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mc:AlternateContent xmlns:mc="http://schemas.openxmlformats.org/markup-compatibility/2006">
    <mc:Choice Requires="x15">
      <x15ac:absPath xmlns:x15ac="http://schemas.microsoft.com/office/spreadsheetml/2010/11/ac" url="https://d.docs.live.net/534a1defcf7f9d1a/Company Models CloudSave/AMD/"/>
    </mc:Choice>
  </mc:AlternateContent>
  <xr:revisionPtr revIDLastSave="493" documentId="11_07F7A7685901B3ADB85B9F8ACCF056E22CC1DEA4" xr6:coauthVersionLast="47" xr6:coauthVersionMax="47" xr10:uidLastSave="{0C71AF28-93C3-47E5-9C85-F28ED4C5EC0F}"/>
  <bookViews>
    <workbookView xWindow="5390" yWindow="3200" windowWidth="28800" windowHeight="15460" activeTab="2" xr2:uid="{00000000-000D-0000-FFFF-FFFF00000000}"/>
  </bookViews>
  <sheets>
    <sheet name="Main" sheetId="1" r:id="rId1"/>
    <sheet name="Info" sheetId="2" r:id="rId2"/>
    <sheet name="Model" sheetId="3" r:id="rId3"/>
    <sheet name="Summary" sheetId="4" r:id="rId4"/>
    <sheet name="Income Statement" sheetId="5" r:id="rId5"/>
    <sheet name="Balance Sheet" sheetId="6" r:id="rId6"/>
    <sheet name="Cash Flow" sheetId="7" r:id="rId7"/>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T116" i="3" l="1"/>
  <c r="AT115" i="3"/>
  <c r="AT114" i="3"/>
  <c r="AT113" i="3"/>
  <c r="AT112" i="3"/>
  <c r="AT108" i="3"/>
  <c r="AT107" i="3"/>
  <c r="AT106" i="3"/>
  <c r="AT105" i="3"/>
  <c r="AT102" i="3"/>
  <c r="AT101" i="3"/>
  <c r="AT100" i="3"/>
  <c r="AT99" i="3"/>
  <c r="AT98" i="3"/>
  <c r="AT97" i="3"/>
  <c r="AT92" i="3"/>
  <c r="AT91" i="3"/>
  <c r="AT90" i="3"/>
  <c r="AT89" i="3"/>
  <c r="AT88" i="3"/>
  <c r="AT87" i="3"/>
  <c r="AT86" i="3"/>
  <c r="AT83" i="3"/>
  <c r="AT82" i="3"/>
  <c r="AT81" i="3"/>
  <c r="AT80" i="3"/>
  <c r="AT79" i="3"/>
  <c r="AT56" i="3"/>
  <c r="AT57" i="3"/>
  <c r="AT52" i="3"/>
  <c r="AT51" i="3"/>
  <c r="AT49" i="3"/>
  <c r="AT48" i="3"/>
  <c r="AT44" i="3"/>
  <c r="AT43" i="3"/>
  <c r="AT42" i="3"/>
  <c r="AT41" i="3"/>
  <c r="AT37" i="3"/>
  <c r="AT36" i="3"/>
  <c r="BO37" i="3"/>
  <c r="AP57" i="3"/>
  <c r="AP56" i="3"/>
  <c r="AP52" i="3"/>
  <c r="AP51" i="3"/>
  <c r="AP49" i="3"/>
  <c r="AP48" i="3"/>
  <c r="AP44" i="3"/>
  <c r="AP43" i="3"/>
  <c r="AP42" i="3"/>
  <c r="AP41" i="3"/>
  <c r="AP37" i="3"/>
  <c r="AP38" i="3" s="1"/>
  <c r="AP36" i="3"/>
  <c r="AP116" i="3"/>
  <c r="AP115" i="3"/>
  <c r="AP114" i="3"/>
  <c r="AP113" i="3"/>
  <c r="AP112" i="3"/>
  <c r="BF103" i="3"/>
  <c r="BG103" i="3"/>
  <c r="BH103" i="3"/>
  <c r="BI103" i="3"/>
  <c r="BJ103" i="3"/>
  <c r="BK103" i="3"/>
  <c r="BL103" i="3"/>
  <c r="BM103" i="3"/>
  <c r="BN103" i="3"/>
  <c r="BO103" i="3"/>
  <c r="BP103" i="3"/>
  <c r="BQ103" i="3"/>
  <c r="BR103" i="3"/>
  <c r="BS103" i="3"/>
  <c r="BT103" i="3"/>
  <c r="BU103" i="3"/>
  <c r="BV103" i="3"/>
  <c r="BE103" i="3"/>
  <c r="E103" i="3"/>
  <c r="F103" i="3"/>
  <c r="G103" i="3"/>
  <c r="H103" i="3"/>
  <c r="I103" i="3"/>
  <c r="J103" i="3"/>
  <c r="K103" i="3"/>
  <c r="L103" i="3"/>
  <c r="M103" i="3"/>
  <c r="N103" i="3"/>
  <c r="O103" i="3"/>
  <c r="P103" i="3"/>
  <c r="Q103" i="3"/>
  <c r="R103" i="3"/>
  <c r="R110" i="3" s="1"/>
  <c r="S103" i="3"/>
  <c r="T103" i="3"/>
  <c r="U103" i="3"/>
  <c r="V103" i="3"/>
  <c r="W103" i="3"/>
  <c r="X103" i="3"/>
  <c r="Y103" i="3"/>
  <c r="Z103" i="3"/>
  <c r="AA103" i="3"/>
  <c r="AB103" i="3"/>
  <c r="AC103" i="3"/>
  <c r="AD103" i="3"/>
  <c r="AE103" i="3"/>
  <c r="AF103" i="3"/>
  <c r="AG103" i="3"/>
  <c r="AH103" i="3"/>
  <c r="AH110" i="3" s="1"/>
  <c r="AI103" i="3"/>
  <c r="AJ103" i="3"/>
  <c r="AK103" i="3"/>
  <c r="AL103" i="3"/>
  <c r="AM103" i="3"/>
  <c r="AN103" i="3"/>
  <c r="AO103" i="3"/>
  <c r="AP103" i="3"/>
  <c r="AQ103" i="3"/>
  <c r="AR103" i="3"/>
  <c r="AS103" i="3"/>
  <c r="AU103" i="3"/>
  <c r="AV103" i="3"/>
  <c r="AW103" i="3"/>
  <c r="AX103" i="3"/>
  <c r="D103" i="3"/>
  <c r="AP108" i="3"/>
  <c r="AP107" i="3"/>
  <c r="AP106" i="3"/>
  <c r="AP105" i="3"/>
  <c r="AP102" i="3"/>
  <c r="AP101" i="3"/>
  <c r="AP100" i="3"/>
  <c r="AP99" i="3"/>
  <c r="AP98" i="3"/>
  <c r="AP97" i="3"/>
  <c r="AP92" i="3"/>
  <c r="AP91" i="3"/>
  <c r="AP90" i="3"/>
  <c r="AP88" i="3"/>
  <c r="AP89" i="3"/>
  <c r="AP86" i="3"/>
  <c r="AP87" i="3"/>
  <c r="AP83" i="3"/>
  <c r="AP82" i="3"/>
  <c r="AP84" i="3" s="1"/>
  <c r="AP81" i="3"/>
  <c r="AP80" i="3"/>
  <c r="AP79" i="3"/>
  <c r="BO127" i="3"/>
  <c r="BP127" i="3"/>
  <c r="BQ127" i="3"/>
  <c r="BR127" i="3"/>
  <c r="BS127" i="3"/>
  <c r="BT127" i="3"/>
  <c r="BU127" i="3"/>
  <c r="BV127" i="3"/>
  <c r="BO81" i="3"/>
  <c r="BH31" i="3"/>
  <c r="BI31" i="3"/>
  <c r="BJ31" i="3"/>
  <c r="BK31" i="3"/>
  <c r="BL31" i="3"/>
  <c r="BM31" i="3"/>
  <c r="BN31" i="3"/>
  <c r="BO31" i="3"/>
  <c r="BP31" i="3"/>
  <c r="BQ31" i="3"/>
  <c r="BR31" i="3"/>
  <c r="BS31" i="3"/>
  <c r="BT31" i="3"/>
  <c r="BU31" i="3"/>
  <c r="BV31" i="3"/>
  <c r="BG31" i="3"/>
  <c r="BH27" i="3"/>
  <c r="BI27" i="3"/>
  <c r="BJ27" i="3"/>
  <c r="BK27" i="3"/>
  <c r="BL27" i="3"/>
  <c r="BM27" i="3"/>
  <c r="BN27" i="3"/>
  <c r="BO27" i="3"/>
  <c r="BP27" i="3"/>
  <c r="BQ27" i="3"/>
  <c r="BR27" i="3"/>
  <c r="BS27" i="3"/>
  <c r="BT27" i="3"/>
  <c r="BU27" i="3"/>
  <c r="BV27" i="3"/>
  <c r="BG27" i="3"/>
  <c r="BH23" i="3"/>
  <c r="BI23" i="3"/>
  <c r="BJ23" i="3"/>
  <c r="BK23" i="3"/>
  <c r="BL23" i="3"/>
  <c r="BM23" i="3"/>
  <c r="BN23" i="3"/>
  <c r="BO23" i="3"/>
  <c r="BP23" i="3"/>
  <c r="BQ23" i="3"/>
  <c r="BR23" i="3"/>
  <c r="BS23" i="3"/>
  <c r="BT23" i="3"/>
  <c r="BU23" i="3"/>
  <c r="BV23" i="3"/>
  <c r="BG23" i="3"/>
  <c r="BH19" i="3"/>
  <c r="BI19" i="3"/>
  <c r="BJ19" i="3"/>
  <c r="BK19" i="3"/>
  <c r="BL19" i="3"/>
  <c r="BM19" i="3"/>
  <c r="BN19" i="3"/>
  <c r="BO19" i="3"/>
  <c r="BP19" i="3"/>
  <c r="BQ19" i="3"/>
  <c r="BR19" i="3"/>
  <c r="BS19" i="3"/>
  <c r="BT19" i="3"/>
  <c r="BU19" i="3"/>
  <c r="BV19" i="3"/>
  <c r="BG19" i="3"/>
  <c r="BF117" i="3"/>
  <c r="BN117" i="3"/>
  <c r="BO117" i="3"/>
  <c r="BP117" i="3"/>
  <c r="BQ117" i="3"/>
  <c r="BR117" i="3"/>
  <c r="BS117" i="3"/>
  <c r="BT117" i="3"/>
  <c r="BU117" i="3"/>
  <c r="BV117" i="3"/>
  <c r="BE117" i="3"/>
  <c r="BF109" i="3"/>
  <c r="BN109" i="3"/>
  <c r="BO109" i="3"/>
  <c r="BP109" i="3"/>
  <c r="BQ109" i="3"/>
  <c r="BR109" i="3"/>
  <c r="BS109" i="3"/>
  <c r="BT109" i="3"/>
  <c r="BU109" i="3"/>
  <c r="BV109" i="3"/>
  <c r="BE109" i="3"/>
  <c r="BF84" i="3"/>
  <c r="BN84" i="3"/>
  <c r="BO84" i="3"/>
  <c r="BP84" i="3"/>
  <c r="BQ84" i="3"/>
  <c r="BR84" i="3"/>
  <c r="BS84" i="3"/>
  <c r="BT84" i="3"/>
  <c r="BU84" i="3"/>
  <c r="BV84" i="3"/>
  <c r="BE84" i="3"/>
  <c r="BF93" i="3"/>
  <c r="BN93" i="3"/>
  <c r="BO93" i="3"/>
  <c r="BP93" i="3"/>
  <c r="BQ93" i="3"/>
  <c r="BR93" i="3"/>
  <c r="BS93" i="3"/>
  <c r="BT93" i="3"/>
  <c r="BU93" i="3"/>
  <c r="BV93" i="3"/>
  <c r="BE93" i="3"/>
  <c r="AS81" i="3"/>
  <c r="AS84" i="3" s="1"/>
  <c r="AS37" i="3"/>
  <c r="AS38" i="3" s="1"/>
  <c r="AS45" i="3" s="1"/>
  <c r="AR81" i="3"/>
  <c r="AR84" i="3" s="1"/>
  <c r="AR37" i="3"/>
  <c r="AR38" i="3" s="1"/>
  <c r="AR45" i="3" s="1"/>
  <c r="AR50" i="3" s="1"/>
  <c r="AR53" i="3" s="1"/>
  <c r="AR55" i="3" s="1"/>
  <c r="AQ81" i="3"/>
  <c r="AQ84" i="3" s="1"/>
  <c r="AQ37" i="3"/>
  <c r="AQ38" i="3" s="1"/>
  <c r="AQ45" i="3" s="1"/>
  <c r="AQ50" i="3" s="1"/>
  <c r="AQ53" i="3" s="1"/>
  <c r="AQ55" i="3" s="1"/>
  <c r="L109" i="3"/>
  <c r="M109" i="3"/>
  <c r="N109" i="3"/>
  <c r="O109" i="3"/>
  <c r="P109" i="3"/>
  <c r="Q109" i="3"/>
  <c r="R109" i="3"/>
  <c r="S109" i="3"/>
  <c r="T109" i="3"/>
  <c r="U109" i="3"/>
  <c r="V109" i="3"/>
  <c r="W109" i="3"/>
  <c r="X109" i="3"/>
  <c r="Y109" i="3"/>
  <c r="Z109" i="3"/>
  <c r="AA109" i="3"/>
  <c r="AB109" i="3"/>
  <c r="AC109" i="3"/>
  <c r="AD109" i="3"/>
  <c r="AE109" i="3"/>
  <c r="AF109" i="3"/>
  <c r="AG109" i="3"/>
  <c r="AH109" i="3"/>
  <c r="AI109" i="3"/>
  <c r="AJ109" i="3"/>
  <c r="AK109" i="3"/>
  <c r="AL109" i="3"/>
  <c r="AM109" i="3"/>
  <c r="AN109" i="3"/>
  <c r="AO109" i="3"/>
  <c r="AQ109" i="3"/>
  <c r="AR109" i="3"/>
  <c r="AS109" i="3"/>
  <c r="AU109" i="3"/>
  <c r="AV109" i="3"/>
  <c r="AW109" i="3"/>
  <c r="AX109" i="3"/>
  <c r="K109" i="3"/>
  <c r="L93" i="3"/>
  <c r="M93" i="3"/>
  <c r="N93" i="3"/>
  <c r="O93" i="3"/>
  <c r="P93" i="3"/>
  <c r="Q93" i="3"/>
  <c r="R93" i="3"/>
  <c r="S93" i="3"/>
  <c r="T93" i="3"/>
  <c r="U93" i="3"/>
  <c r="V93" i="3"/>
  <c r="W93" i="3"/>
  <c r="X93" i="3"/>
  <c r="Y93" i="3"/>
  <c r="Z93" i="3"/>
  <c r="AI93" i="3"/>
  <c r="AJ93" i="3"/>
  <c r="AK93" i="3"/>
  <c r="AO93" i="3"/>
  <c r="AQ93" i="3"/>
  <c r="AR93" i="3"/>
  <c r="AS93" i="3"/>
  <c r="AU93" i="3"/>
  <c r="AV93" i="3"/>
  <c r="AW93" i="3"/>
  <c r="AX93" i="3"/>
  <c r="K93" i="3"/>
  <c r="AO81" i="3"/>
  <c r="AO84" i="3" s="1"/>
  <c r="AO70" i="3"/>
  <c r="AQ70" i="3"/>
  <c r="AR70" i="3"/>
  <c r="AS70" i="3"/>
  <c r="AT70" i="3"/>
  <c r="AU70" i="3"/>
  <c r="AV70" i="3"/>
  <c r="AW70" i="3"/>
  <c r="AX70" i="3"/>
  <c r="AO37" i="3"/>
  <c r="AO38" i="3" s="1"/>
  <c r="AO45" i="3" s="1"/>
  <c r="AO50" i="3" s="1"/>
  <c r="AO53" i="3" s="1"/>
  <c r="AO55" i="3" s="1"/>
  <c r="AX136" i="3"/>
  <c r="AW136" i="3"/>
  <c r="AV136" i="3"/>
  <c r="AU136" i="3"/>
  <c r="AX117" i="3"/>
  <c r="AW117" i="3"/>
  <c r="AV117" i="3"/>
  <c r="AU117" i="3"/>
  <c r="AX84" i="3"/>
  <c r="AW84" i="3"/>
  <c r="AV84" i="3"/>
  <c r="AU84" i="3"/>
  <c r="AU94" i="3" s="1"/>
  <c r="AX38" i="3"/>
  <c r="AX45" i="3" s="1"/>
  <c r="AW38" i="3"/>
  <c r="AW45" i="3" s="1"/>
  <c r="AW50" i="3" s="1"/>
  <c r="AW53" i="3" s="1"/>
  <c r="AW55" i="3" s="1"/>
  <c r="AV38" i="3"/>
  <c r="AV45" i="3" s="1"/>
  <c r="AV50" i="3" s="1"/>
  <c r="AV53" i="3" s="1"/>
  <c r="AV55" i="3" s="1"/>
  <c r="AU38" i="3"/>
  <c r="AU45" i="3" s="1"/>
  <c r="AU50" i="3" s="1"/>
  <c r="AU53" i="3" s="1"/>
  <c r="AU55" i="3" s="1"/>
  <c r="AX14" i="3"/>
  <c r="AW14" i="3"/>
  <c r="AV14" i="3"/>
  <c r="AU14" i="3"/>
  <c r="AX8" i="3"/>
  <c r="AW8" i="3"/>
  <c r="AV8" i="3"/>
  <c r="AU8" i="3"/>
  <c r="BW136" i="3"/>
  <c r="BV136" i="3"/>
  <c r="BU136" i="3"/>
  <c r="BT136" i="3"/>
  <c r="BS136" i="3"/>
  <c r="BR136" i="3"/>
  <c r="BQ136" i="3"/>
  <c r="BP136" i="3"/>
  <c r="BO136" i="3"/>
  <c r="BN136" i="3"/>
  <c r="BM136" i="3"/>
  <c r="BL136" i="3"/>
  <c r="BK136" i="3"/>
  <c r="BJ136" i="3"/>
  <c r="BI136" i="3"/>
  <c r="BH136" i="3"/>
  <c r="BG136" i="3"/>
  <c r="AT136" i="3"/>
  <c r="AS136" i="3"/>
  <c r="AR136" i="3"/>
  <c r="AQ136" i="3"/>
  <c r="AP136" i="3"/>
  <c r="AO136" i="3"/>
  <c r="AN136" i="3"/>
  <c r="AM136" i="3"/>
  <c r="AL136" i="3"/>
  <c r="AK136" i="3"/>
  <c r="AJ136" i="3"/>
  <c r="AI136" i="3"/>
  <c r="AH136" i="3"/>
  <c r="AG136" i="3"/>
  <c r="AF136" i="3"/>
  <c r="AE136" i="3"/>
  <c r="AD136" i="3"/>
  <c r="AC136" i="3"/>
  <c r="AB136" i="3"/>
  <c r="AA136" i="3"/>
  <c r="Z136" i="3"/>
  <c r="Y136" i="3"/>
  <c r="X136" i="3"/>
  <c r="W136" i="3"/>
  <c r="V136" i="3"/>
  <c r="U136" i="3"/>
  <c r="T136" i="3"/>
  <c r="S136" i="3"/>
  <c r="R136" i="3"/>
  <c r="Q136" i="3"/>
  <c r="P136" i="3"/>
  <c r="O136" i="3"/>
  <c r="M136" i="3"/>
  <c r="L136" i="3"/>
  <c r="K136" i="3"/>
  <c r="J136" i="3"/>
  <c r="I136" i="3"/>
  <c r="H136" i="3"/>
  <c r="G136" i="3"/>
  <c r="F136" i="3"/>
  <c r="E136" i="3"/>
  <c r="D136" i="3"/>
  <c r="C136" i="3"/>
  <c r="BM127" i="3"/>
  <c r="BL127" i="3"/>
  <c r="BK127" i="3"/>
  <c r="BJ127" i="3"/>
  <c r="BI127" i="3"/>
  <c r="BH127" i="3"/>
  <c r="BG127" i="3"/>
  <c r="BN126" i="3"/>
  <c r="BN127" i="3" s="1"/>
  <c r="C118" i="3"/>
  <c r="AS117" i="3"/>
  <c r="AR117" i="3"/>
  <c r="AQ117" i="3"/>
  <c r="AO117" i="3"/>
  <c r="AN117" i="3"/>
  <c r="AM117" i="3"/>
  <c r="AL117" i="3"/>
  <c r="AK117" i="3"/>
  <c r="AJ117" i="3"/>
  <c r="AI117" i="3"/>
  <c r="AH117" i="3"/>
  <c r="AG117" i="3"/>
  <c r="AF117" i="3"/>
  <c r="AE117" i="3"/>
  <c r="AD117" i="3"/>
  <c r="AC117" i="3"/>
  <c r="AB117" i="3"/>
  <c r="AA117" i="3"/>
  <c r="Z117" i="3"/>
  <c r="Y117" i="3"/>
  <c r="X117" i="3"/>
  <c r="W117" i="3"/>
  <c r="V117" i="3"/>
  <c r="U117" i="3"/>
  <c r="T117" i="3"/>
  <c r="S117" i="3"/>
  <c r="R117" i="3"/>
  <c r="Q117" i="3"/>
  <c r="P117" i="3"/>
  <c r="O117" i="3"/>
  <c r="N117" i="3"/>
  <c r="M117" i="3"/>
  <c r="L117" i="3"/>
  <c r="K117" i="3"/>
  <c r="J117" i="3"/>
  <c r="I117" i="3"/>
  <c r="H117" i="3"/>
  <c r="G117" i="3"/>
  <c r="F117" i="3"/>
  <c r="E117" i="3"/>
  <c r="D117" i="3"/>
  <c r="C117" i="3"/>
  <c r="BM116" i="3"/>
  <c r="BL116" i="3"/>
  <c r="BK116" i="3"/>
  <c r="BJ116" i="3"/>
  <c r="BI116" i="3"/>
  <c r="BH116" i="3"/>
  <c r="BG116" i="3"/>
  <c r="BM115" i="3"/>
  <c r="BL115" i="3"/>
  <c r="BK115" i="3"/>
  <c r="BJ115" i="3"/>
  <c r="BI115" i="3"/>
  <c r="BH115" i="3"/>
  <c r="BG115" i="3"/>
  <c r="BM114" i="3"/>
  <c r="BL114" i="3"/>
  <c r="BK114" i="3"/>
  <c r="BJ114" i="3"/>
  <c r="BI114" i="3"/>
  <c r="BH114" i="3"/>
  <c r="BG114" i="3"/>
  <c r="BM113" i="3"/>
  <c r="BL113" i="3"/>
  <c r="BK113" i="3"/>
  <c r="BJ113" i="3"/>
  <c r="BI113" i="3"/>
  <c r="BH113" i="3"/>
  <c r="BG113" i="3"/>
  <c r="BM112" i="3"/>
  <c r="BL112" i="3"/>
  <c r="BK112" i="3"/>
  <c r="BJ112" i="3"/>
  <c r="BI112" i="3"/>
  <c r="BH112" i="3"/>
  <c r="BG112" i="3"/>
  <c r="BM108" i="3"/>
  <c r="BL108" i="3"/>
  <c r="BK108" i="3"/>
  <c r="BJ108" i="3"/>
  <c r="BI108" i="3"/>
  <c r="BH108" i="3"/>
  <c r="BG108" i="3"/>
  <c r="BM107" i="3"/>
  <c r="BL107" i="3"/>
  <c r="BK107" i="3"/>
  <c r="BJ107" i="3"/>
  <c r="BI107" i="3"/>
  <c r="BH107" i="3"/>
  <c r="BG107" i="3"/>
  <c r="BM106" i="3"/>
  <c r="BL106" i="3"/>
  <c r="BK106" i="3"/>
  <c r="BJ106" i="3"/>
  <c r="BI106" i="3"/>
  <c r="BH106" i="3"/>
  <c r="BG106" i="3"/>
  <c r="BM105" i="3"/>
  <c r="BL105" i="3"/>
  <c r="BK105" i="3"/>
  <c r="BJ105" i="3"/>
  <c r="BI105" i="3"/>
  <c r="BH105" i="3"/>
  <c r="BG105" i="3"/>
  <c r="AD110" i="3"/>
  <c r="L110" i="3"/>
  <c r="J118" i="3"/>
  <c r="I118" i="3"/>
  <c r="H118" i="3"/>
  <c r="G118" i="3"/>
  <c r="F118" i="3"/>
  <c r="E118" i="3"/>
  <c r="D118" i="3"/>
  <c r="BM102" i="3"/>
  <c r="BL102" i="3"/>
  <c r="BK102" i="3"/>
  <c r="BJ102" i="3"/>
  <c r="BI102" i="3"/>
  <c r="BH102" i="3"/>
  <c r="BG102" i="3"/>
  <c r="BM101" i="3"/>
  <c r="BL101" i="3"/>
  <c r="BK101" i="3"/>
  <c r="BJ101" i="3"/>
  <c r="BI101" i="3"/>
  <c r="BH101" i="3"/>
  <c r="BG101" i="3"/>
  <c r="BM100" i="3"/>
  <c r="BL100" i="3"/>
  <c r="BK100" i="3"/>
  <c r="BJ100" i="3"/>
  <c r="BI100" i="3"/>
  <c r="BH100" i="3"/>
  <c r="BG100" i="3"/>
  <c r="BM99" i="3"/>
  <c r="BL99" i="3"/>
  <c r="BK99" i="3"/>
  <c r="BJ99" i="3"/>
  <c r="BI99" i="3"/>
  <c r="BH99" i="3"/>
  <c r="BG99" i="3"/>
  <c r="BM98" i="3"/>
  <c r="BL98" i="3"/>
  <c r="BK98" i="3"/>
  <c r="BJ98" i="3"/>
  <c r="BI98" i="3"/>
  <c r="BH98" i="3"/>
  <c r="BG98" i="3"/>
  <c r="Q98" i="3"/>
  <c r="P98" i="3"/>
  <c r="P110" i="3" s="1"/>
  <c r="BM97" i="3"/>
  <c r="BL97" i="3"/>
  <c r="BK97" i="3"/>
  <c r="BJ97" i="3"/>
  <c r="BI97" i="3"/>
  <c r="BH97" i="3"/>
  <c r="BG97" i="3"/>
  <c r="O97" i="3"/>
  <c r="BM96" i="3"/>
  <c r="BL96" i="3"/>
  <c r="BK96" i="3"/>
  <c r="BJ96" i="3"/>
  <c r="BI96" i="3"/>
  <c r="BH96" i="3"/>
  <c r="BG96" i="3"/>
  <c r="BM92" i="3"/>
  <c r="BL92" i="3"/>
  <c r="BK92" i="3"/>
  <c r="BJ92" i="3"/>
  <c r="BI92" i="3"/>
  <c r="BH92" i="3"/>
  <c r="BG92" i="3"/>
  <c r="BM91" i="3"/>
  <c r="BL91" i="3"/>
  <c r="BK91" i="3"/>
  <c r="BJ91" i="3"/>
  <c r="BI91" i="3"/>
  <c r="BH91" i="3"/>
  <c r="BG91" i="3"/>
  <c r="BM90" i="3"/>
  <c r="BL90" i="3"/>
  <c r="BK90" i="3"/>
  <c r="BJ90" i="3"/>
  <c r="BI90" i="3"/>
  <c r="BH90" i="3"/>
  <c r="BG90" i="3"/>
  <c r="BM89" i="3"/>
  <c r="BL89" i="3"/>
  <c r="BK89" i="3"/>
  <c r="BJ89" i="3"/>
  <c r="BI89" i="3"/>
  <c r="BH89" i="3"/>
  <c r="BG89" i="3"/>
  <c r="BM88" i="3"/>
  <c r="BL88" i="3"/>
  <c r="BK88" i="3"/>
  <c r="BJ88" i="3"/>
  <c r="BI88" i="3"/>
  <c r="BH88" i="3"/>
  <c r="BG88" i="3"/>
  <c r="BJ86" i="3"/>
  <c r="BI86" i="3"/>
  <c r="BH86" i="3"/>
  <c r="BG86" i="3"/>
  <c r="AN86" i="3"/>
  <c r="AN93" i="3" s="1"/>
  <c r="AM86" i="3"/>
  <c r="AM93" i="3" s="1"/>
  <c r="AL86" i="3"/>
  <c r="AL93" i="3" s="1"/>
  <c r="AH86" i="3"/>
  <c r="BL86" i="3" s="1"/>
  <c r="AG86" i="3"/>
  <c r="AG93" i="3" s="1"/>
  <c r="AF86" i="3"/>
  <c r="AF93" i="3" s="1"/>
  <c r="AE86" i="3"/>
  <c r="AE93" i="3" s="1"/>
  <c r="AD86" i="3"/>
  <c r="BK86" i="3" s="1"/>
  <c r="AC86" i="3"/>
  <c r="AC93" i="3" s="1"/>
  <c r="AB86" i="3"/>
  <c r="AB93" i="3" s="1"/>
  <c r="AA86" i="3"/>
  <c r="AA93" i="3" s="1"/>
  <c r="J84" i="3"/>
  <c r="J94" i="3" s="1"/>
  <c r="I84" i="3"/>
  <c r="I94" i="3" s="1"/>
  <c r="H84" i="3"/>
  <c r="H94" i="3" s="1"/>
  <c r="G84" i="3"/>
  <c r="G94" i="3" s="1"/>
  <c r="F84" i="3"/>
  <c r="F94" i="3" s="1"/>
  <c r="E84" i="3"/>
  <c r="E94" i="3" s="1"/>
  <c r="D84" i="3"/>
  <c r="D94" i="3" s="1"/>
  <c r="C84" i="3"/>
  <c r="BM83" i="3"/>
  <c r="BL83" i="3"/>
  <c r="BK83" i="3"/>
  <c r="BJ83" i="3"/>
  <c r="AA83" i="3"/>
  <c r="Y83" i="3"/>
  <c r="X83" i="3"/>
  <c r="V83" i="3"/>
  <c r="BI83" i="3" s="1"/>
  <c r="U83" i="3"/>
  <c r="T83" i="3"/>
  <c r="S83" i="3"/>
  <c r="R83" i="3"/>
  <c r="BH83" i="3" s="1"/>
  <c r="Q83" i="3"/>
  <c r="P83" i="3"/>
  <c r="O83" i="3"/>
  <c r="N83" i="3"/>
  <c r="BG83" i="3" s="1"/>
  <c r="M83" i="3"/>
  <c r="L83" i="3"/>
  <c r="L84" i="3" s="1"/>
  <c r="K83" i="3"/>
  <c r="K84" i="3" s="1"/>
  <c r="BM82" i="3"/>
  <c r="BL82" i="3"/>
  <c r="BK82" i="3"/>
  <c r="BJ82" i="3"/>
  <c r="BI82" i="3"/>
  <c r="BH82" i="3"/>
  <c r="BG82" i="3"/>
  <c r="AN81" i="3"/>
  <c r="AN84" i="3" s="1"/>
  <c r="AM81" i="3"/>
  <c r="AM84" i="3" s="1"/>
  <c r="AL81" i="3"/>
  <c r="AL84" i="3" s="1"/>
  <c r="AK81" i="3"/>
  <c r="AK84" i="3" s="1"/>
  <c r="AJ81" i="3"/>
  <c r="AJ84" i="3" s="1"/>
  <c r="AI81" i="3"/>
  <c r="AI84" i="3" s="1"/>
  <c r="AH81" i="3"/>
  <c r="BL81" i="3" s="1"/>
  <c r="AG81" i="3"/>
  <c r="AG84" i="3" s="1"/>
  <c r="AF81" i="3"/>
  <c r="AF84" i="3" s="1"/>
  <c r="AE81" i="3"/>
  <c r="AE84" i="3" s="1"/>
  <c r="AD81" i="3"/>
  <c r="BK81" i="3" s="1"/>
  <c r="AC81" i="3"/>
  <c r="AC84" i="3" s="1"/>
  <c r="AB81" i="3"/>
  <c r="AB84" i="3" s="1"/>
  <c r="AA81" i="3"/>
  <c r="Z81" i="3"/>
  <c r="BJ81" i="3" s="1"/>
  <c r="Y81" i="3"/>
  <c r="X81" i="3"/>
  <c r="V81" i="3"/>
  <c r="U81" i="3"/>
  <c r="T81" i="3"/>
  <c r="S81" i="3"/>
  <c r="R81" i="3"/>
  <c r="Q81" i="3"/>
  <c r="P81" i="3"/>
  <c r="O81" i="3"/>
  <c r="N81" i="3"/>
  <c r="BG81" i="3" s="1"/>
  <c r="M81" i="3"/>
  <c r="BM80" i="3"/>
  <c r="BL80" i="3"/>
  <c r="BK80" i="3"/>
  <c r="BJ80" i="3"/>
  <c r="BI80" i="3"/>
  <c r="BH80" i="3"/>
  <c r="BG80" i="3"/>
  <c r="W80" i="3"/>
  <c r="W84" i="3" s="1"/>
  <c r="BM79" i="3"/>
  <c r="BL79" i="3"/>
  <c r="BK79" i="3"/>
  <c r="BJ79" i="3"/>
  <c r="BI79" i="3"/>
  <c r="BH79" i="3"/>
  <c r="BG79" i="3"/>
  <c r="AN70" i="3"/>
  <c r="AM70" i="3"/>
  <c r="AK70" i="3"/>
  <c r="AJ70" i="3"/>
  <c r="AI70" i="3"/>
  <c r="AG70" i="3"/>
  <c r="AF70" i="3"/>
  <c r="AE70" i="3"/>
  <c r="AC70" i="3"/>
  <c r="AB70" i="3"/>
  <c r="AA70" i="3"/>
  <c r="Y70" i="3"/>
  <c r="X70" i="3"/>
  <c r="W70" i="3"/>
  <c r="U70" i="3"/>
  <c r="T70" i="3"/>
  <c r="S70" i="3"/>
  <c r="Q70" i="3"/>
  <c r="P70" i="3"/>
  <c r="O70" i="3"/>
  <c r="AL57" i="3"/>
  <c r="AH57" i="3"/>
  <c r="AD57" i="3"/>
  <c r="Z57" i="3"/>
  <c r="V57" i="3"/>
  <c r="R57" i="3"/>
  <c r="N57" i="3"/>
  <c r="AL56" i="3"/>
  <c r="AH56" i="3"/>
  <c r="AD56" i="3"/>
  <c r="Z56" i="3"/>
  <c r="V56" i="3"/>
  <c r="R56" i="3"/>
  <c r="N56" i="3"/>
  <c r="AL52" i="3"/>
  <c r="AH52" i="3"/>
  <c r="AD52" i="3"/>
  <c r="Z52" i="3"/>
  <c r="V52" i="3"/>
  <c r="R52" i="3"/>
  <c r="N52" i="3"/>
  <c r="AL51" i="3"/>
  <c r="AH51" i="3"/>
  <c r="AD51" i="3"/>
  <c r="Z51" i="3"/>
  <c r="V51" i="3"/>
  <c r="R51" i="3"/>
  <c r="N51" i="3"/>
  <c r="AL49" i="3"/>
  <c r="AH49" i="3"/>
  <c r="AD49" i="3"/>
  <c r="Z49" i="3"/>
  <c r="V49" i="3"/>
  <c r="R49" i="3"/>
  <c r="N49" i="3"/>
  <c r="AL48" i="3"/>
  <c r="AH48" i="3"/>
  <c r="AD48" i="3"/>
  <c r="Z48" i="3"/>
  <c r="V48" i="3"/>
  <c r="R48" i="3"/>
  <c r="N48" i="3"/>
  <c r="R45" i="3"/>
  <c r="AL44" i="3"/>
  <c r="AH44" i="3"/>
  <c r="AD44" i="3"/>
  <c r="Z44" i="3"/>
  <c r="V44" i="3"/>
  <c r="R44" i="3"/>
  <c r="N44" i="3"/>
  <c r="BG43" i="3"/>
  <c r="AL43" i="3"/>
  <c r="AH43" i="3"/>
  <c r="AD43" i="3"/>
  <c r="Z43" i="3"/>
  <c r="V43" i="3"/>
  <c r="R43" i="3"/>
  <c r="K43" i="3"/>
  <c r="AL42" i="3"/>
  <c r="AH42" i="3"/>
  <c r="AD42" i="3"/>
  <c r="Z42" i="3"/>
  <c r="V42" i="3"/>
  <c r="R42" i="3"/>
  <c r="N42" i="3"/>
  <c r="AL41" i="3"/>
  <c r="AH41" i="3"/>
  <c r="AD41" i="3"/>
  <c r="Z41" i="3"/>
  <c r="V41" i="3"/>
  <c r="R41" i="3"/>
  <c r="N41" i="3"/>
  <c r="BV38" i="3"/>
  <c r="BV45" i="3" s="1"/>
  <c r="BV46" i="3" s="1"/>
  <c r="BU38" i="3"/>
  <c r="BU45" i="3" s="1"/>
  <c r="BU46" i="3" s="1"/>
  <c r="BT38" i="3"/>
  <c r="BT66" i="3" s="1"/>
  <c r="BS38" i="3"/>
  <c r="BS66" i="3" s="1"/>
  <c r="BR38" i="3"/>
  <c r="BR66" i="3" s="1"/>
  <c r="BQ38" i="3"/>
  <c r="BQ66" i="3" s="1"/>
  <c r="BP38" i="3"/>
  <c r="BP63" i="3" s="1"/>
  <c r="BO38" i="3"/>
  <c r="BO63" i="3" s="1"/>
  <c r="BM38" i="3"/>
  <c r="BM62" i="3" s="1"/>
  <c r="BL38" i="3"/>
  <c r="BL61" i="3" s="1"/>
  <c r="BK38" i="3"/>
  <c r="BK61" i="3" s="1"/>
  <c r="BJ38" i="3"/>
  <c r="BJ60" i="3" s="1"/>
  <c r="BI38" i="3"/>
  <c r="BI60" i="3" s="1"/>
  <c r="BH38" i="3"/>
  <c r="BH60" i="3" s="1"/>
  <c r="BG38" i="3"/>
  <c r="BG60" i="3" s="1"/>
  <c r="AT38" i="3"/>
  <c r="AK38" i="3"/>
  <c r="AK66" i="3" s="1"/>
  <c r="AJ38" i="3"/>
  <c r="AJ66" i="3" s="1"/>
  <c r="AI38" i="3"/>
  <c r="AI66" i="3" s="1"/>
  <c r="AG38" i="3"/>
  <c r="AG63" i="3" s="1"/>
  <c r="AF38" i="3"/>
  <c r="AF62" i="3" s="1"/>
  <c r="AE38" i="3"/>
  <c r="AE62" i="3" s="1"/>
  <c r="AC38" i="3"/>
  <c r="AC61" i="3" s="1"/>
  <c r="AB38" i="3"/>
  <c r="AB60" i="3" s="1"/>
  <c r="AA38" i="3"/>
  <c r="AA60" i="3" s="1"/>
  <c r="Y38" i="3"/>
  <c r="Y60" i="3" s="1"/>
  <c r="X38" i="3"/>
  <c r="X60" i="3" s="1"/>
  <c r="W38" i="3"/>
  <c r="W60" i="3" s="1"/>
  <c r="U38" i="3"/>
  <c r="U66" i="3" s="1"/>
  <c r="T38" i="3"/>
  <c r="T66" i="3" s="1"/>
  <c r="S38" i="3"/>
  <c r="S66" i="3" s="1"/>
  <c r="Q38" i="3"/>
  <c r="Q63" i="3" s="1"/>
  <c r="P38" i="3"/>
  <c r="P62" i="3" s="1"/>
  <c r="O38" i="3"/>
  <c r="O62" i="3" s="1"/>
  <c r="M38" i="3"/>
  <c r="M61" i="3" s="1"/>
  <c r="L38" i="3"/>
  <c r="L60" i="3" s="1"/>
  <c r="K38" i="3"/>
  <c r="K60" i="3" s="1"/>
  <c r="J38" i="3"/>
  <c r="J45" i="3" s="1"/>
  <c r="J50" i="3" s="1"/>
  <c r="J53" i="3" s="1"/>
  <c r="J55" i="3" s="1"/>
  <c r="I38" i="3"/>
  <c r="I45" i="3" s="1"/>
  <c r="I50" i="3" s="1"/>
  <c r="I53" i="3" s="1"/>
  <c r="I55" i="3" s="1"/>
  <c r="H38" i="3"/>
  <c r="H45" i="3" s="1"/>
  <c r="H50" i="3" s="1"/>
  <c r="H53" i="3" s="1"/>
  <c r="H55" i="3" s="1"/>
  <c r="G38" i="3"/>
  <c r="G45" i="3" s="1"/>
  <c r="G50" i="3" s="1"/>
  <c r="G53" i="3" s="1"/>
  <c r="G55" i="3" s="1"/>
  <c r="F38" i="3"/>
  <c r="F45" i="3" s="1"/>
  <c r="F50" i="3" s="1"/>
  <c r="F53" i="3" s="1"/>
  <c r="F55" i="3" s="1"/>
  <c r="E38" i="3"/>
  <c r="E45" i="3" s="1"/>
  <c r="E50" i="3" s="1"/>
  <c r="E53" i="3" s="1"/>
  <c r="E55" i="3" s="1"/>
  <c r="D38" i="3"/>
  <c r="D45" i="3" s="1"/>
  <c r="D50" i="3" s="1"/>
  <c r="D53" i="3" s="1"/>
  <c r="D55" i="3" s="1"/>
  <c r="C38" i="3"/>
  <c r="C45" i="3" s="1"/>
  <c r="C50" i="3" s="1"/>
  <c r="C53" i="3" s="1"/>
  <c r="C55" i="3" s="1"/>
  <c r="BN37" i="3"/>
  <c r="BN38" i="3" s="1"/>
  <c r="BN39" i="3" s="1"/>
  <c r="AN37" i="3"/>
  <c r="AN38" i="3" s="1"/>
  <c r="AM37" i="3"/>
  <c r="AM38" i="3" s="1"/>
  <c r="AL37" i="3"/>
  <c r="AH37" i="3"/>
  <c r="AD37" i="3"/>
  <c r="Z37" i="3"/>
  <c r="V37" i="3"/>
  <c r="R37" i="3"/>
  <c r="N37" i="3"/>
  <c r="AL36" i="3"/>
  <c r="AH36" i="3"/>
  <c r="AD36" i="3"/>
  <c r="Z36" i="3"/>
  <c r="V36" i="3"/>
  <c r="R36" i="3"/>
  <c r="N36" i="3"/>
  <c r="BV14" i="3"/>
  <c r="BU14" i="3"/>
  <c r="BT14" i="3"/>
  <c r="BS14" i="3"/>
  <c r="BR14" i="3"/>
  <c r="BQ14" i="3"/>
  <c r="BP14" i="3"/>
  <c r="BO14" i="3"/>
  <c r="BN14" i="3"/>
  <c r="BM14" i="3"/>
  <c r="BL14" i="3"/>
  <c r="BK14" i="3"/>
  <c r="BJ14" i="3"/>
  <c r="BI14" i="3"/>
  <c r="BH14" i="3"/>
  <c r="BG14" i="3"/>
  <c r="AT14" i="3"/>
  <c r="AS14" i="3"/>
  <c r="AR14" i="3"/>
  <c r="AQ14" i="3"/>
  <c r="AP14" i="3"/>
  <c r="AO14" i="3"/>
  <c r="AN14" i="3"/>
  <c r="AM14" i="3"/>
  <c r="AL14" i="3"/>
  <c r="AK14" i="3"/>
  <c r="AJ14" i="3"/>
  <c r="AI14" i="3"/>
  <c r="AH14" i="3"/>
  <c r="AG14" i="3"/>
  <c r="AF14" i="3"/>
  <c r="AE14" i="3"/>
  <c r="AC14" i="3"/>
  <c r="AB14" i="3"/>
  <c r="AA14" i="3"/>
  <c r="Y14" i="3"/>
  <c r="X14" i="3"/>
  <c r="W14" i="3"/>
  <c r="U14" i="3"/>
  <c r="T14" i="3"/>
  <c r="S14" i="3"/>
  <c r="Q14" i="3"/>
  <c r="P14" i="3"/>
  <c r="O14" i="3"/>
  <c r="M14" i="3"/>
  <c r="L14" i="3"/>
  <c r="K14" i="3"/>
  <c r="J14" i="3"/>
  <c r="I14" i="3"/>
  <c r="H14" i="3"/>
  <c r="G14" i="3"/>
  <c r="F14" i="3"/>
  <c r="E14" i="3"/>
  <c r="D14" i="3"/>
  <c r="C14" i="3"/>
  <c r="AD13" i="3"/>
  <c r="Z13" i="3"/>
  <c r="V13" i="3"/>
  <c r="R13" i="3"/>
  <c r="N13" i="3"/>
  <c r="AD12" i="3"/>
  <c r="Z12" i="3"/>
  <c r="V12" i="3"/>
  <c r="R12" i="3"/>
  <c r="N12" i="3"/>
  <c r="AD11" i="3"/>
  <c r="Z11" i="3"/>
  <c r="V11" i="3"/>
  <c r="R11" i="3"/>
  <c r="N11" i="3"/>
  <c r="BV8" i="3"/>
  <c r="BU8" i="3"/>
  <c r="BT8" i="3"/>
  <c r="BS8" i="3"/>
  <c r="BR8" i="3"/>
  <c r="BQ8" i="3"/>
  <c r="BP8" i="3"/>
  <c r="BO8" i="3"/>
  <c r="BN8" i="3"/>
  <c r="BM8" i="3"/>
  <c r="BL8" i="3"/>
  <c r="BK8" i="3"/>
  <c r="BJ8" i="3"/>
  <c r="BI8" i="3"/>
  <c r="BH8" i="3"/>
  <c r="BG8" i="3"/>
  <c r="AT8" i="3"/>
  <c r="AS8" i="3"/>
  <c r="AR8" i="3"/>
  <c r="AQ8" i="3"/>
  <c r="AP8" i="3"/>
  <c r="AO8" i="3"/>
  <c r="AN8" i="3"/>
  <c r="AM8" i="3"/>
  <c r="AL8" i="3"/>
  <c r="AK8" i="3"/>
  <c r="AJ8" i="3"/>
  <c r="AI8" i="3"/>
  <c r="AH8" i="3"/>
  <c r="AG8" i="3"/>
  <c r="AF8" i="3"/>
  <c r="AE8" i="3"/>
  <c r="AC8" i="3"/>
  <c r="AB8" i="3"/>
  <c r="AA8" i="3"/>
  <c r="Y8" i="3"/>
  <c r="X8" i="3"/>
  <c r="W8" i="3"/>
  <c r="U8" i="3"/>
  <c r="T8" i="3"/>
  <c r="S8" i="3"/>
  <c r="Q8" i="3"/>
  <c r="P8" i="3"/>
  <c r="O8" i="3"/>
  <c r="M8" i="3"/>
  <c r="L8" i="3"/>
  <c r="K8" i="3"/>
  <c r="J8" i="3"/>
  <c r="I8" i="3"/>
  <c r="H8" i="3"/>
  <c r="G8" i="3"/>
  <c r="F8" i="3"/>
  <c r="E8" i="3"/>
  <c r="D8" i="3"/>
  <c r="C8" i="3"/>
  <c r="AD7" i="3"/>
  <c r="Z7" i="3"/>
  <c r="V7" i="3"/>
  <c r="R7" i="3"/>
  <c r="N7" i="3"/>
  <c r="AD6" i="3"/>
  <c r="Z6" i="3"/>
  <c r="V6" i="3"/>
  <c r="R6" i="3"/>
  <c r="N6" i="3"/>
  <c r="BH3" i="3"/>
  <c r="BI3" i="3" s="1"/>
  <c r="BJ3" i="3" s="1"/>
  <c r="BK3" i="3" s="1"/>
  <c r="BL3" i="3" s="1"/>
  <c r="BM3" i="3" s="1"/>
  <c r="B6" i="1"/>
  <c r="B5" i="1"/>
  <c r="B3" i="1" a="1"/>
  <c r="B3" i="1" s="1"/>
  <c r="B2" i="1" a="1"/>
  <c r="B2" i="1" s="1"/>
  <c r="B4" i="1" s="1"/>
  <c r="AT117" i="3" l="1"/>
  <c r="AT109" i="3"/>
  <c r="AT103" i="3"/>
  <c r="AT93" i="3"/>
  <c r="AT84" i="3"/>
  <c r="AT45" i="3"/>
  <c r="AT50" i="3" s="1"/>
  <c r="AT53" i="3" s="1"/>
  <c r="AT55" i="3" s="1"/>
  <c r="AP45" i="3"/>
  <c r="AP50" i="3" s="1"/>
  <c r="AP53" i="3" s="1"/>
  <c r="AP55" i="3" s="1"/>
  <c r="AP117" i="3"/>
  <c r="AP109" i="3"/>
  <c r="AP110" i="3" s="1"/>
  <c r="AP118" i="3" s="1"/>
  <c r="AP93" i="3"/>
  <c r="AP94" i="3" s="1"/>
  <c r="BV39" i="3"/>
  <c r="BU39" i="3"/>
  <c r="BT39" i="3"/>
  <c r="BS39" i="3"/>
  <c r="BR39" i="3"/>
  <c r="BQ39" i="3"/>
  <c r="BP39" i="3"/>
  <c r="BO39" i="3"/>
  <c r="BM39" i="3"/>
  <c r="BG39" i="3"/>
  <c r="BL39" i="3"/>
  <c r="BK39" i="3"/>
  <c r="BJ39" i="3"/>
  <c r="BI39" i="3"/>
  <c r="BH39" i="3"/>
  <c r="AW94" i="3"/>
  <c r="B7" i="1"/>
  <c r="BR110" i="3"/>
  <c r="BR118" i="3" s="1"/>
  <c r="N110" i="3"/>
  <c r="N118" i="3" s="1"/>
  <c r="Q110" i="3"/>
  <c r="Q118" i="3" s="1"/>
  <c r="AF94" i="3"/>
  <c r="AV94" i="3"/>
  <c r="AC110" i="3"/>
  <c r="M110" i="3"/>
  <c r="M118" i="3" s="1"/>
  <c r="AG110" i="3"/>
  <c r="AG118" i="3" s="1"/>
  <c r="AK94" i="3"/>
  <c r="BJ117" i="3"/>
  <c r="BK117" i="3"/>
  <c r="BM117" i="3"/>
  <c r="P84" i="3"/>
  <c r="P94" i="3" s="1"/>
  <c r="BG117" i="3"/>
  <c r="AN94" i="3"/>
  <c r="BL117" i="3"/>
  <c r="BH117" i="3"/>
  <c r="BN110" i="3"/>
  <c r="BN118" i="3" s="1"/>
  <c r="AM94" i="3"/>
  <c r="BF110" i="3"/>
  <c r="BF118" i="3" s="1"/>
  <c r="Q84" i="3"/>
  <c r="Q94" i="3" s="1"/>
  <c r="BT110" i="3"/>
  <c r="BT118" i="3" s="1"/>
  <c r="BI117" i="3"/>
  <c r="T110" i="3"/>
  <c r="T118" i="3" s="1"/>
  <c r="BV110" i="3"/>
  <c r="BV118" i="3" s="1"/>
  <c r="X84" i="3"/>
  <c r="X94" i="3" s="1"/>
  <c r="BQ110" i="3"/>
  <c r="BQ118" i="3" s="1"/>
  <c r="BG84" i="3"/>
  <c r="AE94" i="3"/>
  <c r="AB94" i="3"/>
  <c r="S110" i="3"/>
  <c r="S118" i="3" s="1"/>
  <c r="AI110" i="3"/>
  <c r="AI118" i="3" s="1"/>
  <c r="R84" i="3"/>
  <c r="R94" i="3" s="1"/>
  <c r="AI94" i="3"/>
  <c r="AS110" i="3"/>
  <c r="AS118" i="3" s="1"/>
  <c r="W94" i="3"/>
  <c r="K110" i="3"/>
  <c r="K118" i="3" s="1"/>
  <c r="AW110" i="3"/>
  <c r="AW118" i="3" s="1"/>
  <c r="K94" i="3"/>
  <c r="AC94" i="3"/>
  <c r="BV94" i="3"/>
  <c r="BP110" i="3"/>
  <c r="BP118" i="3" s="1"/>
  <c r="BP94" i="3"/>
  <c r="V84" i="3"/>
  <c r="V94" i="3" s="1"/>
  <c r="BG93" i="3"/>
  <c r="AV110" i="3"/>
  <c r="AV118" i="3" s="1"/>
  <c r="AX110" i="3"/>
  <c r="AX118" i="3" s="1"/>
  <c r="AF110" i="3"/>
  <c r="AF118" i="3" s="1"/>
  <c r="BL109" i="3"/>
  <c r="BS110" i="3"/>
  <c r="BS118" i="3" s="1"/>
  <c r="BM109" i="3"/>
  <c r="AV67" i="3"/>
  <c r="BK93" i="3"/>
  <c r="AQ63" i="3"/>
  <c r="BJ84" i="3"/>
  <c r="AO94" i="3"/>
  <c r="BK84" i="3"/>
  <c r="BM93" i="3"/>
  <c r="AH93" i="3"/>
  <c r="BL84" i="3"/>
  <c r="BL93" i="3"/>
  <c r="AL94" i="3"/>
  <c r="AX94" i="3"/>
  <c r="AB110" i="3"/>
  <c r="AB118" i="3" s="1"/>
  <c r="BG109" i="3"/>
  <c r="BQ60" i="3"/>
  <c r="BQ64" i="3" s="1"/>
  <c r="BH93" i="3"/>
  <c r="BH109" i="3"/>
  <c r="BR94" i="3"/>
  <c r="BI93" i="3"/>
  <c r="BI109" i="3"/>
  <c r="BQ94" i="3"/>
  <c r="BO110" i="3"/>
  <c r="BO118" i="3" s="1"/>
  <c r="BJ93" i="3"/>
  <c r="BJ109" i="3"/>
  <c r="BK109" i="3"/>
  <c r="AG94" i="3"/>
  <c r="BG62" i="3"/>
  <c r="AU61" i="3"/>
  <c r="AX60" i="3"/>
  <c r="AX64" i="3" s="1"/>
  <c r="BO94" i="3"/>
  <c r="AJ60" i="3"/>
  <c r="AD93" i="3"/>
  <c r="AU110" i="3"/>
  <c r="AU118" i="3" s="1"/>
  <c r="AE110" i="3"/>
  <c r="AE118" i="3" s="1"/>
  <c r="O110" i="3"/>
  <c r="O118" i="3" s="1"/>
  <c r="BN94" i="3"/>
  <c r="AJ110" i="3"/>
  <c r="AJ118" i="3" s="1"/>
  <c r="V8" i="3"/>
  <c r="T63" i="3"/>
  <c r="L94" i="3"/>
  <c r="M66" i="3"/>
  <c r="X110" i="3"/>
  <c r="X118" i="3" s="1"/>
  <c r="AD8" i="3"/>
  <c r="AC118" i="3"/>
  <c r="V110" i="3"/>
  <c r="V118" i="3" s="1"/>
  <c r="AA110" i="3"/>
  <c r="AA118" i="3" s="1"/>
  <c r="Z110" i="3"/>
  <c r="Z118" i="3" s="1"/>
  <c r="L118" i="3"/>
  <c r="AO110" i="3"/>
  <c r="AO118" i="3" s="1"/>
  <c r="Y110" i="3"/>
  <c r="Y118" i="3" s="1"/>
  <c r="AM110" i="3"/>
  <c r="AM118" i="3" s="1"/>
  <c r="W110" i="3"/>
  <c r="W118" i="3" s="1"/>
  <c r="BF94" i="3"/>
  <c r="AN110" i="3"/>
  <c r="AN118" i="3" s="1"/>
  <c r="BS94" i="3"/>
  <c r="BU110" i="3"/>
  <c r="BU118" i="3" s="1"/>
  <c r="AH70" i="3"/>
  <c r="AU68" i="3"/>
  <c r="AJ94" i="3"/>
  <c r="AL110" i="3"/>
  <c r="AL118" i="3" s="1"/>
  <c r="AK110" i="3"/>
  <c r="AK118" i="3" s="1"/>
  <c r="U110" i="3"/>
  <c r="U118" i="3" s="1"/>
  <c r="BT94" i="3"/>
  <c r="BE110" i="3"/>
  <c r="BE118" i="3" s="1"/>
  <c r="BU94" i="3"/>
  <c r="BE94" i="3"/>
  <c r="AS94" i="3"/>
  <c r="AS50" i="3"/>
  <c r="AS53" i="3" s="1"/>
  <c r="AS55" i="3" s="1"/>
  <c r="AW71" i="3"/>
  <c r="AS63" i="3"/>
  <c r="AR110" i="3"/>
  <c r="AR118" i="3" s="1"/>
  <c r="AR94" i="3"/>
  <c r="AQ110" i="3"/>
  <c r="AQ118" i="3" s="1"/>
  <c r="AQ94" i="3"/>
  <c r="AQ61" i="3"/>
  <c r="AD118" i="3"/>
  <c r="P118" i="3"/>
  <c r="R118" i="3"/>
  <c r="AH118" i="3"/>
  <c r="X66" i="3"/>
  <c r="AP63" i="3"/>
  <c r="Z84" i="3"/>
  <c r="Z94" i="3" s="1"/>
  <c r="AW62" i="3"/>
  <c r="N8" i="3"/>
  <c r="AV62" i="3"/>
  <c r="R8" i="3"/>
  <c r="N14" i="3"/>
  <c r="AU62" i="3"/>
  <c r="R14" i="3"/>
  <c r="AT62" i="3"/>
  <c r="Z8" i="3"/>
  <c r="V14" i="3"/>
  <c r="AW68" i="3"/>
  <c r="AS62" i="3"/>
  <c r="O84" i="3"/>
  <c r="O94" i="3" s="1"/>
  <c r="AV68" i="3"/>
  <c r="AW61" i="3"/>
  <c r="S60" i="3"/>
  <c r="BL60" i="3"/>
  <c r="AU67" i="3"/>
  <c r="AP61" i="3"/>
  <c r="AR67" i="3"/>
  <c r="S84" i="3"/>
  <c r="S94" i="3" s="1"/>
  <c r="V70" i="3"/>
  <c r="V38" i="3"/>
  <c r="V61" i="3" s="1"/>
  <c r="BH45" i="3"/>
  <c r="U61" i="3"/>
  <c r="T84" i="3"/>
  <c r="T94" i="3" s="1"/>
  <c r="AQ67" i="3"/>
  <c r="AW60" i="3"/>
  <c r="AW64" i="3" s="1"/>
  <c r="U45" i="3"/>
  <c r="U50" i="3" s="1"/>
  <c r="U53" i="3" s="1"/>
  <c r="BM45" i="3"/>
  <c r="BP62" i="3"/>
  <c r="U84" i="3"/>
  <c r="U94" i="3" s="1"/>
  <c r="AP67" i="3"/>
  <c r="AD70" i="3"/>
  <c r="BV62" i="3"/>
  <c r="AP66" i="3"/>
  <c r="AX71" i="3"/>
  <c r="AX50" i="3"/>
  <c r="AX53" i="3" s="1"/>
  <c r="AX67" i="3"/>
  <c r="BK66" i="3"/>
  <c r="AK45" i="3"/>
  <c r="AK67" i="3" s="1"/>
  <c r="AI60" i="3"/>
  <c r="AJ63" i="3"/>
  <c r="AU71" i="3"/>
  <c r="AS67" i="3"/>
  <c r="AX62" i="3"/>
  <c r="AR61" i="3"/>
  <c r="AS71" i="3"/>
  <c r="AV72" i="3"/>
  <c r="AX66" i="3"/>
  <c r="Z14" i="3"/>
  <c r="AK61" i="3"/>
  <c r="BV66" i="3"/>
  <c r="AU72" i="3"/>
  <c r="AW66" i="3"/>
  <c r="AX63" i="3"/>
  <c r="AR62" i="3"/>
  <c r="AV60" i="3"/>
  <c r="AV64" i="3" s="1"/>
  <c r="AC66" i="3"/>
  <c r="AD14" i="3"/>
  <c r="BS61" i="3"/>
  <c r="Y84" i="3"/>
  <c r="Y94" i="3" s="1"/>
  <c r="AR68" i="3"/>
  <c r="AV66" i="3"/>
  <c r="AW63" i="3"/>
  <c r="AQ62" i="3"/>
  <c r="AU60" i="3"/>
  <c r="AU64" i="3" s="1"/>
  <c r="AO67" i="3"/>
  <c r="BT61" i="3"/>
  <c r="BH81" i="3"/>
  <c r="BH84" i="3" s="1"/>
  <c r="AQ68" i="3"/>
  <c r="AU66" i="3"/>
  <c r="AV63" i="3"/>
  <c r="AP62" i="3"/>
  <c r="AT60" i="3"/>
  <c r="BL66" i="3"/>
  <c r="W62" i="3"/>
  <c r="AA84" i="3"/>
  <c r="AA94" i="3" s="1"/>
  <c r="AT66" i="3"/>
  <c r="AU63" i="3"/>
  <c r="AO62" i="3"/>
  <c r="AS60" i="3"/>
  <c r="R38" i="3"/>
  <c r="R66" i="3" s="1"/>
  <c r="X62" i="3"/>
  <c r="R70" i="3"/>
  <c r="AO68" i="3"/>
  <c r="AS66" i="3"/>
  <c r="AT63" i="3"/>
  <c r="AX61" i="3"/>
  <c r="AR60" i="3"/>
  <c r="K62" i="3"/>
  <c r="AR66" i="3"/>
  <c r="AQ60" i="3"/>
  <c r="Z70" i="3"/>
  <c r="P45" i="3"/>
  <c r="P67" i="3" s="1"/>
  <c r="BU62" i="3"/>
  <c r="M84" i="3"/>
  <c r="M94" i="3" s="1"/>
  <c r="AW67" i="3"/>
  <c r="AQ66" i="3"/>
  <c r="AR63" i="3"/>
  <c r="AV61" i="3"/>
  <c r="AP60" i="3"/>
  <c r="R50" i="3"/>
  <c r="R53" i="3" s="1"/>
  <c r="R68" i="3" s="1"/>
  <c r="N84" i="3"/>
  <c r="N94" i="3" s="1"/>
  <c r="AO60" i="3"/>
  <c r="AO61" i="3"/>
  <c r="AO66" i="3"/>
  <c r="AT61" i="3"/>
  <c r="AL70" i="3"/>
  <c r="Z38" i="3"/>
  <c r="Z66" i="3" s="1"/>
  <c r="AF45" i="3"/>
  <c r="AF50" i="3" s="1"/>
  <c r="AF53" i="3" s="1"/>
  <c r="AF68" i="3" s="1"/>
  <c r="T60" i="3"/>
  <c r="Y63" i="3"/>
  <c r="AV71" i="3"/>
  <c r="AP70" i="3"/>
  <c r="AT67" i="3"/>
  <c r="AO63" i="3"/>
  <c r="AS61" i="3"/>
  <c r="AM62" i="3"/>
  <c r="AM60" i="3"/>
  <c r="AM61" i="3"/>
  <c r="AM45" i="3"/>
  <c r="AQ71" i="3" s="1"/>
  <c r="AM63" i="3"/>
  <c r="AM66" i="3"/>
  <c r="AN62" i="3"/>
  <c r="AN60" i="3"/>
  <c r="AN61" i="3"/>
  <c r="AN45" i="3"/>
  <c r="AR71" i="3" s="1"/>
  <c r="AN63" i="3"/>
  <c r="AN66" i="3"/>
  <c r="BU67" i="3"/>
  <c r="BU50" i="3"/>
  <c r="BU53" i="3" s="1"/>
  <c r="BU54" i="3" s="1"/>
  <c r="BV67" i="3"/>
  <c r="BV50" i="3"/>
  <c r="BV53" i="3" s="1"/>
  <c r="BV54" i="3" s="1"/>
  <c r="BN62" i="3"/>
  <c r="BN63" i="3"/>
  <c r="BN66" i="3"/>
  <c r="BN60" i="3"/>
  <c r="BN61" i="3"/>
  <c r="BN45" i="3"/>
  <c r="BN46" i="3" s="1"/>
  <c r="BR60" i="3"/>
  <c r="BR64" i="3" s="1"/>
  <c r="O45" i="3"/>
  <c r="AE45" i="3"/>
  <c r="BG45" i="3"/>
  <c r="BG46" i="3" s="1"/>
  <c r="N46" i="3" s="1"/>
  <c r="M60" i="3"/>
  <c r="AC60" i="3"/>
  <c r="BK60" i="3"/>
  <c r="O61" i="3"/>
  <c r="AE61" i="3"/>
  <c r="BM61" i="3"/>
  <c r="Q62" i="3"/>
  <c r="AG62" i="3"/>
  <c r="BO62" i="3"/>
  <c r="S63" i="3"/>
  <c r="AI63" i="3"/>
  <c r="BQ63" i="3"/>
  <c r="W66" i="3"/>
  <c r="BU66" i="3"/>
  <c r="Q45" i="3"/>
  <c r="AG45" i="3"/>
  <c r="BI45" i="3"/>
  <c r="BI46" i="3" s="1"/>
  <c r="O60" i="3"/>
  <c r="AE60" i="3"/>
  <c r="BM60" i="3"/>
  <c r="Q61" i="3"/>
  <c r="AG61" i="3"/>
  <c r="BO61" i="3"/>
  <c r="S62" i="3"/>
  <c r="AI62" i="3"/>
  <c r="BQ62" i="3"/>
  <c r="U63" i="3"/>
  <c r="AK63" i="3"/>
  <c r="BS63" i="3"/>
  <c r="Y66" i="3"/>
  <c r="BG66" i="3"/>
  <c r="BG63" i="3"/>
  <c r="AF61" i="3"/>
  <c r="BR63" i="3"/>
  <c r="BJ45" i="3"/>
  <c r="BJ46" i="3" s="1"/>
  <c r="P60" i="3"/>
  <c r="AF60" i="3"/>
  <c r="BP61" i="3"/>
  <c r="T62" i="3"/>
  <c r="AJ62" i="3"/>
  <c r="BR62" i="3"/>
  <c r="BT63" i="3"/>
  <c r="BH66" i="3"/>
  <c r="S45" i="3"/>
  <c r="AI45" i="3"/>
  <c r="BK45" i="3"/>
  <c r="BK46" i="3" s="1"/>
  <c r="Q60" i="3"/>
  <c r="AG60" i="3"/>
  <c r="BO60" i="3"/>
  <c r="S61" i="3"/>
  <c r="AI61" i="3"/>
  <c r="BQ61" i="3"/>
  <c r="U62" i="3"/>
  <c r="AK62" i="3"/>
  <c r="BS62" i="3"/>
  <c r="W63" i="3"/>
  <c r="BU63" i="3"/>
  <c r="K66" i="3"/>
  <c r="AA66" i="3"/>
  <c r="BI66" i="3"/>
  <c r="P61" i="3"/>
  <c r="N38" i="3"/>
  <c r="N66" i="3" s="1"/>
  <c r="AD38" i="3"/>
  <c r="AD61" i="3" s="1"/>
  <c r="N43" i="3"/>
  <c r="T45" i="3"/>
  <c r="AJ45" i="3"/>
  <c r="BL45" i="3"/>
  <c r="BL46" i="3" s="1"/>
  <c r="BP60" i="3"/>
  <c r="BP64" i="3" s="1"/>
  <c r="T61" i="3"/>
  <c r="AJ61" i="3"/>
  <c r="BR61" i="3"/>
  <c r="BT62" i="3"/>
  <c r="X63" i="3"/>
  <c r="BV63" i="3"/>
  <c r="L66" i="3"/>
  <c r="AB66" i="3"/>
  <c r="BJ66" i="3"/>
  <c r="AD84" i="3"/>
  <c r="W45" i="3"/>
  <c r="BO45" i="3"/>
  <c r="BO46" i="3" s="1"/>
  <c r="U60" i="3"/>
  <c r="AK60" i="3"/>
  <c r="BS60" i="3"/>
  <c r="BS64" i="3" s="1"/>
  <c r="W61" i="3"/>
  <c r="BU61" i="3"/>
  <c r="Y62" i="3"/>
  <c r="K63" i="3"/>
  <c r="AA63" i="3"/>
  <c r="BI63" i="3"/>
  <c r="O66" i="3"/>
  <c r="AE66" i="3"/>
  <c r="BM66" i="3"/>
  <c r="BI81" i="3"/>
  <c r="BI84" i="3" s="1"/>
  <c r="AH38" i="3"/>
  <c r="AH60" i="3" s="1"/>
  <c r="X45" i="3"/>
  <c r="BP45" i="3"/>
  <c r="BP46" i="3" s="1"/>
  <c r="BT60" i="3"/>
  <c r="BT64" i="3" s="1"/>
  <c r="X61" i="3"/>
  <c r="BV61" i="3"/>
  <c r="BH62" i="3"/>
  <c r="L63" i="3"/>
  <c r="AB63" i="3"/>
  <c r="BJ63" i="3"/>
  <c r="P66" i="3"/>
  <c r="AF66" i="3"/>
  <c r="R67" i="3"/>
  <c r="AH84" i="3"/>
  <c r="Y45" i="3"/>
  <c r="BQ45" i="3"/>
  <c r="BQ46" i="3" s="1"/>
  <c r="BU60" i="3"/>
  <c r="BU64" i="3" s="1"/>
  <c r="Y61" i="3"/>
  <c r="BG61" i="3"/>
  <c r="AA62" i="3"/>
  <c r="BI62" i="3"/>
  <c r="M63" i="3"/>
  <c r="AC63" i="3"/>
  <c r="BK63" i="3"/>
  <c r="Q66" i="3"/>
  <c r="AG66" i="3"/>
  <c r="BO66" i="3"/>
  <c r="BR45" i="3"/>
  <c r="BR46" i="3" s="1"/>
  <c r="BV60" i="3"/>
  <c r="BV64" i="3" s="1"/>
  <c r="BH61" i="3"/>
  <c r="L62" i="3"/>
  <c r="AB62" i="3"/>
  <c r="BJ62" i="3"/>
  <c r="BL63" i="3"/>
  <c r="BP66" i="3"/>
  <c r="K45" i="3"/>
  <c r="AA45" i="3"/>
  <c r="BS45" i="3"/>
  <c r="BS46" i="3" s="1"/>
  <c r="K61" i="3"/>
  <c r="AA61" i="3"/>
  <c r="BI61" i="3"/>
  <c r="M62" i="3"/>
  <c r="AC62" i="3"/>
  <c r="BK62" i="3"/>
  <c r="O63" i="3"/>
  <c r="AE63" i="3"/>
  <c r="BM63" i="3"/>
  <c r="BM81" i="3"/>
  <c r="BM84" i="3" s="1"/>
  <c r="BH63" i="3"/>
  <c r="AL38" i="3"/>
  <c r="AL60" i="3" s="1"/>
  <c r="L45" i="3"/>
  <c r="AB45" i="3"/>
  <c r="BT45" i="3"/>
  <c r="BT46" i="3" s="1"/>
  <c r="L61" i="3"/>
  <c r="AB61" i="3"/>
  <c r="BJ61" i="3"/>
  <c r="BL62" i="3"/>
  <c r="P63" i="3"/>
  <c r="AF63" i="3"/>
  <c r="M45" i="3"/>
  <c r="AC45" i="3"/>
  <c r="AT110" i="3" l="1"/>
  <c r="AT118" i="3" s="1"/>
  <c r="AT94" i="3"/>
  <c r="AT68" i="3"/>
  <c r="AT64" i="3"/>
  <c r="BO64" i="3"/>
  <c r="AP68" i="3"/>
  <c r="AT71" i="3"/>
  <c r="AT72" i="3"/>
  <c r="AP64" i="3"/>
  <c r="BH46" i="3"/>
  <c r="BH50" i="3" s="1"/>
  <c r="BH53" i="3" s="1"/>
  <c r="BM46" i="3"/>
  <c r="BM50" i="3" s="1"/>
  <c r="BM53" i="3" s="1"/>
  <c r="BM54" i="3" s="1"/>
  <c r="AD94" i="3"/>
  <c r="BL94" i="3"/>
  <c r="BM94" i="3"/>
  <c r="BJ110" i="3"/>
  <c r="BJ118" i="3" s="1"/>
  <c r="BG94" i="3"/>
  <c r="U71" i="3"/>
  <c r="U67" i="3"/>
  <c r="BK94" i="3"/>
  <c r="BJ94" i="3"/>
  <c r="X64" i="3"/>
  <c r="BG64" i="3"/>
  <c r="BI94" i="3"/>
  <c r="BM67" i="3"/>
  <c r="BM110" i="3"/>
  <c r="BM118" i="3" s="1"/>
  <c r="BL110" i="3"/>
  <c r="BL118" i="3" s="1"/>
  <c r="AH94" i="3"/>
  <c r="P50" i="3"/>
  <c r="P53" i="3" s="1"/>
  <c r="P55" i="3" s="1"/>
  <c r="BI110" i="3"/>
  <c r="BI118" i="3" s="1"/>
  <c r="K64" i="3"/>
  <c r="L64" i="3"/>
  <c r="BH110" i="3"/>
  <c r="BH118" i="3" s="1"/>
  <c r="P71" i="3"/>
  <c r="BH94" i="3"/>
  <c r="BG110" i="3"/>
  <c r="BG118" i="3" s="1"/>
  <c r="BK110" i="3"/>
  <c r="BK118" i="3" s="1"/>
  <c r="AK50" i="3"/>
  <c r="AK53" i="3" s="1"/>
  <c r="AO72" i="3" s="1"/>
  <c r="AO64" i="3"/>
  <c r="W64" i="3"/>
  <c r="AS68" i="3"/>
  <c r="AS72" i="3"/>
  <c r="AW72" i="3"/>
  <c r="AS64" i="3"/>
  <c r="AR64" i="3"/>
  <c r="AQ64" i="3"/>
  <c r="V66" i="3"/>
  <c r="T64" i="3"/>
  <c r="V62" i="3"/>
  <c r="V63" i="3"/>
  <c r="Y64" i="3"/>
  <c r="BH64" i="3"/>
  <c r="R55" i="3"/>
  <c r="V60" i="3"/>
  <c r="BH67" i="3"/>
  <c r="BL64" i="3"/>
  <c r="BJ64" i="3"/>
  <c r="Z62" i="3"/>
  <c r="BI64" i="3"/>
  <c r="AF67" i="3"/>
  <c r="AB64" i="3"/>
  <c r="AA64" i="3"/>
  <c r="AI64" i="3"/>
  <c r="Z63" i="3"/>
  <c r="R60" i="3"/>
  <c r="R63" i="3"/>
  <c r="AO71" i="3"/>
  <c r="AJ64" i="3"/>
  <c r="AF55" i="3"/>
  <c r="N61" i="3"/>
  <c r="Z60" i="3"/>
  <c r="S64" i="3"/>
  <c r="AH63" i="3"/>
  <c r="R62" i="3"/>
  <c r="R61" i="3"/>
  <c r="N62" i="3"/>
  <c r="AX55" i="3"/>
  <c r="AX72" i="3"/>
  <c r="AX68" i="3"/>
  <c r="Q64" i="3"/>
  <c r="AK71" i="3"/>
  <c r="Z61" i="3"/>
  <c r="BR67" i="3"/>
  <c r="BR50" i="3"/>
  <c r="BR53" i="3" s="1"/>
  <c r="BR54" i="3" s="1"/>
  <c r="AE67" i="3"/>
  <c r="AE50" i="3"/>
  <c r="AE53" i="3" s="1"/>
  <c r="AE71" i="3"/>
  <c r="O67" i="3"/>
  <c r="O50" i="3"/>
  <c r="O53" i="3" s="1"/>
  <c r="O71" i="3"/>
  <c r="AD62" i="3"/>
  <c r="AN67" i="3"/>
  <c r="AN71" i="3"/>
  <c r="AN50" i="3"/>
  <c r="AN53" i="3" s="1"/>
  <c r="AR72" i="3" s="1"/>
  <c r="N45" i="3"/>
  <c r="BG50" i="3"/>
  <c r="BG67" i="3"/>
  <c r="BS67" i="3"/>
  <c r="BS50" i="3"/>
  <c r="BS53" i="3" s="1"/>
  <c r="BS54" i="3" s="1"/>
  <c r="AA71" i="3"/>
  <c r="AA67" i="3"/>
  <c r="AA50" i="3"/>
  <c r="AA53" i="3" s="1"/>
  <c r="AL66" i="3"/>
  <c r="AL61" i="3"/>
  <c r="K50" i="3"/>
  <c r="K53" i="3" s="1"/>
  <c r="K67" i="3"/>
  <c r="BN67" i="3"/>
  <c r="BN50" i="3"/>
  <c r="BN53" i="3" s="1"/>
  <c r="BN54" i="3" s="1"/>
  <c r="AH61" i="3"/>
  <c r="AB71" i="3"/>
  <c r="AB67" i="3"/>
  <c r="AB50" i="3"/>
  <c r="AB53" i="3" s="1"/>
  <c r="L50" i="3"/>
  <c r="L53" i="3" s="1"/>
  <c r="L67" i="3"/>
  <c r="S50" i="3"/>
  <c r="S53" i="3" s="1"/>
  <c r="S71" i="3"/>
  <c r="S67" i="3"/>
  <c r="AF64" i="3"/>
  <c r="BN64" i="3"/>
  <c r="AM67" i="3"/>
  <c r="AM50" i="3"/>
  <c r="AM53" i="3" s="1"/>
  <c r="AQ72" i="3" s="1"/>
  <c r="AM71" i="3"/>
  <c r="AN64" i="3"/>
  <c r="BL50" i="3"/>
  <c r="BL67" i="3"/>
  <c r="AH45" i="3"/>
  <c r="P64" i="3"/>
  <c r="BM64" i="3"/>
  <c r="N60" i="3"/>
  <c r="AL63" i="3"/>
  <c r="AK64" i="3"/>
  <c r="AJ50" i="3"/>
  <c r="AJ53" i="3" s="1"/>
  <c r="AJ71" i="3"/>
  <c r="AJ67" i="3"/>
  <c r="BJ50" i="3"/>
  <c r="Z45" i="3"/>
  <c r="BJ67" i="3"/>
  <c r="AE64" i="3"/>
  <c r="BK64" i="3"/>
  <c r="AM64" i="3"/>
  <c r="AC71" i="3"/>
  <c r="AC50" i="3"/>
  <c r="AC53" i="3" s="1"/>
  <c r="AC67" i="3"/>
  <c r="BP67" i="3"/>
  <c r="BP50" i="3"/>
  <c r="BP53" i="3" s="1"/>
  <c r="BP54" i="3" s="1"/>
  <c r="U64" i="3"/>
  <c r="T50" i="3"/>
  <c r="T53" i="3" s="1"/>
  <c r="T71" i="3"/>
  <c r="T67" i="3"/>
  <c r="O64" i="3"/>
  <c r="AC64" i="3"/>
  <c r="BT67" i="3"/>
  <c r="BT50" i="3"/>
  <c r="BT53" i="3" s="1"/>
  <c r="BT54" i="3" s="1"/>
  <c r="BQ67" i="3"/>
  <c r="BQ50" i="3"/>
  <c r="BQ53" i="3" s="1"/>
  <c r="BQ54" i="3" s="1"/>
  <c r="X67" i="3"/>
  <c r="X50" i="3"/>
  <c r="X53" i="3" s="1"/>
  <c r="X71" i="3"/>
  <c r="BO67" i="3"/>
  <c r="BO50" i="3"/>
  <c r="BO53" i="3" s="1"/>
  <c r="BO54" i="3" s="1"/>
  <c r="AG64" i="3"/>
  <c r="V45" i="3"/>
  <c r="BI50" i="3"/>
  <c r="BI67" i="3"/>
  <c r="M64" i="3"/>
  <c r="AL45" i="3"/>
  <c r="AP71" i="3" s="1"/>
  <c r="Y50" i="3"/>
  <c r="Y53" i="3" s="1"/>
  <c r="Y71" i="3"/>
  <c r="Y67" i="3"/>
  <c r="W67" i="3"/>
  <c r="W50" i="3"/>
  <c r="W53" i="3" s="1"/>
  <c r="W71" i="3"/>
  <c r="AG50" i="3"/>
  <c r="AG53" i="3" s="1"/>
  <c r="AG71" i="3"/>
  <c r="AG67" i="3"/>
  <c r="N63" i="3"/>
  <c r="AD66" i="3"/>
  <c r="AD60" i="3"/>
  <c r="AD45" i="3"/>
  <c r="BK50" i="3"/>
  <c r="BK67" i="3"/>
  <c r="Q50" i="3"/>
  <c r="Q53" i="3" s="1"/>
  <c r="Q71" i="3"/>
  <c r="Q67" i="3"/>
  <c r="BV55" i="3"/>
  <c r="BV68" i="3"/>
  <c r="AL62" i="3"/>
  <c r="BU55" i="3"/>
  <c r="BU68" i="3"/>
  <c r="M50" i="3"/>
  <c r="M53" i="3" s="1"/>
  <c r="M67" i="3"/>
  <c r="AH66" i="3"/>
  <c r="AH62" i="3"/>
  <c r="AF71" i="3"/>
  <c r="AI50" i="3"/>
  <c r="AI53" i="3" s="1"/>
  <c r="AI71" i="3"/>
  <c r="AI67" i="3"/>
  <c r="U55" i="3"/>
  <c r="U68" i="3"/>
  <c r="AD63" i="3"/>
  <c r="BH55" i="3" l="1"/>
  <c r="BH54" i="3"/>
  <c r="BH68" i="3"/>
  <c r="AK55" i="3"/>
  <c r="AK68" i="3"/>
  <c r="P68" i="3"/>
  <c r="P72" i="3"/>
  <c r="AK72" i="3"/>
  <c r="AL64" i="3"/>
  <c r="R64" i="3"/>
  <c r="V64" i="3"/>
  <c r="Z64" i="3"/>
  <c r="AH64" i="3"/>
  <c r="AB72" i="3"/>
  <c r="AB55" i="3"/>
  <c r="AB68" i="3"/>
  <c r="AF72" i="3"/>
  <c r="AC55" i="3"/>
  <c r="AC68" i="3"/>
  <c r="AC72" i="3"/>
  <c r="AH71" i="3"/>
  <c r="AH67" i="3"/>
  <c r="AN68" i="3"/>
  <c r="AN72" i="3"/>
  <c r="AN55" i="3"/>
  <c r="N50" i="3"/>
  <c r="BG53" i="3"/>
  <c r="BG54" i="3" s="1"/>
  <c r="N54" i="3" s="1"/>
  <c r="X68" i="3"/>
  <c r="X72" i="3"/>
  <c r="X55" i="3"/>
  <c r="AL53" i="3"/>
  <c r="AP72" i="3" s="1"/>
  <c r="BM55" i="3"/>
  <c r="BM68" i="3"/>
  <c r="K55" i="3"/>
  <c r="K68" i="3"/>
  <c r="O68" i="3"/>
  <c r="O72" i="3"/>
  <c r="O55" i="3"/>
  <c r="BN68" i="3"/>
  <c r="BN55" i="3"/>
  <c r="AD50" i="3"/>
  <c r="BK53" i="3"/>
  <c r="BK54" i="3" s="1"/>
  <c r="Z71" i="3"/>
  <c r="Z67" i="3"/>
  <c r="AI72" i="3"/>
  <c r="AI68" i="3"/>
  <c r="AI55" i="3"/>
  <c r="BQ55" i="3"/>
  <c r="BQ68" i="3"/>
  <c r="Z50" i="3"/>
  <c r="BJ53" i="3"/>
  <c r="BJ54" i="3" s="1"/>
  <c r="W68" i="3"/>
  <c r="W72" i="3"/>
  <c r="W55" i="3"/>
  <c r="AA72" i="3"/>
  <c r="AA55" i="3"/>
  <c r="AA68" i="3"/>
  <c r="AE68" i="3"/>
  <c r="AE72" i="3"/>
  <c r="AE55" i="3"/>
  <c r="BO68" i="3"/>
  <c r="BO55" i="3"/>
  <c r="N67" i="3"/>
  <c r="R71" i="3"/>
  <c r="BT55" i="3"/>
  <c r="BT68" i="3"/>
  <c r="AL71" i="3"/>
  <c r="AL67" i="3"/>
  <c r="AM68" i="3"/>
  <c r="AM72" i="3"/>
  <c r="AM55" i="3"/>
  <c r="AJ68" i="3"/>
  <c r="AJ72" i="3"/>
  <c r="AJ55" i="3"/>
  <c r="BR55" i="3"/>
  <c r="BR68" i="3"/>
  <c r="T72" i="3"/>
  <c r="T68" i="3"/>
  <c r="T55" i="3"/>
  <c r="S72" i="3"/>
  <c r="S68" i="3"/>
  <c r="S55" i="3"/>
  <c r="BS55" i="3"/>
  <c r="BS68" i="3"/>
  <c r="Q68" i="3"/>
  <c r="Q72" i="3"/>
  <c r="Q55" i="3"/>
  <c r="Y68" i="3"/>
  <c r="Y72" i="3"/>
  <c r="Y55" i="3"/>
  <c r="AD64" i="3"/>
  <c r="V71" i="3"/>
  <c r="V67" i="3"/>
  <c r="AG68" i="3"/>
  <c r="AG72" i="3"/>
  <c r="AG55" i="3"/>
  <c r="AH50" i="3"/>
  <c r="BL53" i="3"/>
  <c r="BL54" i="3" s="1"/>
  <c r="AD71" i="3"/>
  <c r="AD67" i="3"/>
  <c r="M55" i="3"/>
  <c r="M68" i="3"/>
  <c r="U72" i="3"/>
  <c r="BI53" i="3"/>
  <c r="BI54" i="3" s="1"/>
  <c r="V50" i="3"/>
  <c r="AL50" i="3"/>
  <c r="BP68" i="3"/>
  <c r="BP55" i="3"/>
  <c r="N64" i="3"/>
  <c r="L55" i="3"/>
  <c r="L68" i="3"/>
  <c r="BG68" i="3" l="1"/>
  <c r="N53" i="3"/>
  <c r="BG55" i="3"/>
  <c r="BK55" i="3"/>
  <c r="AD53" i="3"/>
  <c r="BK68" i="3"/>
  <c r="Z53" i="3"/>
  <c r="BJ68" i="3"/>
  <c r="BJ55" i="3"/>
  <c r="V53" i="3"/>
  <c r="BI55" i="3"/>
  <c r="BI68" i="3"/>
  <c r="AL55" i="3"/>
  <c r="AL68" i="3"/>
  <c r="AH53" i="3"/>
  <c r="AL72" i="3" s="1"/>
  <c r="BL55" i="3"/>
  <c r="BL68" i="3"/>
  <c r="V55" i="3" l="1"/>
  <c r="V68" i="3"/>
  <c r="V72" i="3"/>
  <c r="AH72" i="3"/>
  <c r="AH55" i="3"/>
  <c r="AH68" i="3"/>
  <c r="AD55" i="3"/>
  <c r="AD72" i="3"/>
  <c r="AD68" i="3"/>
  <c r="N55" i="3"/>
  <c r="N68" i="3"/>
  <c r="R72" i="3"/>
  <c r="Z68" i="3"/>
  <c r="Z72" i="3"/>
  <c r="Z55" i="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William</author>
  </authors>
  <commentList>
    <comment ref="B6" authorId="0" shapeId="0" xr:uid="{00000000-0006-0000-0200-000001000000}">
      <text>
        <r>
          <rPr>
            <sz val="11"/>
            <color theme="1"/>
            <rFont val="Calibri"/>
            <family val="2"/>
            <scheme val="minor"/>
          </rPr>
          <t>William:
the Computing and Graphics segment, which primarily includes desktop and notebook processors and chipsets, discrete and integrated graphics processing units (GPUs), datacenter and professional GPUs, and development services. The Company also licenses portions of its IP portfolio</t>
        </r>
      </text>
    </comment>
    <comment ref="B7" authorId="0" shapeId="0" xr:uid="{00000000-0006-0000-0200-000002000000}">
      <text>
        <r>
          <rPr>
            <sz val="11"/>
            <color theme="1"/>
            <rFont val="Calibri"/>
            <family val="2"/>
            <scheme val="minor"/>
          </rPr>
          <t>William:
the Enterprise, Embedded and Semi-Custom segment, which primarily includes server and embedded processors, semi-custom System-on-Chip (SoC) products, development services, and technology for game consoles. The Company also licenses portions of its IP portfolio.</t>
        </r>
      </text>
    </comment>
    <comment ref="B80" authorId="0" shapeId="0" xr:uid="{00000000-0006-0000-0200-000003000000}">
      <text>
        <r>
          <rPr>
            <sz val="11"/>
            <color theme="1"/>
            <rFont val="Calibri"/>
            <family val="2"/>
            <scheme val="minor"/>
          </rPr>
          <t>William:
Also known as: "Marketable securities"</t>
        </r>
      </text>
    </comment>
    <comment ref="AC81" authorId="0" shapeId="0" xr:uid="{00000000-0006-0000-0200-000004000000}">
      <text>
        <r>
          <rPr>
            <sz val="11"/>
            <color theme="1"/>
            <rFont val="Calibri"/>
            <family val="2"/>
            <scheme val="minor"/>
          </rPr>
          <t>William:
Includes "Receivables from related parties"</t>
        </r>
      </text>
    </comment>
    <comment ref="AL81" authorId="0" shapeId="0" xr:uid="{00000000-0006-0000-0200-000005000000}">
      <text>
        <r>
          <rPr>
            <sz val="11"/>
            <color theme="1"/>
            <rFont val="Calibri"/>
            <family val="2"/>
            <scheme val="minor"/>
          </rPr>
          <t>William:
Includes "Receivables from related parties"</t>
        </r>
      </text>
    </comment>
    <comment ref="AN81" authorId="0" shapeId="0" xr:uid="{00000000-0006-0000-0200-000006000000}">
      <text>
        <r>
          <rPr>
            <sz val="11"/>
            <color theme="1"/>
            <rFont val="Calibri"/>
            <family val="2"/>
            <scheme val="minor"/>
          </rPr>
          <t>William:
Includes "Receivables from related parties"</t>
        </r>
      </text>
    </comment>
    <comment ref="L83" authorId="0" shapeId="0" xr:uid="{00000000-0006-0000-0200-000007000000}">
      <text>
        <r>
          <rPr>
            <sz val="11"/>
            <color theme="1"/>
            <rFont val="Calibri"/>
            <family val="2"/>
            <scheme val="minor"/>
          </rPr>
          <t>William:
Includes payment to "GLOBALFOUNDRIES".</t>
        </r>
      </text>
    </comment>
    <comment ref="AN86" authorId="0" shapeId="0" xr:uid="{00000000-0006-0000-0200-000008000000}">
      <text>
        <r>
          <rPr>
            <sz val="11"/>
            <color theme="1"/>
            <rFont val="Calibri"/>
            <family val="2"/>
            <scheme val="minor"/>
          </rPr>
          <t>William:
Includes "Operating lease right-of-use assets"</t>
        </r>
      </text>
    </comment>
    <comment ref="N98" authorId="0" shapeId="0" xr:uid="{00000000-0006-0000-0200-000009000000}">
      <text>
        <r>
          <rPr>
            <sz val="11"/>
            <color theme="1"/>
            <rFont val="Calibri"/>
            <family val="2"/>
            <scheme val="minor"/>
          </rPr>
          <t xml:space="preserve">William:
Payable to "GLOBALFOUNDRIES" </t>
        </r>
      </text>
    </comment>
    <comment ref="Q98" authorId="0" shapeId="0" xr:uid="{00000000-0006-0000-0200-00000A000000}">
      <text>
        <r>
          <rPr>
            <sz val="11"/>
            <color theme="1"/>
            <rFont val="Calibri"/>
            <family val="2"/>
            <scheme val="minor"/>
          </rPr>
          <t xml:space="preserve">William:
Payable to "GLOBALFOUNDRIES" and "ATMP JV"
</t>
        </r>
      </text>
    </comment>
    <comment ref="L99" authorId="0" shapeId="0" xr:uid="{00000000-0006-0000-0200-00000B000000}">
      <text>
        <r>
          <rPr>
            <sz val="11"/>
            <color theme="1"/>
            <rFont val="Calibri"/>
            <family val="2"/>
            <scheme val="minor"/>
          </rPr>
          <t>William:
For this period they have accrued liabilities and other current liabilities all in one line under "Accrued and other current liabilities"</t>
        </r>
      </text>
    </comment>
  </commentList>
</comments>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3">
    <bk>
      <extLst>
        <ext uri="{3e2802c4-a4d2-4d8b-9148-e3be6c30e623}">
          <xlrd:rvb i="0"/>
        </ext>
      </extLst>
    </bk>
    <bk>
      <extLst>
        <ext uri="{3e2802c4-a4d2-4d8b-9148-e3be6c30e623}">
          <xlrd:rvb i="1"/>
        </ext>
      </extLst>
    </bk>
    <bk>
      <extLst>
        <ext uri="{3e2802c4-a4d2-4d8b-9148-e3be6c30e623}">
          <xlrd:rvb i="2"/>
        </ext>
      </extLst>
    </bk>
  </futureMetadata>
  <valueMetadata count="3">
    <bk>
      <rc t="1" v="0"/>
    </bk>
    <bk>
      <rc t="1" v="1"/>
    </bk>
    <bk>
      <rc t="1" v="2"/>
    </bk>
  </valueMetadata>
</metadata>
</file>

<file path=xl/sharedStrings.xml><?xml version="1.0" encoding="utf-8"?>
<sst xmlns="http://schemas.openxmlformats.org/spreadsheetml/2006/main" count="4357" uniqueCount="2157">
  <si>
    <t>Price</t>
  </si>
  <si>
    <t>Shares</t>
  </si>
  <si>
    <t>MC</t>
  </si>
  <si>
    <t>Cash</t>
  </si>
  <si>
    <t>Debt</t>
  </si>
  <si>
    <t>EV</t>
  </si>
  <si>
    <t>Company Name</t>
  </si>
  <si>
    <t>Advanced Micro Devices, Inc.</t>
  </si>
  <si>
    <t>Ticker</t>
  </si>
  <si>
    <t>AMD</t>
  </si>
  <si>
    <t>Country</t>
  </si>
  <si>
    <t>USA</t>
  </si>
  <si>
    <t>Sector</t>
  </si>
  <si>
    <t>Information Technology</t>
  </si>
  <si>
    <t>Industry</t>
  </si>
  <si>
    <t>Semiconductors</t>
  </si>
  <si>
    <t>Filing Date</t>
  </si>
  <si>
    <t>Period of Report</t>
  </si>
  <si>
    <t>Revenue Breakdown</t>
  </si>
  <si>
    <t xml:space="preserve">Revenue   </t>
  </si>
  <si>
    <t>Computing &amp; Graphics</t>
  </si>
  <si>
    <t>Enterprise, embedded &amp; Semi-custom</t>
  </si>
  <si>
    <t>Total net revenue</t>
  </si>
  <si>
    <t xml:space="preserve"> </t>
  </si>
  <si>
    <t>Operating Income (loss)</t>
  </si>
  <si>
    <t>Enterprise, Embedded and Semi-Custom</t>
  </si>
  <si>
    <t>All Other</t>
  </si>
  <si>
    <t>Total operating income</t>
  </si>
  <si>
    <t>Data Center</t>
  </si>
  <si>
    <t>Revenue</t>
  </si>
  <si>
    <t>Operating Income</t>
  </si>
  <si>
    <t>Margin</t>
  </si>
  <si>
    <t>Client</t>
  </si>
  <si>
    <t>Gaming</t>
  </si>
  <si>
    <t>Embedded</t>
  </si>
  <si>
    <t>Income Statement</t>
  </si>
  <si>
    <t>COGs</t>
  </si>
  <si>
    <t>Gross Profit</t>
  </si>
  <si>
    <t>Operating Expenses</t>
  </si>
  <si>
    <t>R&amp;D</t>
  </si>
  <si>
    <t>MG&amp;A</t>
  </si>
  <si>
    <t>Restructuring and other special charges, net</t>
  </si>
  <si>
    <t>Licensing gain</t>
  </si>
  <si>
    <t>Other expenses</t>
  </si>
  <si>
    <t>Interest expense</t>
  </si>
  <si>
    <t>Other expense</t>
  </si>
  <si>
    <t>Income before taxes</t>
  </si>
  <si>
    <t>Tax provision</t>
  </si>
  <si>
    <t>Equity income in investee</t>
  </si>
  <si>
    <t>Net Income</t>
  </si>
  <si>
    <t xml:space="preserve">EPS </t>
  </si>
  <si>
    <t>Shares - Basic</t>
  </si>
  <si>
    <t>Shares - Diluted</t>
  </si>
  <si>
    <t>Operating Expenses/Gross Profit</t>
  </si>
  <si>
    <t>R&amp;D %</t>
  </si>
  <si>
    <t>MGA%</t>
  </si>
  <si>
    <t xml:space="preserve">Restructuring and other </t>
  </si>
  <si>
    <t>Licensing Gain (reduces operating expenses)</t>
  </si>
  <si>
    <t>Margins</t>
  </si>
  <si>
    <t>Gross Margin</t>
  </si>
  <si>
    <t>Operating Margin</t>
  </si>
  <si>
    <t>Net Margin</t>
  </si>
  <si>
    <t>Y/y Growth</t>
  </si>
  <si>
    <t>Revenue y/y</t>
  </si>
  <si>
    <t>Operating Income y/y</t>
  </si>
  <si>
    <t>Net Income y/y</t>
  </si>
  <si>
    <t>Balance Sheet</t>
  </si>
  <si>
    <t>Current Assets</t>
  </si>
  <si>
    <t>Cash &amp; cash equiv</t>
  </si>
  <si>
    <t>Short-term investment</t>
  </si>
  <si>
    <t>AR</t>
  </si>
  <si>
    <t>Inventories</t>
  </si>
  <si>
    <t>Prepaid expneses and other current assets</t>
  </si>
  <si>
    <t>Total current assets</t>
  </si>
  <si>
    <t>Non-current Assets</t>
  </si>
  <si>
    <t>PP&amp;E</t>
  </si>
  <si>
    <t>Operating lease right-of-use assets</t>
  </si>
  <si>
    <t>Goodwill</t>
  </si>
  <si>
    <t>Acquisition-related intangibles</t>
  </si>
  <si>
    <t>Investment: equity method</t>
  </si>
  <si>
    <t>Deferred tax assets</t>
  </si>
  <si>
    <t>Other non-current assets</t>
  </si>
  <si>
    <t>Total assets</t>
  </si>
  <si>
    <t>Current Liabilities</t>
  </si>
  <si>
    <t>Short-term debt</t>
  </si>
  <si>
    <t>Accounts Payable</t>
  </si>
  <si>
    <t>Payables to related parties</t>
  </si>
  <si>
    <t>Accrued liabilities</t>
  </si>
  <si>
    <t>Current protion of long-term debt</t>
  </si>
  <si>
    <t>Other current liabilities</t>
  </si>
  <si>
    <t>Deferred income on shipments to distributors</t>
  </si>
  <si>
    <t>Total current liabilities</t>
  </si>
  <si>
    <t>Non-current Liabilities</t>
  </si>
  <si>
    <t>Long-term debt, net of current portion</t>
  </si>
  <si>
    <t>Long-term operating lease liabilities</t>
  </si>
  <si>
    <t>Deferred tax liabilities</t>
  </si>
  <si>
    <t>Other long-term liabilities</t>
  </si>
  <si>
    <t xml:space="preserve">Total Liabilities   </t>
  </si>
  <si>
    <t>Equity</t>
  </si>
  <si>
    <t>Common stock</t>
  </si>
  <si>
    <t>Additional paid in capital</t>
  </si>
  <si>
    <t>Treasury Stock</t>
  </si>
  <si>
    <t>Accumulated deficit</t>
  </si>
  <si>
    <t>Accumulated other comprehensive loss</t>
  </si>
  <si>
    <t>Total stockholders' equity</t>
  </si>
  <si>
    <t>Total liabilities and stockholder's equity</t>
  </si>
  <si>
    <t>Cash Flow *in million</t>
  </si>
  <si>
    <t>CFFO</t>
  </si>
  <si>
    <t>CapEx</t>
  </si>
  <si>
    <t>FCF</t>
  </si>
  <si>
    <t>Cash at beginning of period</t>
  </si>
  <si>
    <t>Cash at end of period</t>
  </si>
  <si>
    <t>Net increase (decrease) in cash and cash equivalents</t>
  </si>
  <si>
    <t>2006</t>
  </si>
  <si>
    <t>2007</t>
  </si>
  <si>
    <t>2008</t>
  </si>
  <si>
    <t>2009</t>
  </si>
  <si>
    <t>2010</t>
  </si>
  <si>
    <t>2011</t>
  </si>
  <si>
    <t>2012</t>
  </si>
  <si>
    <t>2013</t>
  </si>
  <si>
    <t>2014</t>
  </si>
  <si>
    <t>2015</t>
  </si>
  <si>
    <t>2016</t>
  </si>
  <si>
    <t>2017</t>
  </si>
  <si>
    <t>2018</t>
  </si>
  <si>
    <t>2019</t>
  </si>
  <si>
    <t>2020</t>
  </si>
  <si>
    <t>2021</t>
  </si>
  <si>
    <t>TTM</t>
  </si>
  <si>
    <t>Revenue per share</t>
  </si>
  <si>
    <t>11.48</t>
  </si>
  <si>
    <t>10.78</t>
  </si>
  <si>
    <t>9.57</t>
  </si>
  <si>
    <t>8.03</t>
  </si>
  <si>
    <t>9.13</t>
  </si>
  <si>
    <t>9.03</t>
  </si>
  <si>
    <t>7.32</t>
  </si>
  <si>
    <t>7.03</t>
  </si>
  <si>
    <t>7.17</t>
  </si>
  <si>
    <t>5.10</t>
  </si>
  <si>
    <t>5.12</t>
  </si>
  <si>
    <t>5.52</t>
  </si>
  <si>
    <t>6.59</t>
  </si>
  <si>
    <t>6.17</t>
  </si>
  <si>
    <t>8.25</t>
  </si>
  <si>
    <t>13.88</t>
  </si>
  <si>
    <t>15.89</t>
  </si>
  <si>
    <t>Earnings per share</t>
  </si>
  <si>
    <t>(0.34)</t>
  </si>
  <si>
    <t>(6.06)</t>
  </si>
  <si>
    <t>(5.10)</t>
  </si>
  <si>
    <t>0.56</t>
  </si>
  <si>
    <t>0.66</t>
  </si>
  <si>
    <t>0.68</t>
  </si>
  <si>
    <t>(1.60)</t>
  </si>
  <si>
    <t>(0.11)</t>
  </si>
  <si>
    <t>(0.52)</t>
  </si>
  <si>
    <t>(0.84)</t>
  </si>
  <si>
    <t>(0.60)</t>
  </si>
  <si>
    <t>(0.03)</t>
  </si>
  <si>
    <t>0.34</t>
  </si>
  <si>
    <t>0.31</t>
  </si>
  <si>
    <t>2.10</t>
  </si>
  <si>
    <t>2.67</t>
  </si>
  <si>
    <t>2.41</t>
  </si>
  <si>
    <t>FCF per share</t>
  </si>
  <si>
    <t>(1.16)</t>
  </si>
  <si>
    <t>(3.58)</t>
  </si>
  <si>
    <t>(2.17)</t>
  </si>
  <si>
    <t>0.01</t>
  </si>
  <si>
    <t>(0.79)</t>
  </si>
  <si>
    <t>0.18</t>
  </si>
  <si>
    <t>(0.64)</t>
  </si>
  <si>
    <t>(0.31)</t>
  </si>
  <si>
    <t>(0.25)</t>
  </si>
  <si>
    <t>(0.41)</t>
  </si>
  <si>
    <t>0.02</t>
  </si>
  <si>
    <t>(0.05)</t>
  </si>
  <si>
    <t>(0.13)</t>
  </si>
  <si>
    <t>0.25</t>
  </si>
  <si>
    <t>2.72</t>
  </si>
  <si>
    <t>2.45</t>
  </si>
  <si>
    <t>Dividends per share</t>
  </si>
  <si>
    <t>- -</t>
  </si>
  <si>
    <t>CAPEX per share</t>
  </si>
  <si>
    <t>3.77</t>
  </si>
  <si>
    <t>3.02</t>
  </si>
  <si>
    <t>1.03</t>
  </si>
  <si>
    <t>0.69</t>
  </si>
  <si>
    <t>0.21</t>
  </si>
  <si>
    <t>0.11</t>
  </si>
  <si>
    <t>0.12</t>
  </si>
  <si>
    <t>0.09</t>
  </si>
  <si>
    <t>0.17</t>
  </si>
  <si>
    <t>0.20</t>
  </si>
  <si>
    <t>0.28</t>
  </si>
  <si>
    <t>Book Value per sh.</t>
  </si>
  <si>
    <t>11.76</t>
  </si>
  <si>
    <t>5.36</t>
  </si>
  <si>
    <t>(0.14)</t>
  </si>
  <si>
    <t>0.96</t>
  </si>
  <si>
    <t>1.42</t>
  </si>
  <si>
    <t>2.19</t>
  </si>
  <si>
    <t>0.73</t>
  </si>
  <si>
    <t>0.72</t>
  </si>
  <si>
    <t>0.24</t>
  </si>
  <si>
    <t>(0.53)</t>
  </si>
  <si>
    <t>0.50</t>
  </si>
  <si>
    <t>0.64</t>
  </si>
  <si>
    <t>1.29</t>
  </si>
  <si>
    <t>2.59</t>
  </si>
  <si>
    <t>4.93</t>
  </si>
  <si>
    <t>6.33</t>
  </si>
  <si>
    <t>23.03</t>
  </si>
  <si>
    <t>Comm.Shares outs.</t>
  </si>
  <si>
    <t>492</t>
  </si>
  <si>
    <t>558</t>
  </si>
  <si>
    <t>607</t>
  </si>
  <si>
    <t>673</t>
  </si>
  <si>
    <t>711</t>
  </si>
  <si>
    <t>727</t>
  </si>
  <si>
    <t>741</t>
  </si>
  <si>
    <t>754</t>
  </si>
  <si>
    <t>768</t>
  </si>
  <si>
    <t>783</t>
  </si>
  <si>
    <t>835</t>
  </si>
  <si>
    <t>952</t>
  </si>
  <si>
    <t>982</t>
  </si>
  <si>
    <t>1,091</t>
  </si>
  <si>
    <t>1,184</t>
  </si>
  <si>
    <t>1,358</t>
  </si>
  <si>
    <t>Avg. annual P/E ratio</t>
  </si>
  <si>
    <t>(84.5)</t>
  </si>
  <si>
    <t>(2.3)</t>
  </si>
  <si>
    <t>(1.0)</t>
  </si>
  <si>
    <t>7.8</t>
  </si>
  <si>
    <t>12.0</t>
  </si>
  <si>
    <t>10.7</t>
  </si>
  <si>
    <t>(3.2)</t>
  </si>
  <si>
    <t>(30.3)</t>
  </si>
  <si>
    <t>(7.0)</t>
  </si>
  <si>
    <t>(2.8)</t>
  </si>
  <si>
    <t>(8.9)</t>
  </si>
  <si>
    <t>(359.7)</t>
  </si>
  <si>
    <t>50.4</t>
  </si>
  <si>
    <t>96.4</t>
  </si>
  <si>
    <t>31.4</t>
  </si>
  <si>
    <t>38.1</t>
  </si>
  <si>
    <t>24.9</t>
  </si>
  <si>
    <t>P/E to S&amp;P500</t>
  </si>
  <si>
    <t>(4.7)</t>
  </si>
  <si>
    <t>(0.1)</t>
  </si>
  <si>
    <t>(0.0)</t>
  </si>
  <si>
    <t>0.1</t>
  </si>
  <si>
    <t>0.6</t>
  </si>
  <si>
    <t>0.7</t>
  </si>
  <si>
    <t>(0.2)</t>
  </si>
  <si>
    <t>(1.8)</t>
  </si>
  <si>
    <t>(0.4)</t>
  </si>
  <si>
    <t>(15.2)</t>
  </si>
  <si>
    <t>2.0</t>
  </si>
  <si>
    <t>4.0</t>
  </si>
  <si>
    <t>0.8</t>
  </si>
  <si>
    <t>1.3</t>
  </si>
  <si>
    <t>1.4</t>
  </si>
  <si>
    <t>Avg. annual div. yield</t>
  </si>
  <si>
    <t>Revenue (m)</t>
  </si>
  <si>
    <t>5,649</t>
  </si>
  <si>
    <t>6,013</t>
  </si>
  <si>
    <t>5,808</t>
  </si>
  <si>
    <t>5,403</t>
  </si>
  <si>
    <t>6,494</t>
  </si>
  <si>
    <t>6,568</t>
  </si>
  <si>
    <t>5,422</t>
  </si>
  <si>
    <t>5,299</t>
  </si>
  <si>
    <t>5,506</t>
  </si>
  <si>
    <t>3,991</t>
  </si>
  <si>
    <t>4,272</t>
  </si>
  <si>
    <t>5,253</t>
  </si>
  <si>
    <t>6,475</t>
  </si>
  <si>
    <t>6,731</t>
  </si>
  <si>
    <t>9,763</t>
  </si>
  <si>
    <t>16,434</t>
  </si>
  <si>
    <t>21,576</t>
  </si>
  <si>
    <t>Operating margin</t>
  </si>
  <si>
    <t>(0.8)%</t>
  </si>
  <si>
    <t>(47.6)%</t>
  </si>
  <si>
    <t>(33.7)%</t>
  </si>
  <si>
    <t>12.3%</t>
  </si>
  <si>
    <t>13.1%</t>
  </si>
  <si>
    <t>5.6%</t>
  </si>
  <si>
    <t>(19.5)%</t>
  </si>
  <si>
    <t>1.9%</t>
  </si>
  <si>
    <t>(2.8)%</t>
  </si>
  <si>
    <t>(12.1)%</t>
  </si>
  <si>
    <t>(8.7)%</t>
  </si>
  <si>
    <t>3.9%</t>
  </si>
  <si>
    <t>7.0%</t>
  </si>
  <si>
    <t>9.4%</t>
  </si>
  <si>
    <t>14.0%</t>
  </si>
  <si>
    <t>22.2%</t>
  </si>
  <si>
    <t>17.8%</t>
  </si>
  <si>
    <t>Depreciation (m)</t>
  </si>
  <si>
    <t>837</t>
  </si>
  <si>
    <t>1,138</t>
  </si>
  <si>
    <t>1,223</t>
  </si>
  <si>
    <t>1,128</t>
  </si>
  <si>
    <t>383</t>
  </si>
  <si>
    <t>317</t>
  </si>
  <si>
    <t>260</t>
  </si>
  <si>
    <t>236</t>
  </si>
  <si>
    <t>203</t>
  </si>
  <si>
    <t>167</t>
  </si>
  <si>
    <t>133</t>
  </si>
  <si>
    <t>144</t>
  </si>
  <si>
    <t>170</t>
  </si>
  <si>
    <t>258</t>
  </si>
  <si>
    <t>354</t>
  </si>
  <si>
    <t>463</t>
  </si>
  <si>
    <t>2,075</t>
  </si>
  <si>
    <t>Net profit (m)</t>
  </si>
  <si>
    <t>(166)</t>
  </si>
  <si>
    <t>(3,379)</t>
  </si>
  <si>
    <t>(3,098)</t>
  </si>
  <si>
    <t>376</t>
  </si>
  <si>
    <t>471</t>
  </si>
  <si>
    <t>491</t>
  </si>
  <si>
    <t>(1,183)</t>
  </si>
  <si>
    <t>(83)</t>
  </si>
  <si>
    <t>(403)</t>
  </si>
  <si>
    <t>(660)</t>
  </si>
  <si>
    <t>(497)</t>
  </si>
  <si>
    <t>(33)</t>
  </si>
  <si>
    <t>337</t>
  </si>
  <si>
    <t>341</t>
  </si>
  <si>
    <t>2,490</t>
  </si>
  <si>
    <t>3,162</t>
  </si>
  <si>
    <t>3,130</t>
  </si>
  <si>
    <t>Income tax rate</t>
  </si>
  <si>
    <t>(10.8)%</t>
  </si>
  <si>
    <t>(0.7)%</t>
  </si>
  <si>
    <t>(2.9)%</t>
  </si>
  <si>
    <t>27.5%</t>
  </si>
  <si>
    <t>400.0%</t>
  </si>
  <si>
    <t>2.8%</t>
  </si>
  <si>
    <t>(12.2)%</t>
  </si>
  <si>
    <t>(1.3)%</t>
  </si>
  <si>
    <t>(2.2)%</t>
  </si>
  <si>
    <t>(237.5)%</t>
  </si>
  <si>
    <t>(2.7)%</t>
  </si>
  <si>
    <t>11.8%</t>
  </si>
  <si>
    <t>(94.9)%</t>
  </si>
  <si>
    <t>12.7%</t>
  </si>
  <si>
    <t>Net profit margin</t>
  </si>
  <si>
    <t>(56.2)%</t>
  </si>
  <si>
    <t>(53.3)%</t>
  </si>
  <si>
    <t>7.3%</t>
  </si>
  <si>
    <t>7.5%</t>
  </si>
  <si>
    <t>(21.8)%</t>
  </si>
  <si>
    <t>(1.6)%</t>
  </si>
  <si>
    <t>(7.3)%</t>
  </si>
  <si>
    <t>(16.5)%</t>
  </si>
  <si>
    <t>(11.6)%</t>
  </si>
  <si>
    <t>(0.6)%</t>
  </si>
  <si>
    <t>5.2%</t>
  </si>
  <si>
    <t>5.1%</t>
  </si>
  <si>
    <t>25.5%</t>
  </si>
  <si>
    <t>19.2%</t>
  </si>
  <si>
    <t>15.4%</t>
  </si>
  <si>
    <t>Working capital (m)</t>
  </si>
  <si>
    <t>1,111</t>
  </si>
  <si>
    <t>1,191</t>
  </si>
  <si>
    <t>153</t>
  </si>
  <si>
    <t>2,065</t>
  </si>
  <si>
    <t>1,920</t>
  </si>
  <si>
    <t>1,455</t>
  </si>
  <si>
    <t>868</t>
  </si>
  <si>
    <t>1,266</t>
  </si>
  <si>
    <t>1,296</t>
  </si>
  <si>
    <t>917</t>
  </si>
  <si>
    <t>1,121</t>
  </si>
  <si>
    <t>1,556</t>
  </si>
  <si>
    <t>2,238</t>
  </si>
  <si>
    <t>3,726</t>
  </si>
  <si>
    <t>4,343</t>
  </si>
  <si>
    <t>7,939</t>
  </si>
  <si>
    <t>Long-term debt (m)</t>
  </si>
  <si>
    <t>3,672</t>
  </si>
  <si>
    <t>5,031</t>
  </si>
  <si>
    <t>4,702</t>
  </si>
  <si>
    <t>4,252</t>
  </si>
  <si>
    <t>2,188</t>
  </si>
  <si>
    <t>1,527</t>
  </si>
  <si>
    <t>2,037</t>
  </si>
  <si>
    <t>1,998</t>
  </si>
  <si>
    <t>2,035</t>
  </si>
  <si>
    <t>2,007</t>
  </si>
  <si>
    <t>1,435</t>
  </si>
  <si>
    <t>1,325</t>
  </si>
  <si>
    <t>1,114</t>
  </si>
  <si>
    <t>486</t>
  </si>
  <si>
    <t>531</t>
  </si>
  <si>
    <t>349</t>
  </si>
  <si>
    <t>2,887</t>
  </si>
  <si>
    <t>Equity (m)</t>
  </si>
  <si>
    <t>5,785</t>
  </si>
  <si>
    <t>2,990</t>
  </si>
  <si>
    <t>(82)</t>
  </si>
  <si>
    <t>648</t>
  </si>
  <si>
    <t>1,013</t>
  </si>
  <si>
    <t>1,590</t>
  </si>
  <si>
    <t>538</t>
  </si>
  <si>
    <t>544</t>
  </si>
  <si>
    <t>187</t>
  </si>
  <si>
    <t>(412)</t>
  </si>
  <si>
    <t>416</t>
  </si>
  <si>
    <t>611</t>
  </si>
  <si>
    <t>2,827</t>
  </si>
  <si>
    <t>5,837</t>
  </si>
  <si>
    <t>7,497</t>
  </si>
  <si>
    <t>55,169</t>
  </si>
  <si>
    <t>ROIC</t>
  </si>
  <si>
    <t>(42.0)%</t>
  </si>
  <si>
    <t>(64.1)%</t>
  </si>
  <si>
    <t>0.3%</t>
  </si>
  <si>
    <t>20.7%</t>
  </si>
  <si>
    <t>(62.9)%</t>
  </si>
  <si>
    <t>(38.9)%</t>
  </si>
  <si>
    <t>4.2%</t>
  </si>
  <si>
    <t>(9.6)%</t>
  </si>
  <si>
    <t>(29.5)%</t>
  </si>
  <si>
    <t>(16.6)%</t>
  </si>
  <si>
    <t>18.4%</t>
  </si>
  <si>
    <t>17.9%</t>
  </si>
  <si>
    <t>11.5%</t>
  </si>
  <si>
    <t>39.5%</t>
  </si>
  <si>
    <t>39.0%</t>
  </si>
  <si>
    <t>Return on capital</t>
  </si>
  <si>
    <t>(1.1)%</t>
  </si>
  <si>
    <t>(32.2)%</t>
  </si>
  <si>
    <t>(44.2)%</t>
  </si>
  <si>
    <t>14.3%</t>
  </si>
  <si>
    <t>13.5%</t>
  </si>
  <si>
    <t>(26.1)%</t>
  </si>
  <si>
    <t>2.4%</t>
  </si>
  <si>
    <t>(5.9)%</t>
  </si>
  <si>
    <t>(15.8)%</t>
  </si>
  <si>
    <t>(9.1)%</t>
  </si>
  <si>
    <t>3.1%</t>
  </si>
  <si>
    <t>9.9%</t>
  </si>
  <si>
    <t>7.9%</t>
  </si>
  <si>
    <t>14.8%</t>
  </si>
  <si>
    <t>29.9%</t>
  </si>
  <si>
    <t>5.4%</t>
  </si>
  <si>
    <t>Return on equity</t>
  </si>
  <si>
    <t>(113.0)%</t>
  </si>
  <si>
    <t>3,778.0%</t>
  </si>
  <si>
    <t>58.0%</t>
  </si>
  <si>
    <t>46.5%</t>
  </si>
  <si>
    <t>30.9%</t>
  </si>
  <si>
    <t>(219.9)%</t>
  </si>
  <si>
    <t>(15.3)%</t>
  </si>
  <si>
    <t>(215.5)%</t>
  </si>
  <si>
    <t>160.2%</t>
  </si>
  <si>
    <t>(119.5)%</t>
  </si>
  <si>
    <t>(5.4)%</t>
  </si>
  <si>
    <t>26.6%</t>
  </si>
  <si>
    <t>12.1%</t>
  </si>
  <si>
    <t>42.7%</t>
  </si>
  <si>
    <t>42.2%</t>
  </si>
  <si>
    <t>5.7%</t>
  </si>
  <si>
    <t>Plowback ratio</t>
  </si>
  <si>
    <t>100.0%</t>
  </si>
  <si>
    <t>Div.&amp;Repurch./FCF</t>
  </si>
  <si>
    <t>(1,814.3)%</t>
  </si>
  <si>
    <t>2.7%</t>
  </si>
  <si>
    <t>(13.6)%</t>
  </si>
  <si>
    <t>10.0%</t>
  </si>
  <si>
    <t>62.1%</t>
  </si>
  <si>
    <t>139.0%</t>
  </si>
  <si>
    <t>1985</t>
  </si>
  <si>
    <t>1986</t>
  </si>
  <si>
    <t>1987</t>
  </si>
  <si>
    <t>1988</t>
  </si>
  <si>
    <t>1989</t>
  </si>
  <si>
    <t>1990</t>
  </si>
  <si>
    <t>1991</t>
  </si>
  <si>
    <t>1992</t>
  </si>
  <si>
    <t>1993</t>
  </si>
  <si>
    <t>1994</t>
  </si>
  <si>
    <t>1995</t>
  </si>
  <si>
    <t>1996</t>
  </si>
  <si>
    <t>1997</t>
  </si>
  <si>
    <t>1998</t>
  </si>
  <si>
    <t>1999</t>
  </si>
  <si>
    <t>2000</t>
  </si>
  <si>
    <t>2001</t>
  </si>
  <si>
    <t>2002</t>
  </si>
  <si>
    <t>2003</t>
  </si>
  <si>
    <t>2004</t>
  </si>
  <si>
    <t>2005</t>
  </si>
  <si>
    <t>576</t>
  </si>
  <si>
    <t>997</t>
  </si>
  <si>
    <t>1,126</t>
  </si>
  <si>
    <t>1,105</t>
  </si>
  <si>
    <t>1,059</t>
  </si>
  <si>
    <t>1,227</t>
  </si>
  <si>
    <t>1,515</t>
  </si>
  <si>
    <t>1,648</t>
  </si>
  <si>
    <t>2,135</t>
  </si>
  <si>
    <t>2,430</t>
  </si>
  <si>
    <t>1,953</t>
  </si>
  <si>
    <t>2,356</t>
  </si>
  <si>
    <t>2,542</t>
  </si>
  <si>
    <t>2,858</t>
  </si>
  <si>
    <t>4,644</t>
  </si>
  <si>
    <t>3,892</t>
  </si>
  <si>
    <t>2,697</t>
  </si>
  <si>
    <t>3,519</t>
  </si>
  <si>
    <t>5,001</t>
  </si>
  <si>
    <t>5,848</t>
  </si>
  <si>
    <t>COGS</t>
  </si>
  <si>
    <t>235</t>
  </si>
  <si>
    <t>410</t>
  </si>
  <si>
    <t>509</t>
  </si>
  <si>
    <t>507</t>
  </si>
  <si>
    <t>550</t>
  </si>
  <si>
    <t>503</t>
  </si>
  <si>
    <t>594</t>
  </si>
  <si>
    <t>790</t>
  </si>
  <si>
    <t>1,299</t>
  </si>
  <si>
    <t>1,441</t>
  </si>
  <si>
    <t>1,578</t>
  </si>
  <si>
    <t>1,719</t>
  </si>
  <si>
    <t>1,964</t>
  </si>
  <si>
    <t>2,515</t>
  </si>
  <si>
    <t>2,590</t>
  </si>
  <si>
    <t>2,106</t>
  </si>
  <si>
    <t>2,327</t>
  </si>
  <si>
    <t>3,033</t>
  </si>
  <si>
    <t>3,456</t>
  </si>
  <si>
    <t>2,856</t>
  </si>
  <si>
    <t>3,751</t>
  </si>
  <si>
    <t>3,488</t>
  </si>
  <si>
    <t>3,131</t>
  </si>
  <si>
    <t>3,533</t>
  </si>
  <si>
    <t>3,628</t>
  </si>
  <si>
    <t>4,187</t>
  </si>
  <si>
    <t>3,321</t>
  </si>
  <si>
    <t>3,667</t>
  </si>
  <si>
    <t>2,911</t>
  </si>
  <si>
    <t>3,274</t>
  </si>
  <si>
    <t>3,466</t>
  </si>
  <si>
    <t>4,028</t>
  </si>
  <si>
    <t>3,863</t>
  </si>
  <si>
    <t>5,416</t>
  </si>
  <si>
    <t>8,505</t>
  </si>
  <si>
    <t>588</t>
  </si>
  <si>
    <t>617</t>
  </si>
  <si>
    <t>598</t>
  </si>
  <si>
    <t>724</t>
  </si>
  <si>
    <t>920</t>
  </si>
  <si>
    <t>859</t>
  </si>
  <si>
    <t>1,152</t>
  </si>
  <si>
    <t>1,131</t>
  </si>
  <si>
    <t>512</t>
  </si>
  <si>
    <t>778</t>
  </si>
  <si>
    <t>823</t>
  </si>
  <si>
    <t>893</t>
  </si>
  <si>
    <t>2,130</t>
  </si>
  <si>
    <t>1,302</t>
  </si>
  <si>
    <t>591</t>
  </si>
  <si>
    <t>1,192</t>
  </si>
  <si>
    <t>1,969</t>
  </si>
  <si>
    <t>2,392</t>
  </si>
  <si>
    <t>2,793</t>
  </si>
  <si>
    <t>2,262</t>
  </si>
  <si>
    <t>2,320</t>
  </si>
  <si>
    <t>2,272</t>
  </si>
  <si>
    <t>2,961</t>
  </si>
  <si>
    <t>2,940</t>
  </si>
  <si>
    <t>1,235</t>
  </si>
  <si>
    <t>1,978</t>
  </si>
  <si>
    <t>1,839</t>
  </si>
  <si>
    <t>1,080</t>
  </si>
  <si>
    <t>998</t>
  </si>
  <si>
    <t>1,787</t>
  </si>
  <si>
    <t>2,447</t>
  </si>
  <si>
    <t>2,868</t>
  </si>
  <si>
    <t>4,347</t>
  </si>
  <si>
    <t>7,929</t>
  </si>
  <si>
    <t>Gross Profit Ratio</t>
  </si>
  <si>
    <t>59.21%</t>
  </si>
  <si>
    <t>58.92%</t>
  </si>
  <si>
    <t>54.82%</t>
  </si>
  <si>
    <t>54.10%</t>
  </si>
  <si>
    <t>48.06%</t>
  </si>
  <si>
    <t>59.00%</t>
  </si>
  <si>
    <t>60.77%</t>
  </si>
  <si>
    <t>52.10%</t>
  </si>
  <si>
    <t>53.98%</t>
  </si>
  <si>
    <t>46.54%</t>
  </si>
  <si>
    <t>26.23%</t>
  </si>
  <si>
    <t>33.02%</t>
  </si>
  <si>
    <t>32.39%</t>
  </si>
  <si>
    <t>31.26%</t>
  </si>
  <si>
    <t>45.85%</t>
  </si>
  <si>
    <t>33.46%</t>
  </si>
  <si>
    <t>21.92%</t>
  </si>
  <si>
    <t>33.87%</t>
  </si>
  <si>
    <t>39.36%</t>
  </si>
  <si>
    <t>40.90%</t>
  </si>
  <si>
    <t>49.44%</t>
  </si>
  <si>
    <t>37.62%</t>
  </si>
  <si>
    <t>39.94%</t>
  </si>
  <si>
    <t>42.05%</t>
  </si>
  <si>
    <t>45.60%</t>
  </si>
  <si>
    <t>44.76%</t>
  </si>
  <si>
    <t>22.78%</t>
  </si>
  <si>
    <t>37.33%</t>
  </si>
  <si>
    <t>33.40%</t>
  </si>
  <si>
    <t>27.06%</t>
  </si>
  <si>
    <t>23.36%</t>
  </si>
  <si>
    <t>34.02%</t>
  </si>
  <si>
    <t>37.79%</t>
  </si>
  <si>
    <t>42.61%</t>
  </si>
  <si>
    <t>44.53%</t>
  </si>
  <si>
    <t>48.25%</t>
  </si>
  <si>
    <t>419</t>
  </si>
  <si>
    <t>604</t>
  </si>
  <si>
    <t>586</t>
  </si>
  <si>
    <t>559</t>
  </si>
  <si>
    <t>560</t>
  </si>
  <si>
    <t>615</t>
  </si>
  <si>
    <t>650</t>
  </si>
  <si>
    <t>554</t>
  </si>
  <si>
    <t>697</t>
  </si>
  <si>
    <t>766</t>
  </si>
  <si>
    <t>869</t>
  </si>
  <si>
    <t>999</t>
  </si>
  <si>
    <t>1,214</t>
  </si>
  <si>
    <t>1,241</t>
  </si>
  <si>
    <t>1,360</t>
  </si>
  <si>
    <t>1,817</t>
  </si>
  <si>
    <t>1,426</t>
  </si>
  <si>
    <t>1,747</t>
  </si>
  <si>
    <t>2,160</t>
  </si>
  <si>
    <t>2,424</t>
  </si>
  <si>
    <t>5,127</t>
  </si>
  <si>
    <t>4,275</t>
  </si>
  <si>
    <t>1,434</t>
  </si>
  <si>
    <t>2,137</t>
  </si>
  <si>
    <t>2,474</t>
  </si>
  <si>
    <t>2,295</t>
  </si>
  <si>
    <t>1,893</t>
  </si>
  <si>
    <t>2,055</t>
  </si>
  <si>
    <t>1,561</t>
  </si>
  <si>
    <t>1,380</t>
  </si>
  <si>
    <t>1,672</t>
  </si>
  <si>
    <t>2,008</t>
  </si>
  <si>
    <t>2,413</t>
  </si>
  <si>
    <t>2,978</t>
  </si>
  <si>
    <t>4,281</t>
  </si>
  <si>
    <t>R&amp;D Expenses</t>
  </si>
  <si>
    <t>263</t>
  </si>
  <si>
    <t>280</t>
  </si>
  <si>
    <t>398</t>
  </si>
  <si>
    <t>401</t>
  </si>
  <si>
    <t>468</t>
  </si>
  <si>
    <t>567</t>
  </si>
  <si>
    <t>636</t>
  </si>
  <si>
    <t>642</t>
  </si>
  <si>
    <t>651</t>
  </si>
  <si>
    <t>816</t>
  </si>
  <si>
    <t>852</t>
  </si>
  <si>
    <t>935</t>
  </si>
  <si>
    <t>1,144</t>
  </si>
  <si>
    <t>1,205</t>
  </si>
  <si>
    <t>1,847</t>
  </si>
  <si>
    <t>1,848</t>
  </si>
  <si>
    <t>1,721</t>
  </si>
  <si>
    <t>1,405</t>
  </si>
  <si>
    <t>1,453</t>
  </si>
  <si>
    <t>1,354</t>
  </si>
  <si>
    <t>1,201</t>
  </si>
  <si>
    <t>1,075</t>
  </si>
  <si>
    <t>937</t>
  </si>
  <si>
    <t>1,008</t>
  </si>
  <si>
    <t>1,196</t>
  </si>
  <si>
    <t>1,547</t>
  </si>
  <si>
    <t>1,983</t>
  </si>
  <si>
    <t>2,845</t>
  </si>
  <si>
    <t>Selling, G&amp;A Exp.</t>
  </si>
  <si>
    <t>306</t>
  </si>
  <si>
    <t>451</t>
  </si>
  <si>
    <t>433</t>
  </si>
  <si>
    <t>423</t>
  </si>
  <si>
    <t>432</t>
  </si>
  <si>
    <t>459</t>
  </si>
  <si>
    <t>498</t>
  </si>
  <si>
    <t>291</t>
  </si>
  <si>
    <t>359</t>
  </si>
  <si>
    <t>385</t>
  </si>
  <si>
    <t>365</t>
  </si>
  <si>
    <t>420</t>
  </si>
  <si>
    <t>540</t>
  </si>
  <si>
    <t>599</t>
  </si>
  <si>
    <t>620</t>
  </si>
  <si>
    <t>670</t>
  </si>
  <si>
    <t>587</t>
  </si>
  <si>
    <t>807</t>
  </si>
  <si>
    <t>1,016</t>
  </si>
  <si>
    <t>1,140</t>
  </si>
  <si>
    <t>1,373</t>
  </si>
  <si>
    <t>1,304</t>
  </si>
  <si>
    <t>(248)</t>
  </si>
  <si>
    <t>934</t>
  </si>
  <si>
    <t>992</t>
  </si>
  <si>
    <t>674</t>
  </si>
  <si>
    <t>482</t>
  </si>
  <si>
    <t>460</t>
  </si>
  <si>
    <t>511</t>
  </si>
  <si>
    <t>562</t>
  </si>
  <si>
    <t>750</t>
  </si>
  <si>
    <t>995</t>
  </si>
  <si>
    <t>1,448</t>
  </si>
  <si>
    <t>General and Admin. Exp.</t>
  </si>
  <si>
    <t>994</t>
  </si>
  <si>
    <t>475</t>
  </si>
  <si>
    <t>516</t>
  </si>
  <si>
    <t>Selling and Marketing Exp.</t>
  </si>
  <si>
    <t>Other Expenses</t>
  </si>
  <si>
    <t>113</t>
  </si>
  <si>
    <t>136</t>
  </si>
  <si>
    <t>128</t>
  </si>
  <si>
    <t>156</t>
  </si>
  <si>
    <t>152</t>
  </si>
  <si>
    <t>58</t>
  </si>
  <si>
    <t>0</t>
  </si>
  <si>
    <t>(0)</t>
  </si>
  <si>
    <t>12</t>
  </si>
  <si>
    <t>38</t>
  </si>
  <si>
    <t>89</t>
  </si>
  <si>
    <t>331</t>
  </si>
  <si>
    <t>(14)</t>
  </si>
  <si>
    <t>5</t>
  </si>
  <si>
    <t>79</t>
  </si>
  <si>
    <t>1,907</t>
  </si>
  <si>
    <t>1,123</t>
  </si>
  <si>
    <t>(39)</t>
  </si>
  <si>
    <t>(202)</t>
  </si>
  <si>
    <t>29</t>
  </si>
  <si>
    <t>118</t>
  </si>
  <si>
    <t>18</t>
  </si>
  <si>
    <t>142</t>
  </si>
  <si>
    <t>(88)</t>
  </si>
  <si>
    <t>(35)</t>
  </si>
  <si>
    <t>116</t>
  </si>
  <si>
    <t>(12)</t>
  </si>
  <si>
    <t>COGS and Expenses</t>
  </si>
  <si>
    <t>654</t>
  </si>
  <si>
    <t>1,094</t>
  </si>
  <si>
    <t>1,066</t>
  </si>
  <si>
    <t>1,110</t>
  </si>
  <si>
    <t>1,118</t>
  </si>
  <si>
    <t>1,245</t>
  </si>
  <si>
    <t>1,343</t>
  </si>
  <si>
    <t>1,680</t>
  </si>
  <si>
    <t>2,081</t>
  </si>
  <si>
    <t>2,206</t>
  </si>
  <si>
    <t>2,717</t>
  </si>
  <si>
    <t>3,179</t>
  </si>
  <si>
    <t>3,755</t>
  </si>
  <si>
    <t>3,950</t>
  </si>
  <si>
    <t>3,922</t>
  </si>
  <si>
    <t>3,753</t>
  </si>
  <si>
    <t>4,780</t>
  </si>
  <si>
    <t>5,616</t>
  </si>
  <si>
    <t>5,280</t>
  </si>
  <si>
    <t>8,878</t>
  </si>
  <si>
    <t>7,763</t>
  </si>
  <si>
    <t>4,565</t>
  </si>
  <si>
    <t>5,670</t>
  </si>
  <si>
    <t>6,102</t>
  </si>
  <si>
    <t>6,482</t>
  </si>
  <si>
    <t>5,214</t>
  </si>
  <si>
    <t>5,722</t>
  </si>
  <si>
    <t>4,472</t>
  </si>
  <si>
    <t>4,654</t>
  </si>
  <si>
    <t>5,138</t>
  </si>
  <si>
    <t>6,036</t>
  </si>
  <si>
    <t>6,276</t>
  </si>
  <si>
    <t>8,394</t>
  </si>
  <si>
    <t>12,786</t>
  </si>
  <si>
    <t>Interest Income</t>
  </si>
  <si>
    <t>16</t>
  </si>
  <si>
    <t>11</t>
  </si>
  <si>
    <t>10</t>
  </si>
  <si>
    <t>8</t>
  </si>
  <si>
    <t>3</t>
  </si>
  <si>
    <t>2</t>
  </si>
  <si>
    <t>6</t>
  </si>
  <si>
    <t>15</t>
  </si>
  <si>
    <t>Interest Expense</t>
  </si>
  <si>
    <t>(2)</t>
  </si>
  <si>
    <t>(16)</t>
  </si>
  <si>
    <t>(43)</t>
  </si>
  <si>
    <t>(32)</t>
  </si>
  <si>
    <t>(41)</t>
  </si>
  <si>
    <t>(93)</t>
  </si>
  <si>
    <t>(212)</t>
  </si>
  <si>
    <t>(367)</t>
  </si>
  <si>
    <t>(366)</t>
  </si>
  <si>
    <t>(458)</t>
  </si>
  <si>
    <t>199</t>
  </si>
  <si>
    <t>180</t>
  </si>
  <si>
    <t>175</t>
  </si>
  <si>
    <t>177</t>
  </si>
  <si>
    <t>160</t>
  </si>
  <si>
    <t>126</t>
  </si>
  <si>
    <t>121</t>
  </si>
  <si>
    <t>94</t>
  </si>
  <si>
    <t>47</t>
  </si>
  <si>
    <t>34</t>
  </si>
  <si>
    <t>Depreciation and Amortization</t>
  </si>
  <si>
    <t>216</t>
  </si>
  <si>
    <t>333</t>
  </si>
  <si>
    <t>394</t>
  </si>
  <si>
    <t>579</t>
  </si>
  <si>
    <t>623</t>
  </si>
  <si>
    <t>756</t>
  </si>
  <si>
    <t>996</t>
  </si>
  <si>
    <t>1,224</t>
  </si>
  <si>
    <t>1,219</t>
  </si>
  <si>
    <t>EBITDA</t>
  </si>
  <si>
    <t>28</t>
  </si>
  <si>
    <t>107</t>
  </si>
  <si>
    <t>173</t>
  </si>
  <si>
    <t>186</t>
  </si>
  <si>
    <t>75</t>
  </si>
  <si>
    <t>301</t>
  </si>
  <si>
    <t>424</t>
  </si>
  <si>
    <t>493</t>
  </si>
  <si>
    <t>676</t>
  </si>
  <si>
    <t>183</t>
  </si>
  <si>
    <t>302</t>
  </si>
  <si>
    <t>237</t>
  </si>
  <si>
    <t>551</t>
  </si>
  <si>
    <t>1,819</t>
  </si>
  <si>
    <t>(543)</t>
  </si>
  <si>
    <t>641</t>
  </si>
  <si>
    <t>1,228</t>
  </si>
  <si>
    <t>1,167</t>
  </si>
  <si>
    <t>694</t>
  </si>
  <si>
    <t>(2,585)</t>
  </si>
  <si>
    <t>(2,173)</t>
  </si>
  <si>
    <t>1,158</t>
  </si>
  <si>
    <t>984</t>
  </si>
  <si>
    <t>(782)</t>
  </si>
  <si>
    <t>339</t>
  </si>
  <si>
    <t>(18)</t>
  </si>
  <si>
    <t>(319)</t>
  </si>
  <si>
    <t>(169)</t>
  </si>
  <si>
    <t>256</t>
  </si>
  <si>
    <t>619</t>
  </si>
  <si>
    <t>737</t>
  </si>
  <si>
    <t>1,681</t>
  </si>
  <si>
    <t>4,172</t>
  </si>
  <si>
    <t>EBITDA ratio</t>
  </si>
  <si>
    <t>4.88%</t>
  </si>
  <si>
    <t>10.74%</t>
  </si>
  <si>
    <t>15.32%</t>
  </si>
  <si>
    <t>16.87%</t>
  </si>
  <si>
    <t>7.05%</t>
  </si>
  <si>
    <t>24.56%</t>
  </si>
  <si>
    <t>27.99%</t>
  </si>
  <si>
    <t>29.90%</t>
  </si>
  <si>
    <t>31.54%</t>
  </si>
  <si>
    <t>27.81%</t>
  </si>
  <si>
    <t>9.39%</t>
  </si>
  <si>
    <t>12.81%</t>
  </si>
  <si>
    <t>9.31%</t>
  </si>
  <si>
    <t>19.29%</t>
  </si>
  <si>
    <t>39.17%</t>
  </si>
  <si>
    <t>13.26%</t>
  </si>
  <si>
    <t>(20.13)%</t>
  </si>
  <si>
    <t>18.22%</t>
  </si>
  <si>
    <t>19.95%</t>
  </si>
  <si>
    <t>12.29%</t>
  </si>
  <si>
    <t>(42.99)%</t>
  </si>
  <si>
    <t>(37.41)%</t>
  </si>
  <si>
    <t>21.43%</t>
  </si>
  <si>
    <t>16.80%</t>
  </si>
  <si>
    <t>14.98%</t>
  </si>
  <si>
    <t>(14.42)%</t>
  </si>
  <si>
    <t>6.40%</t>
  </si>
  <si>
    <t>(0.33)%</t>
  </si>
  <si>
    <t>(7.99)%</t>
  </si>
  <si>
    <t>(3.96)%</t>
  </si>
  <si>
    <t>4.87%</t>
  </si>
  <si>
    <t>9.56%</t>
  </si>
  <si>
    <t>10.95%</t>
  </si>
  <si>
    <t>17.22%</t>
  </si>
  <si>
    <t>25.39%</t>
  </si>
  <si>
    <t>(78)</t>
  </si>
  <si>
    <t>32</t>
  </si>
  <si>
    <t>39</t>
  </si>
  <si>
    <t>(51)</t>
  </si>
  <si>
    <t>109</t>
  </si>
  <si>
    <t>270</t>
  </si>
  <si>
    <t>305</t>
  </si>
  <si>
    <t>513</t>
  </si>
  <si>
    <t>348</t>
  </si>
  <si>
    <t>(253)</t>
  </si>
  <si>
    <t>(91)</t>
  </si>
  <si>
    <t>(164)</t>
  </si>
  <si>
    <t>(321)</t>
  </si>
  <si>
    <t>889</t>
  </si>
  <si>
    <t>(58)</t>
  </si>
  <si>
    <t>(1,225)</t>
  </si>
  <si>
    <t>(233)</t>
  </si>
  <si>
    <t>221</t>
  </si>
  <si>
    <t>232</t>
  </si>
  <si>
    <t>(47)</t>
  </si>
  <si>
    <t>(2,865)</t>
  </si>
  <si>
    <t>(1,955)</t>
  </si>
  <si>
    <t>664</t>
  </si>
  <si>
    <t>848</t>
  </si>
  <si>
    <t>368</t>
  </si>
  <si>
    <t>(1,056)</t>
  </si>
  <si>
    <t>103</t>
  </si>
  <si>
    <t>(155)</t>
  </si>
  <si>
    <t>(481)</t>
  </si>
  <si>
    <t>(372)</t>
  </si>
  <si>
    <t>204</t>
  </si>
  <si>
    <t>631</t>
  </si>
  <si>
    <t>1,369</t>
  </si>
  <si>
    <t>3,648</t>
  </si>
  <si>
    <t>Operating Income ratio</t>
  </si>
  <si>
    <t>(13.50)%</t>
  </si>
  <si>
    <t>(1.62)%</t>
  </si>
  <si>
    <t>2.80%</t>
  </si>
  <si>
    <t>3.49%</t>
  </si>
  <si>
    <t>(4.83)%</t>
  </si>
  <si>
    <t>8.89%</t>
  </si>
  <si>
    <t>17.82%</t>
  </si>
  <si>
    <t>18.51%</t>
  </si>
  <si>
    <t>24.04%</t>
  </si>
  <si>
    <t>14.33%</t>
  </si>
  <si>
    <t>(12.97)%</t>
  </si>
  <si>
    <t>(3.85)%</t>
  </si>
  <si>
    <t>(6.44)%</t>
  </si>
  <si>
    <t>(11.23)%</t>
  </si>
  <si>
    <t>19.14%</t>
  </si>
  <si>
    <t>(1.50)%</t>
  </si>
  <si>
    <t>(45.44)%</t>
  </si>
  <si>
    <t>(6.63)%</t>
  </si>
  <si>
    <t>4.41%</t>
  </si>
  <si>
    <t>3.96%</t>
  </si>
  <si>
    <t>(0.83)%</t>
  </si>
  <si>
    <t>(47.65)%</t>
  </si>
  <si>
    <t>(33.66)%</t>
  </si>
  <si>
    <t>13.06%</t>
  </si>
  <si>
    <t>5.60%</t>
  </si>
  <si>
    <t>(19.48)%</t>
  </si>
  <si>
    <t>1.94%</t>
  </si>
  <si>
    <t>(2.82)%</t>
  </si>
  <si>
    <t>(12.05)%</t>
  </si>
  <si>
    <t>(8.71)%</t>
  </si>
  <si>
    <t>3.88%</t>
  </si>
  <si>
    <t>6.97%</t>
  </si>
  <si>
    <t>9.37%</t>
  </si>
  <si>
    <t>14.02%</t>
  </si>
  <si>
    <t>22.20%</t>
  </si>
  <si>
    <t>Total Other Income Exp.(Gains)</t>
  </si>
  <si>
    <t>(7)</t>
  </si>
  <si>
    <t>(29)</t>
  </si>
  <si>
    <t>4</t>
  </si>
  <si>
    <t>57</t>
  </si>
  <si>
    <t>13</t>
  </si>
  <si>
    <t>(44)</t>
  </si>
  <si>
    <t>30</t>
  </si>
  <si>
    <t>45</t>
  </si>
  <si>
    <t>(10)</t>
  </si>
  <si>
    <t>395</t>
  </si>
  <si>
    <t>363</t>
  </si>
  <si>
    <t>(36)</t>
  </si>
  <si>
    <t>(89)</t>
  </si>
  <si>
    <t>(143)</t>
  </si>
  <si>
    <t>(198)</t>
  </si>
  <si>
    <t>(456)</t>
  </si>
  <si>
    <t>(391)</t>
  </si>
  <si>
    <t>(256)</t>
  </si>
  <si>
    <t>123</t>
  </si>
  <si>
    <t>(369)</t>
  </si>
  <si>
    <t>(161)</t>
  </si>
  <si>
    <t>(177)</t>
  </si>
  <si>
    <t>(243)</t>
  </si>
  <si>
    <t>(165)</t>
  </si>
  <si>
    <t>(76)</t>
  </si>
  <si>
    <t>(121)</t>
  </si>
  <si>
    <t>(259)</t>
  </si>
  <si>
    <t>(94)</t>
  </si>
  <si>
    <t>21</t>
  </si>
  <si>
    <t>Income Before Tax</t>
  </si>
  <si>
    <t>(85)</t>
  </si>
  <si>
    <t>(46)</t>
  </si>
  <si>
    <t>50</t>
  </si>
  <si>
    <t>272</t>
  </si>
  <si>
    <t>318</t>
  </si>
  <si>
    <t>470</t>
  </si>
  <si>
    <t>378</t>
  </si>
  <si>
    <t>(209)</t>
  </si>
  <si>
    <t>(101)</t>
  </si>
  <si>
    <t>(207)</t>
  </si>
  <si>
    <t>74</t>
  </si>
  <si>
    <t>1,252</t>
  </si>
  <si>
    <t>(1,265)</t>
  </si>
  <si>
    <t>(322)</t>
  </si>
  <si>
    <t>78</t>
  </si>
  <si>
    <t>(213)</t>
  </si>
  <si>
    <t>(3,321)</t>
  </si>
  <si>
    <t>(2,346)</t>
  </si>
  <si>
    <t>408</t>
  </si>
  <si>
    <t>971</t>
  </si>
  <si>
    <t>(1)</t>
  </si>
  <si>
    <t>(1,217)</t>
  </si>
  <si>
    <t>(74)</t>
  </si>
  <si>
    <t>(398)</t>
  </si>
  <si>
    <t>(646)</t>
  </si>
  <si>
    <t>(448)</t>
  </si>
  <si>
    <t>(8)</t>
  </si>
  <si>
    <t>330</t>
  </si>
  <si>
    <t>372</t>
  </si>
  <si>
    <t>1,275</t>
  </si>
  <si>
    <t>3,669</t>
  </si>
  <si>
    <t>Income Before Tax ratio</t>
  </si>
  <si>
    <t>(14.70)%</t>
  </si>
  <si>
    <t>(4.57)%</t>
  </si>
  <si>
    <t>4.52%</t>
  </si>
  <si>
    <t>17.93%</t>
  </si>
  <si>
    <t>19.28%</t>
  </si>
  <si>
    <t>22.00%</t>
  </si>
  <si>
    <t>15.57%</t>
  </si>
  <si>
    <t>(10.69)%</t>
  </si>
  <si>
    <t>(4.28)%</t>
  </si>
  <si>
    <t>(8.16)%</t>
  </si>
  <si>
    <t>2.58%</t>
  </si>
  <si>
    <t>26.96%</t>
  </si>
  <si>
    <t>(2.41)%</t>
  </si>
  <si>
    <t>(46.89)%</t>
  </si>
  <si>
    <t>(9.16)%</t>
  </si>
  <si>
    <t>1.57%</t>
  </si>
  <si>
    <t>0.58%</t>
  </si>
  <si>
    <t>(3.77)%</t>
  </si>
  <si>
    <t>(55.23)%</t>
  </si>
  <si>
    <t>(40.39)%</t>
  </si>
  <si>
    <t>7.55%</t>
  </si>
  <si>
    <t>14.95%</t>
  </si>
  <si>
    <t>(0.02)%</t>
  </si>
  <si>
    <t>(22.45)%</t>
  </si>
  <si>
    <t>(1.40)%</t>
  </si>
  <si>
    <t>(7.23)%</t>
  </si>
  <si>
    <t>(16.19)%</t>
  </si>
  <si>
    <t>(10.49)%</t>
  </si>
  <si>
    <t>(0.15)%</t>
  </si>
  <si>
    <t>5.10%</t>
  </si>
  <si>
    <t>5.53%</t>
  </si>
  <si>
    <t>22.33%</t>
  </si>
  <si>
    <t>Income Tax Expense (Gain)</t>
  </si>
  <si>
    <t>(48)</t>
  </si>
  <si>
    <t>27</t>
  </si>
  <si>
    <t>154</t>
  </si>
  <si>
    <t>(55)</t>
  </si>
  <si>
    <t>(92)</t>
  </si>
  <si>
    <t>257</t>
  </si>
  <si>
    <t>(15)</t>
  </si>
  <si>
    <t>23</t>
  </si>
  <si>
    <t>68</t>
  </si>
  <si>
    <t>112</t>
  </si>
  <si>
    <t>(4)</t>
  </si>
  <si>
    <t>(34)</t>
  </si>
  <si>
    <t>9</t>
  </si>
  <si>
    <t>14</t>
  </si>
  <si>
    <t>19</t>
  </si>
  <si>
    <t>(9)</t>
  </si>
  <si>
    <t>44</t>
  </si>
  <si>
    <t>(1,210)</t>
  </si>
  <si>
    <t>(37)</t>
  </si>
  <si>
    <t>46</t>
  </si>
  <si>
    <t>(54)</t>
  </si>
  <si>
    <t>145</t>
  </si>
  <si>
    <t>245</t>
  </si>
  <si>
    <t>229</t>
  </si>
  <si>
    <t>(69)</t>
  </si>
  <si>
    <t>(21)</t>
  </si>
  <si>
    <t>(104)</t>
  </si>
  <si>
    <t>983</t>
  </si>
  <si>
    <t>(61)</t>
  </si>
  <si>
    <t>(1,303)</t>
  </si>
  <si>
    <t>(275)</t>
  </si>
  <si>
    <t>91</t>
  </si>
  <si>
    <t>166</t>
  </si>
  <si>
    <t>Net Income Ratio</t>
  </si>
  <si>
    <t>(6.35)%</t>
  </si>
  <si>
    <t>(4.82)%</t>
  </si>
  <si>
    <t>1.71%</t>
  </si>
  <si>
    <t>4.17%</t>
  </si>
  <si>
    <t>(5.06)%</t>
  </si>
  <si>
    <t>11.85%</t>
  </si>
  <si>
    <t>16.18%</t>
  </si>
  <si>
    <t>13.88%</t>
  </si>
  <si>
    <t>14.30%</t>
  </si>
  <si>
    <t>12.37%</t>
  </si>
  <si>
    <t>(3.53)%</t>
  </si>
  <si>
    <t>(0.90)%</t>
  </si>
  <si>
    <t>(4.09)%</t>
  </si>
  <si>
    <t>(3.11)%</t>
  </si>
  <si>
    <t>21.17%</t>
  </si>
  <si>
    <t>(1.56)%</t>
  </si>
  <si>
    <t>(48.31)%</t>
  </si>
  <si>
    <t>(7.80)%</t>
  </si>
  <si>
    <t>1.82%</t>
  </si>
  <si>
    <t>2.83%</t>
  </si>
  <si>
    <t>(2.94)%</t>
  </si>
  <si>
    <t>(56.19)%</t>
  </si>
  <si>
    <t>(53.34)%</t>
  </si>
  <si>
    <t>6.96%</t>
  </si>
  <si>
    <t>7.25%</t>
  </si>
  <si>
    <t>7.48%</t>
  </si>
  <si>
    <t>(21.82)%</t>
  </si>
  <si>
    <t>(1.57)%</t>
  </si>
  <si>
    <t>(7.32)%</t>
  </si>
  <si>
    <t>(16.54)%</t>
  </si>
  <si>
    <t>(11.63)%</t>
  </si>
  <si>
    <t>(0.63)%</t>
  </si>
  <si>
    <t>5.20%</t>
  </si>
  <si>
    <t>5.07%</t>
  </si>
  <si>
    <t>25.50%</t>
  </si>
  <si>
    <t>19.24%</t>
  </si>
  <si>
    <t>EPS</t>
  </si>
  <si>
    <t>(0.33)</t>
  </si>
  <si>
    <t>(0.36)</t>
  </si>
  <si>
    <t>0.06</t>
  </si>
  <si>
    <t>0.22</t>
  </si>
  <si>
    <t>(0.39)</t>
  </si>
  <si>
    <t>0.77</t>
  </si>
  <si>
    <t>0.88</t>
  </si>
  <si>
    <t>1.51</t>
  </si>
  <si>
    <t>1.43</t>
  </si>
  <si>
    <t>(0.26)</t>
  </si>
  <si>
    <t>(0.07)</t>
  </si>
  <si>
    <t>(0.30)</t>
  </si>
  <si>
    <t>3.18</t>
  </si>
  <si>
    <t>(0.18)</t>
  </si>
  <si>
    <t>(3.81)</t>
  </si>
  <si>
    <t>0.41</t>
  </si>
  <si>
    <t>0.46</t>
  </si>
  <si>
    <t>EPS Diluted</t>
  </si>
  <si>
    <t>0.76</t>
  </si>
  <si>
    <t>1.25</t>
  </si>
  <si>
    <t>0.82</t>
  </si>
  <si>
    <t>1.46</t>
  </si>
  <si>
    <t>1.41</t>
  </si>
  <si>
    <t>2.89</t>
  </si>
  <si>
    <t>0.40</t>
  </si>
  <si>
    <t>0.45</t>
  </si>
  <si>
    <t>0.32</t>
  </si>
  <si>
    <t>0.30</t>
  </si>
  <si>
    <t>2.06</t>
  </si>
  <si>
    <t>2.62</t>
  </si>
  <si>
    <t>Weighted Avg. Shares Outs.</t>
  </si>
  <si>
    <t>111</t>
  </si>
  <si>
    <t>155</t>
  </si>
  <si>
    <t>148</t>
  </si>
  <si>
    <t>162</t>
  </si>
  <si>
    <t>164</t>
  </si>
  <si>
    <t>182</t>
  </si>
  <si>
    <t>190</t>
  </si>
  <si>
    <t>195</t>
  </si>
  <si>
    <t>211</t>
  </si>
  <si>
    <t>271</t>
  </si>
  <si>
    <t>281</t>
  </si>
  <si>
    <t>287</t>
  </si>
  <si>
    <t>294</t>
  </si>
  <si>
    <t>309</t>
  </si>
  <si>
    <t>332</t>
  </si>
  <si>
    <t>342</t>
  </si>
  <si>
    <t>347</t>
  </si>
  <si>
    <t>400</t>
  </si>
  <si>
    <t>Weighted Avg. Shares Outs. Dil.</t>
  </si>
  <si>
    <t>178</t>
  </si>
  <si>
    <t>188</t>
  </si>
  <si>
    <t>209</t>
  </si>
  <si>
    <t>214</t>
  </si>
  <si>
    <t>350</t>
  </si>
  <si>
    <t>371</t>
  </si>
  <si>
    <t>441</t>
  </si>
  <si>
    <t>678</t>
  </si>
  <si>
    <t>733</t>
  </si>
  <si>
    <t>742</t>
  </si>
  <si>
    <t>1,039</t>
  </si>
  <si>
    <t>1,064</t>
  </si>
  <si>
    <t>1,120</t>
  </si>
  <si>
    <t>1,207</t>
  </si>
  <si>
    <t>Cash and Cash Equivalents</t>
  </si>
  <si>
    <t>80</t>
  </si>
  <si>
    <t>49</t>
  </si>
  <si>
    <t>52</t>
  </si>
  <si>
    <t>60</t>
  </si>
  <si>
    <t>241</t>
  </si>
  <si>
    <t>362</t>
  </si>
  <si>
    <t>427</t>
  </si>
  <si>
    <t>429</t>
  </si>
  <si>
    <t>1,186</t>
  </si>
  <si>
    <t>918</t>
  </si>
  <si>
    <t>633</t>
  </si>
  <si>
    <t>1,432</t>
  </si>
  <si>
    <t>933</t>
  </si>
  <si>
    <t>1,657</t>
  </si>
  <si>
    <t>606</t>
  </si>
  <si>
    <t>549</t>
  </si>
  <si>
    <t>805</t>
  </si>
  <si>
    <t>785</t>
  </si>
  <si>
    <t>1,264</t>
  </si>
  <si>
    <t>1,185</t>
  </si>
  <si>
    <t>1,078</t>
  </si>
  <si>
    <t>1,466</t>
  </si>
  <si>
    <t>1,595</t>
  </si>
  <si>
    <t>2,535</t>
  </si>
  <si>
    <t>Short-Term Investments</t>
  </si>
  <si>
    <t>377</t>
  </si>
  <si>
    <t>220</t>
  </si>
  <si>
    <t>226</t>
  </si>
  <si>
    <t>335</t>
  </si>
  <si>
    <t>702</t>
  </si>
  <si>
    <t>443</t>
  </si>
  <si>
    <t>609</t>
  </si>
  <si>
    <t>277</t>
  </si>
  <si>
    <t>1,162</t>
  </si>
  <si>
    <t>161</t>
  </si>
  <si>
    <t>457</t>
  </si>
  <si>
    <t>163</t>
  </si>
  <si>
    <t>1,019</t>
  </si>
  <si>
    <t>1,183</t>
  </si>
  <si>
    <t>896</t>
  </si>
  <si>
    <t>453</t>
  </si>
  <si>
    <t>228</t>
  </si>
  <si>
    <t>37</t>
  </si>
  <si>
    <t>695</t>
  </si>
  <si>
    <t>1,073</t>
  </si>
  <si>
    <t>Cash &amp; Short-Term Investments</t>
  </si>
  <si>
    <t>386</t>
  </si>
  <si>
    <t>467</t>
  </si>
  <si>
    <t>596</t>
  </si>
  <si>
    <t>1,293</t>
  </si>
  <si>
    <t>870</t>
  </si>
  <si>
    <t>1,038</t>
  </si>
  <si>
    <t>1,314</t>
  </si>
  <si>
    <t>1,195</t>
  </si>
  <si>
    <t>1,795</t>
  </si>
  <si>
    <t>1,541</t>
  </si>
  <si>
    <t>1,889</t>
  </si>
  <si>
    <t>1,096</t>
  </si>
  <si>
    <t>2,676</t>
  </si>
  <si>
    <t>1,789</t>
  </si>
  <si>
    <t>1,765</t>
  </si>
  <si>
    <t>1,002</t>
  </si>
  <si>
    <t>1,097</t>
  </si>
  <si>
    <t>1,040</t>
  </si>
  <si>
    <t>1,156</t>
  </si>
  <si>
    <t>1,503</t>
  </si>
  <si>
    <t>2,290</t>
  </si>
  <si>
    <t>3,608</t>
  </si>
  <si>
    <t>Net Receivables</t>
  </si>
  <si>
    <t>184</t>
  </si>
  <si>
    <t>202</t>
  </si>
  <si>
    <t>264</t>
  </si>
  <si>
    <t>276</t>
  </si>
  <si>
    <t>320</t>
  </si>
  <si>
    <t>329</t>
  </si>
  <si>
    <t>430</t>
  </si>
  <si>
    <t>547</t>
  </si>
  <si>
    <t>660</t>
  </si>
  <si>
    <t>396</t>
  </si>
  <si>
    <t>720</t>
  </si>
  <si>
    <t>949</t>
  </si>
  <si>
    <t>1,150</t>
  </si>
  <si>
    <t>640</t>
  </si>
  <si>
    <t>745</t>
  </si>
  <si>
    <t>968</t>
  </si>
  <si>
    <t>919</t>
  </si>
  <si>
    <t>630</t>
  </si>
  <si>
    <t>832</t>
  </si>
  <si>
    <t>818</t>
  </si>
  <si>
    <t>533</t>
  </si>
  <si>
    <t>311</t>
  </si>
  <si>
    <t>454</t>
  </si>
  <si>
    <t>1,859</t>
  </si>
  <si>
    <t>2,076</t>
  </si>
  <si>
    <t>2,708</t>
  </si>
  <si>
    <t>Inventory</t>
  </si>
  <si>
    <t>43</t>
  </si>
  <si>
    <t>90</t>
  </si>
  <si>
    <t>92</t>
  </si>
  <si>
    <t>86</t>
  </si>
  <si>
    <t>104</t>
  </si>
  <si>
    <t>129</t>
  </si>
  <si>
    <t>169</t>
  </si>
  <si>
    <t>198</t>
  </si>
  <si>
    <t>344</t>
  </si>
  <si>
    <t>380</t>
  </si>
  <si>
    <t>698</t>
  </si>
  <si>
    <t>875</t>
  </si>
  <si>
    <t>389</t>
  </si>
  <si>
    <t>814</t>
  </si>
  <si>
    <t>821</t>
  </si>
  <si>
    <t>656</t>
  </si>
  <si>
    <t>632</t>
  </si>
  <si>
    <t>476</t>
  </si>
  <si>
    <t>884</t>
  </si>
  <si>
    <t>685</t>
  </si>
  <si>
    <t>751</t>
  </si>
  <si>
    <t>845</t>
  </si>
  <si>
    <t>1,399</t>
  </si>
  <si>
    <t>1,955</t>
  </si>
  <si>
    <t>Other Current Assets</t>
  </si>
  <si>
    <t>76</t>
  </si>
  <si>
    <t>240</t>
  </si>
  <si>
    <t>191</t>
  </si>
  <si>
    <t>536</t>
  </si>
  <si>
    <t>143</t>
  </si>
  <si>
    <t>176</t>
  </si>
  <si>
    <t>210</t>
  </si>
  <si>
    <t>274</t>
  </si>
  <si>
    <t>474</t>
  </si>
  <si>
    <t>279</t>
  </si>
  <si>
    <t>438</t>
  </si>
  <si>
    <t>426</t>
  </si>
  <si>
    <t>458</t>
  </si>
  <si>
    <t>466</t>
  </si>
  <si>
    <t>307</t>
  </si>
  <si>
    <t>205</t>
  </si>
  <si>
    <t>69</t>
  </si>
  <si>
    <t>71</t>
  </si>
  <si>
    <t>193</t>
  </si>
  <si>
    <t>324</t>
  </si>
  <si>
    <t>304</t>
  </si>
  <si>
    <t>253</t>
  </si>
  <si>
    <t>312</t>
  </si>
  <si>
    <t>Total Current Assets</t>
  </si>
  <si>
    <t>243</t>
  </si>
  <si>
    <t>572</t>
  </si>
  <si>
    <t>397</t>
  </si>
  <si>
    <t>626</t>
  </si>
  <si>
    <t>738</t>
  </si>
  <si>
    <t>964</t>
  </si>
  <si>
    <t>987</t>
  </si>
  <si>
    <t>1,029</t>
  </si>
  <si>
    <t>1,175</t>
  </si>
  <si>
    <t>1,562</t>
  </si>
  <si>
    <t>1,410</t>
  </si>
  <si>
    <t>2,658</t>
  </si>
  <si>
    <t>2,353</t>
  </si>
  <si>
    <t>2,020</t>
  </si>
  <si>
    <t>2,900</t>
  </si>
  <si>
    <t>3,228</t>
  </si>
  <si>
    <t>3,559</t>
  </si>
  <si>
    <t>3,963</t>
  </si>
  <si>
    <t>3,816</t>
  </si>
  <si>
    <t>2,379</t>
  </si>
  <si>
    <t>3,594</t>
  </si>
  <si>
    <t>3,229</t>
  </si>
  <si>
    <t>2,265</t>
  </si>
  <si>
    <t>2,884</t>
  </si>
  <si>
    <t>2,736</t>
  </si>
  <si>
    <t>2,530</t>
  </si>
  <si>
    <t>2,634</t>
  </si>
  <si>
    <t>3,540</t>
  </si>
  <si>
    <t>4,597</t>
  </si>
  <si>
    <t>6,143</t>
  </si>
  <si>
    <t>8,583</t>
  </si>
  <si>
    <t>487</t>
  </si>
  <si>
    <t>496</t>
  </si>
  <si>
    <t>506</t>
  </si>
  <si>
    <t>647</t>
  </si>
  <si>
    <t>693</t>
  </si>
  <si>
    <t>904</t>
  </si>
  <si>
    <t>1,636</t>
  </si>
  <si>
    <t>1,991</t>
  </si>
  <si>
    <t>2,268</t>
  </si>
  <si>
    <t>2,523</t>
  </si>
  <si>
    <t>2,636</t>
  </si>
  <si>
    <t>2,739</t>
  </si>
  <si>
    <t>7,040</t>
  </si>
  <si>
    <t>10,072</t>
  </si>
  <si>
    <t>11,038</t>
  </si>
  <si>
    <t>5,488</t>
  </si>
  <si>
    <t>7,337</t>
  </si>
  <si>
    <t>7,888</t>
  </si>
  <si>
    <t>7,158</t>
  </si>
  <si>
    <t>3,809</t>
  </si>
  <si>
    <t>700</t>
  </si>
  <si>
    <t>726</t>
  </si>
  <si>
    <t>658</t>
  </si>
  <si>
    <t>346</t>
  </si>
  <si>
    <t>261</t>
  </si>
  <si>
    <t>500</t>
  </si>
  <si>
    <t>849</t>
  </si>
  <si>
    <t>1,069</t>
  </si>
  <si>
    <t>3,217</t>
  </si>
  <si>
    <t>323</t>
  </si>
  <si>
    <t>553</t>
  </si>
  <si>
    <t>278</t>
  </si>
  <si>
    <t>289</t>
  </si>
  <si>
    <t>Intangible Assets</t>
  </si>
  <si>
    <t>168</t>
  </si>
  <si>
    <t>98</t>
  </si>
  <si>
    <t>96</t>
  </si>
  <si>
    <t>358</t>
  </si>
  <si>
    <t>65</t>
  </si>
  <si>
    <t>189</t>
  </si>
  <si>
    <t>239</t>
  </si>
  <si>
    <t>328</t>
  </si>
  <si>
    <t>Goodwill and Intangible Assets</t>
  </si>
  <si>
    <t>4,424</t>
  </si>
  <si>
    <t>2,494</t>
  </si>
  <si>
    <t>421</t>
  </si>
  <si>
    <t>360</t>
  </si>
  <si>
    <t>649</t>
  </si>
  <si>
    <t>911</t>
  </si>
  <si>
    <t>521</t>
  </si>
  <si>
    <t>528</t>
  </si>
  <si>
    <t>515</t>
  </si>
  <si>
    <t>499</t>
  </si>
  <si>
    <t>518</t>
  </si>
  <si>
    <t>Investments</t>
  </si>
  <si>
    <t>125</t>
  </si>
  <si>
    <t>197</t>
  </si>
  <si>
    <t>364</t>
  </si>
  <si>
    <t>181</t>
  </si>
  <si>
    <t>59</t>
  </si>
  <si>
    <t>63</t>
  </si>
  <si>
    <t>Tax Assets</t>
  </si>
  <si>
    <t>95</t>
  </si>
  <si>
    <t>35</t>
  </si>
  <si>
    <t>105</t>
  </si>
  <si>
    <t>158</t>
  </si>
  <si>
    <t>93</t>
  </si>
  <si>
    <t>931</t>
  </si>
  <si>
    <t>Other Non-Current Assets</t>
  </si>
  <si>
    <t>17</t>
  </si>
  <si>
    <t>61</t>
  </si>
  <si>
    <t>298</t>
  </si>
  <si>
    <t>151</t>
  </si>
  <si>
    <t>(3,441)</t>
  </si>
  <si>
    <t>(6,036)</t>
  </si>
  <si>
    <t>(6,526)</t>
  </si>
  <si>
    <t>(1,852)</t>
  </si>
  <si>
    <t>(2,577)</t>
  </si>
  <si>
    <t>(2,654)</t>
  </si>
  <si>
    <t>(2,444)</t>
  </si>
  <si>
    <t>310</t>
  </si>
  <si>
    <t>249</t>
  </si>
  <si>
    <t>247</t>
  </si>
  <si>
    <t>106</t>
  </si>
  <si>
    <t>Total Non-Current Assets</t>
  </si>
  <si>
    <t>488</t>
  </si>
  <si>
    <t>529</t>
  </si>
  <si>
    <t>715</t>
  </si>
  <si>
    <t>666</t>
  </si>
  <si>
    <t>710</t>
  </si>
  <si>
    <t>965</t>
  </si>
  <si>
    <t>1,459</t>
  </si>
  <si>
    <t>1,935</t>
  </si>
  <si>
    <t>2,116</t>
  </si>
  <si>
    <t>2,340</t>
  </si>
  <si>
    <t>2,691</t>
  </si>
  <si>
    <t>2,968</t>
  </si>
  <si>
    <t>3,110</t>
  </si>
  <si>
    <t>3,294</t>
  </si>
  <si>
    <t>3,599</t>
  </si>
  <si>
    <t>4,194</t>
  </si>
  <si>
    <t>4,616</t>
  </si>
  <si>
    <t>3,729</t>
  </si>
  <si>
    <t>9,184</t>
  </si>
  <si>
    <t>7,734</t>
  </si>
  <si>
    <t>5,296</t>
  </si>
  <si>
    <t>4,803</t>
  </si>
  <si>
    <t>1,370</t>
  </si>
  <si>
    <t>1,725</t>
  </si>
  <si>
    <t>1,735</t>
  </si>
  <si>
    <t>1,031</t>
  </si>
  <si>
    <t>764</t>
  </si>
  <si>
    <t>791</t>
  </si>
  <si>
    <t>1,431</t>
  </si>
  <si>
    <t>2,819</t>
  </si>
  <si>
    <t>3,836</t>
  </si>
  <si>
    <t>Other Assets</t>
  </si>
  <si>
    <t>Total Assets</t>
  </si>
  <si>
    <t>732</t>
  </si>
  <si>
    <t>1,081</t>
  </si>
  <si>
    <t>1,122</t>
  </si>
  <si>
    <t>1,112</t>
  </si>
  <si>
    <t>1,292</t>
  </si>
  <si>
    <t>1,929</t>
  </si>
  <si>
    <t>2,446</t>
  </si>
  <si>
    <t>3,031</t>
  </si>
  <si>
    <t>3,145</t>
  </si>
  <si>
    <t>3,515</t>
  </si>
  <si>
    <t>4,253</t>
  </si>
  <si>
    <t>4,378</t>
  </si>
  <si>
    <t>5,768</t>
  </si>
  <si>
    <t>5,647</t>
  </si>
  <si>
    <t>5,619</t>
  </si>
  <si>
    <t>7,094</t>
  </si>
  <si>
    <t>7,844</t>
  </si>
  <si>
    <t>7,288</t>
  </si>
  <si>
    <t>13,147</t>
  </si>
  <si>
    <t>11,550</t>
  </si>
  <si>
    <t>7,675</t>
  </si>
  <si>
    <t>9,078</t>
  </si>
  <si>
    <t>4,964</t>
  </si>
  <si>
    <t>4,954</t>
  </si>
  <si>
    <t>4,000</t>
  </si>
  <si>
    <t>4,337</t>
  </si>
  <si>
    <t>3,767</t>
  </si>
  <si>
    <t>3,084</t>
  </si>
  <si>
    <t>3,552</t>
  </si>
  <si>
    <t>4,556</t>
  </si>
  <si>
    <t>6,028</t>
  </si>
  <si>
    <t>8,962</t>
  </si>
  <si>
    <t>12,419</t>
  </si>
  <si>
    <t>85</t>
  </si>
  <si>
    <t>62</t>
  </si>
  <si>
    <t>127</t>
  </si>
  <si>
    <t>149</t>
  </si>
  <si>
    <t>224</t>
  </si>
  <si>
    <t>334</t>
  </si>
  <si>
    <t>387</t>
  </si>
  <si>
    <t>477</t>
  </si>
  <si>
    <t>352</t>
  </si>
  <si>
    <t>655</t>
  </si>
  <si>
    <t>856</t>
  </si>
  <si>
    <t>1,338</t>
  </si>
  <si>
    <t>1,009</t>
  </si>
  <si>
    <t>519</t>
  </si>
  <si>
    <t>415</t>
  </si>
  <si>
    <t>440</t>
  </si>
  <si>
    <t>384</t>
  </si>
  <si>
    <t>834</t>
  </si>
  <si>
    <t>988</t>
  </si>
  <si>
    <t>1,321</t>
  </si>
  <si>
    <t>Short-Term Debt</t>
  </si>
  <si>
    <t>7</t>
  </si>
  <si>
    <t>130</t>
  </si>
  <si>
    <t>231</t>
  </si>
  <si>
    <t>238</t>
  </si>
  <si>
    <t>286</t>
  </si>
  <si>
    <t>308</t>
  </si>
  <si>
    <t>233</t>
  </si>
  <si>
    <t>489</t>
  </si>
  <si>
    <t>230</t>
  </si>
  <si>
    <t>70</t>
  </si>
  <si>
    <t>Tax Payable</t>
  </si>
  <si>
    <t>Deferred Revenue</t>
  </si>
  <si>
    <t>Other Current Liabilities</t>
  </si>
  <si>
    <t>132</t>
  </si>
  <si>
    <t>172</t>
  </si>
  <si>
    <t>212</t>
  </si>
  <si>
    <t>244</t>
  </si>
  <si>
    <t>275</t>
  </si>
  <si>
    <t>411</t>
  </si>
  <si>
    <t>501</t>
  </si>
  <si>
    <t>524</t>
  </si>
  <si>
    <t>946</t>
  </si>
  <si>
    <t>801</t>
  </si>
  <si>
    <t>663</t>
  </si>
  <si>
    <t>872</t>
  </si>
  <si>
    <t>830</t>
  </si>
  <si>
    <t>1,220</t>
  </si>
  <si>
    <t>1,281</t>
  </si>
  <si>
    <t>1,246</t>
  </si>
  <si>
    <t>922</t>
  </si>
  <si>
    <t>622</t>
  </si>
  <si>
    <t>1,006</t>
  </si>
  <si>
    <t>894</t>
  </si>
  <si>
    <t>776</t>
  </si>
  <si>
    <t>841</t>
  </si>
  <si>
    <t>843</t>
  </si>
  <si>
    <t>1,037</t>
  </si>
  <si>
    <t>1,014</t>
  </si>
  <si>
    <t>1,328</t>
  </si>
  <si>
    <t>1,949</t>
  </si>
  <si>
    <t>2,607</t>
  </si>
  <si>
    <t>Total Current Liabilities</t>
  </si>
  <si>
    <t>266</t>
  </si>
  <si>
    <t>455</t>
  </si>
  <si>
    <t>353</t>
  </si>
  <si>
    <t>592</t>
  </si>
  <si>
    <t>583</t>
  </si>
  <si>
    <t>1,372</t>
  </si>
  <si>
    <t>1,452</t>
  </si>
  <si>
    <t>1,846</t>
  </si>
  <si>
    <t>1,822</t>
  </si>
  <si>
    <t>2,852</t>
  </si>
  <si>
    <t>2,625</t>
  </si>
  <si>
    <t>2,226</t>
  </si>
  <si>
    <t>2,210</t>
  </si>
  <si>
    <t>1,674</t>
  </si>
  <si>
    <t>1,774</t>
  </si>
  <si>
    <t>1,397</t>
  </si>
  <si>
    <t>1,618</t>
  </si>
  <si>
    <t>1,440</t>
  </si>
  <si>
    <t>1,403</t>
  </si>
  <si>
    <t>1,346</t>
  </si>
  <si>
    <t>1,513</t>
  </si>
  <si>
    <t>1,984</t>
  </si>
  <si>
    <t>2,359</t>
  </si>
  <si>
    <t>2,417</t>
  </si>
  <si>
    <t>4,240</t>
  </si>
  <si>
    <t>Long-Term Debt</t>
  </si>
  <si>
    <t>131</t>
  </si>
  <si>
    <t>42</t>
  </si>
  <si>
    <t>20</t>
  </si>
  <si>
    <t>215</t>
  </si>
  <si>
    <t>445</t>
  </si>
  <si>
    <t>1,427</t>
  </si>
  <si>
    <t>1,168</t>
  </si>
  <si>
    <t>1,780</t>
  </si>
  <si>
    <t>1,900</t>
  </si>
  <si>
    <t>1,628</t>
  </si>
  <si>
    <t>1,327</t>
  </si>
  <si>
    <t>Deferred Tax Liabilities</t>
  </si>
  <si>
    <t>48</t>
  </si>
  <si>
    <t>40</t>
  </si>
  <si>
    <t>31</t>
  </si>
  <si>
    <t>Other Non-Current Liabilities</t>
  </si>
  <si>
    <t>787</t>
  </si>
  <si>
    <t>517</t>
  </si>
  <si>
    <t>829</t>
  </si>
  <si>
    <t>1,968</t>
  </si>
  <si>
    <t>124</t>
  </si>
  <si>
    <t>192</t>
  </si>
  <si>
    <t>356</t>
  </si>
  <si>
    <t>Total Non-Current Liabilities</t>
  </si>
  <si>
    <t>200</t>
  </si>
  <si>
    <t>53</t>
  </si>
  <si>
    <t>122</t>
  </si>
  <si>
    <t>759</t>
  </si>
  <si>
    <t>1,407</t>
  </si>
  <si>
    <t>1,487</t>
  </si>
  <si>
    <t>3,204</t>
  </si>
  <si>
    <t>2,988</t>
  </si>
  <si>
    <t>2,114</t>
  </si>
  <si>
    <t>4,220</t>
  </si>
  <si>
    <t>5,935</t>
  </si>
  <si>
    <t>5,531</t>
  </si>
  <si>
    <t>6,220</t>
  </si>
  <si>
    <t>2,277</t>
  </si>
  <si>
    <t>2,175</t>
  </si>
  <si>
    <t>2,140</t>
  </si>
  <si>
    <t>2,093</t>
  </si>
  <si>
    <t>1,559</t>
  </si>
  <si>
    <t>1,443</t>
  </si>
  <si>
    <t>1,306</t>
  </si>
  <si>
    <t>842</t>
  </si>
  <si>
    <t>708</t>
  </si>
  <si>
    <t>682</t>
  </si>
  <si>
    <t>Other Liabilities</t>
  </si>
  <si>
    <t>Capital Lease Obligations</t>
  </si>
  <si>
    <t>242</t>
  </si>
  <si>
    <t>201</t>
  </si>
  <si>
    <t>Total Liabilities</t>
  </si>
  <si>
    <t>437</t>
  </si>
  <si>
    <t>508</t>
  </si>
  <si>
    <t>577</t>
  </si>
  <si>
    <t>1,486</t>
  </si>
  <si>
    <t>2,248</t>
  </si>
  <si>
    <t>2,398</t>
  </si>
  <si>
    <t>2,596</t>
  </si>
  <si>
    <t>2,092</t>
  </si>
  <si>
    <t>3,152</t>
  </si>
  <si>
    <t>4,656</t>
  </si>
  <si>
    <t>4,834</t>
  </si>
  <si>
    <t>3,936</t>
  </si>
  <si>
    <t>7,072</t>
  </si>
  <si>
    <t>8,560</t>
  </si>
  <si>
    <t>7,757</t>
  </si>
  <si>
    <t>8,430</t>
  </si>
  <si>
    <t>3,951</t>
  </si>
  <si>
    <t>3,364</t>
  </si>
  <si>
    <t>3,462</t>
  </si>
  <si>
    <t>3,793</t>
  </si>
  <si>
    <t>3,580</t>
  </si>
  <si>
    <t>3,496</t>
  </si>
  <si>
    <t>2,905</t>
  </si>
  <si>
    <t>2,956</t>
  </si>
  <si>
    <t>3,290</t>
  </si>
  <si>
    <t>3,201</t>
  </si>
  <si>
    <t>3,125</t>
  </si>
  <si>
    <t>4,922</t>
  </si>
  <si>
    <t>Preferred Stock</t>
  </si>
  <si>
    <t>Common Stock</t>
  </si>
  <si>
    <t>1</t>
  </si>
  <si>
    <t>Retained Earnings</t>
  </si>
  <si>
    <t>269</t>
  </si>
  <si>
    <t>208</t>
  </si>
  <si>
    <t>1,036</t>
  </si>
  <si>
    <t>1,363</t>
  </si>
  <si>
    <t>1,087</t>
  </si>
  <si>
    <t>962</t>
  </si>
  <si>
    <t>873</t>
  </si>
  <si>
    <t>1,856</t>
  </si>
  <si>
    <t>1,796</t>
  </si>
  <si>
    <t>218</t>
  </si>
  <si>
    <t>(3,100)</t>
  </si>
  <si>
    <t>(6,198)</t>
  </si>
  <si>
    <t>(5,939)</t>
  </si>
  <si>
    <t>(5,468)</t>
  </si>
  <si>
    <t>(4,977)</t>
  </si>
  <si>
    <t>(6,160)</t>
  </si>
  <si>
    <t>(6,243)</t>
  </si>
  <si>
    <t>(6,646)</t>
  </si>
  <si>
    <t>(7,306)</t>
  </si>
  <si>
    <t>(7,803)</t>
  </si>
  <si>
    <t>(7,775)</t>
  </si>
  <si>
    <t>(7,436)</t>
  </si>
  <si>
    <t>(7,095)</t>
  </si>
  <si>
    <t>(4,605)</t>
  </si>
  <si>
    <t>(1,451)</t>
  </si>
  <si>
    <t>Other Compreh. Income(Loss)</t>
  </si>
  <si>
    <t>(297)</t>
  </si>
  <si>
    <t>(752)</t>
  </si>
  <si>
    <t>(756)</t>
  </si>
  <si>
    <t>(802)</t>
  </si>
  <si>
    <t>(904)</t>
  </si>
  <si>
    <t>(991)</t>
  </si>
  <si>
    <t>(1,094)</t>
  </si>
  <si>
    <t>(1,201)</t>
  </si>
  <si>
    <t>(1,295)</t>
  </si>
  <si>
    <t>(24)</t>
  </si>
  <si>
    <t>(57)</t>
  </si>
  <si>
    <t>(60)</t>
  </si>
  <si>
    <t>(2,825)</t>
  </si>
  <si>
    <t>(266)</t>
  </si>
  <si>
    <t>381</t>
  </si>
  <si>
    <t>108</t>
  </si>
  <si>
    <t>(5)</t>
  </si>
  <si>
    <t>(3)</t>
  </si>
  <si>
    <t>Other Total Stockhold. Equity</t>
  </si>
  <si>
    <t>417</t>
  </si>
  <si>
    <t>1,225</t>
  </si>
  <si>
    <t>1,239</t>
  </si>
  <si>
    <t>1,295</t>
  </si>
  <si>
    <t>1,409</t>
  </si>
  <si>
    <t>1,525</t>
  </si>
  <si>
    <t>1,714</t>
  </si>
  <si>
    <t>1,899</t>
  </si>
  <si>
    <t>2,031</t>
  </si>
  <si>
    <t>958</t>
  </si>
  <si>
    <t>1,020</t>
  </si>
  <si>
    <t>1,102</t>
  </si>
  <si>
    <t>1,139</t>
  </si>
  <si>
    <t>4,138</t>
  </si>
  <si>
    <t>2,022</t>
  </si>
  <si>
    <t>1,921</t>
  </si>
  <si>
    <t>1,958</t>
  </si>
  <si>
    <t>2,317</t>
  </si>
  <si>
    <t>2,710</t>
  </si>
  <si>
    <t>5,316</t>
  </si>
  <si>
    <t>5,921</t>
  </si>
  <si>
    <t>6,002</t>
  </si>
  <si>
    <t>6,426</t>
  </si>
  <si>
    <t>6,473</t>
  </si>
  <si>
    <t>6,565</t>
  </si>
  <si>
    <t>6,694</t>
  </si>
  <si>
    <t>6,782</t>
  </si>
  <si>
    <t>6,830</t>
  </si>
  <si>
    <t>6,894</t>
  </si>
  <si>
    <t>8,215</t>
  </si>
  <si>
    <t>8,371</t>
  </si>
  <si>
    <t>8,700</t>
  </si>
  <si>
    <t>9,910</t>
  </si>
  <si>
    <t>10,413</t>
  </si>
  <si>
    <t>8,939</t>
  </si>
  <si>
    <t>Total Stockholders Equity</t>
  </si>
  <si>
    <t>645</t>
  </si>
  <si>
    <t>691</t>
  </si>
  <si>
    <t>1,047</t>
  </si>
  <si>
    <t>1,352</t>
  </si>
  <si>
    <t>2,100</t>
  </si>
  <si>
    <t>2,030</t>
  </si>
  <si>
    <t>2,005</t>
  </si>
  <si>
    <t>1,979</t>
  </si>
  <si>
    <t>3,172</t>
  </si>
  <si>
    <t>3,555</t>
  </si>
  <si>
    <t>2,467</t>
  </si>
  <si>
    <t>2,438</t>
  </si>
  <si>
    <t>3,010</t>
  </si>
  <si>
    <t>3,352</t>
  </si>
  <si>
    <t>Total Liab.&amp;Stockhold. Equity</t>
  </si>
  <si>
    <t>2,445</t>
  </si>
  <si>
    <t>3,516</t>
  </si>
  <si>
    <t>4,377</t>
  </si>
  <si>
    <t>12,857</t>
  </si>
  <si>
    <t>3,567</t>
  </si>
  <si>
    <t>Minority Interest</t>
  </si>
  <si>
    <t>290</t>
  </si>
  <si>
    <t>Total Liabilities &amp; Equity</t>
  </si>
  <si>
    <t>Deferred Income Tax</t>
  </si>
  <si>
    <t>(11)</t>
  </si>
  <si>
    <t>(19)</t>
  </si>
  <si>
    <t>(27)</t>
  </si>
  <si>
    <t>(107)</t>
  </si>
  <si>
    <t>(22)</t>
  </si>
  <si>
    <t>26</t>
  </si>
  <si>
    <t>(6)</t>
  </si>
  <si>
    <t>(40)</t>
  </si>
  <si>
    <t>(1,223)</t>
  </si>
  <si>
    <t>Stock Based Compensation</t>
  </si>
  <si>
    <t>87</t>
  </si>
  <si>
    <t>97</t>
  </si>
  <si>
    <t>81</t>
  </si>
  <si>
    <t>137</t>
  </si>
  <si>
    <t>379</t>
  </si>
  <si>
    <t>Change in Working Capital</t>
  </si>
  <si>
    <t>(20)</t>
  </si>
  <si>
    <t>(125)</t>
  </si>
  <si>
    <t>33</t>
  </si>
  <si>
    <t>(122)</t>
  </si>
  <si>
    <t>(428)</t>
  </si>
  <si>
    <t>(306)</t>
  </si>
  <si>
    <t>219</t>
  </si>
  <si>
    <t>(341)</t>
  </si>
  <si>
    <t>(1,039)</t>
  </si>
  <si>
    <t>(1,495)</t>
  </si>
  <si>
    <t>(252)</t>
  </si>
  <si>
    <t>(291)</t>
  </si>
  <si>
    <t>(264)</t>
  </si>
  <si>
    <t>(727)</t>
  </si>
  <si>
    <t>(542)</t>
  </si>
  <si>
    <t>(931)</t>
  </si>
  <si>
    <t>(774)</t>
  </si>
  <si>
    <t>Accounts Receivable</t>
  </si>
  <si>
    <t>(960)</t>
  </si>
  <si>
    <t>(1,138)</t>
  </si>
  <si>
    <t>(347)</t>
  </si>
  <si>
    <t>(200)</t>
  </si>
  <si>
    <t>222</t>
  </si>
  <si>
    <t>(806)</t>
  </si>
  <si>
    <t>(623)</t>
  </si>
  <si>
    <t>(219)</t>
  </si>
  <si>
    <t>(640)</t>
  </si>
  <si>
    <t>(156)</t>
  </si>
  <si>
    <t>(52)</t>
  </si>
  <si>
    <t>(77)</t>
  </si>
  <si>
    <t>(180)</t>
  </si>
  <si>
    <t>(28)</t>
  </si>
  <si>
    <t>(144)</t>
  </si>
  <si>
    <t>157</t>
  </si>
  <si>
    <t>(73)</t>
  </si>
  <si>
    <t>(151)</t>
  </si>
  <si>
    <t>(137)</t>
  </si>
  <si>
    <t>(417)</t>
  </si>
  <si>
    <t>(556)</t>
  </si>
  <si>
    <t>55</t>
  </si>
  <si>
    <t>(232)</t>
  </si>
  <si>
    <t>(231)</t>
  </si>
  <si>
    <t>(75)</t>
  </si>
  <si>
    <t>207</t>
  </si>
  <si>
    <t>373</t>
  </si>
  <si>
    <t>(513)</t>
  </si>
  <si>
    <t>Other Working Capital</t>
  </si>
  <si>
    <t>171</t>
  </si>
  <si>
    <t>510</t>
  </si>
  <si>
    <t>446</t>
  </si>
  <si>
    <t>448</t>
  </si>
  <si>
    <t>721</t>
  </si>
  <si>
    <t>1,382</t>
  </si>
  <si>
    <t>1,737</t>
  </si>
  <si>
    <t>(175)</t>
  </si>
  <si>
    <t>51</t>
  </si>
  <si>
    <t>(38)</t>
  </si>
  <si>
    <t>Other Non-Cash Items</t>
  </si>
  <si>
    <t>73</t>
  </si>
  <si>
    <t>(450)</t>
  </si>
  <si>
    <t>(215)</t>
  </si>
  <si>
    <t>(123)</t>
  </si>
  <si>
    <t>(68)</t>
  </si>
  <si>
    <t>(99)</t>
  </si>
  <si>
    <t>1,928</t>
  </si>
  <si>
    <t>1,498</t>
  </si>
  <si>
    <t>(197)</t>
  </si>
  <si>
    <t>147</t>
  </si>
  <si>
    <t>(258)</t>
  </si>
  <si>
    <t>(17)</t>
  </si>
  <si>
    <t>Cash Provided by Operating Activities</t>
  </si>
  <si>
    <t>456</t>
  </si>
  <si>
    <t>573</t>
  </si>
  <si>
    <t>612</t>
  </si>
  <si>
    <t>399</t>
  </si>
  <si>
    <t>1,206</t>
  </si>
  <si>
    <t>296</t>
  </si>
  <si>
    <t>1,483</t>
  </si>
  <si>
    <t>1,287</t>
  </si>
  <si>
    <t>(310)</t>
  </si>
  <si>
    <t>(692)</t>
  </si>
  <si>
    <t>473</t>
  </si>
  <si>
    <t>382</t>
  </si>
  <si>
    <t>(338)</t>
  </si>
  <si>
    <t>(148)</t>
  </si>
  <si>
    <t>(98)</t>
  </si>
  <si>
    <t>(226)</t>
  </si>
  <si>
    <t>1,071</t>
  </si>
  <si>
    <t>3,521</t>
  </si>
  <si>
    <t>CAPEX</t>
  </si>
  <si>
    <t>(159)</t>
  </si>
  <si>
    <t>(304)</t>
  </si>
  <si>
    <t>(111)</t>
  </si>
  <si>
    <t>(222)</t>
  </si>
  <si>
    <t>(324)</t>
  </si>
  <si>
    <t>(549)</t>
  </si>
  <si>
    <t>(621)</t>
  </si>
  <si>
    <t>(485)</t>
  </si>
  <si>
    <t>(685)</t>
  </si>
  <si>
    <t>(996)</t>
  </si>
  <si>
    <t>(620)</t>
  </si>
  <si>
    <t>(805)</t>
  </si>
  <si>
    <t>(679)</t>
  </si>
  <si>
    <t>(705)</t>
  </si>
  <si>
    <t>(570)</t>
  </si>
  <si>
    <t>(1,440)</t>
  </si>
  <si>
    <t>(1,513)</t>
  </si>
  <si>
    <t>(1,857)</t>
  </si>
  <si>
    <t>(1,685)</t>
  </si>
  <si>
    <t>(624)</t>
  </si>
  <si>
    <t>(466)</t>
  </si>
  <si>
    <t>(250)</t>
  </si>
  <si>
    <t>(133)</t>
  </si>
  <si>
    <t>(84)</t>
  </si>
  <si>
    <t>(95)</t>
  </si>
  <si>
    <t>(96)</t>
  </si>
  <si>
    <t>(113)</t>
  </si>
  <si>
    <t>(163)</t>
  </si>
  <si>
    <t>(217)</t>
  </si>
  <si>
    <t>(294)</t>
  </si>
  <si>
    <t>(301)</t>
  </si>
  <si>
    <t>Acquisitions Net</t>
  </si>
  <si>
    <t>(3,893)</t>
  </si>
  <si>
    <t>(281)</t>
  </si>
  <si>
    <t>Purchases of Investments</t>
  </si>
  <si>
    <t>(401)</t>
  </si>
  <si>
    <t>(317)</t>
  </si>
  <si>
    <t>(147)</t>
  </si>
  <si>
    <t>(595)</t>
  </si>
  <si>
    <t>(715)</t>
  </si>
  <si>
    <t>(1,245)</t>
  </si>
  <si>
    <t>(1,326)</t>
  </si>
  <si>
    <t>(633)</t>
  </si>
  <si>
    <t>(537)</t>
  </si>
  <si>
    <t>(1,592)</t>
  </si>
  <si>
    <t>(1,580)</t>
  </si>
  <si>
    <t>(4,180)</t>
  </si>
  <si>
    <t>(4,131)</t>
  </si>
  <si>
    <t>(4,465)</t>
  </si>
  <si>
    <t>(1,030)</t>
  </si>
  <si>
    <t>(377)</t>
  </si>
  <si>
    <t>(1,721)</t>
  </si>
  <si>
    <t>(2,119)</t>
  </si>
  <si>
    <t>(545)</t>
  </si>
  <si>
    <t>(1,486)</t>
  </si>
  <si>
    <t>(1,800)</t>
  </si>
  <si>
    <t>(1,586)</t>
  </si>
  <si>
    <t>(944)</t>
  </si>
  <si>
    <t>(1,043)</t>
  </si>
  <si>
    <t>(790)</t>
  </si>
  <si>
    <t>(227)</t>
  </si>
  <si>
    <t>(284)</t>
  </si>
  <si>
    <t>(850)</t>
  </si>
  <si>
    <t>(2,056)</t>
  </si>
  <si>
    <t>Sales/Maturities of Investments</t>
  </si>
  <si>
    <t>450</t>
  </si>
  <si>
    <t>1,416</t>
  </si>
  <si>
    <t>840</t>
  </si>
  <si>
    <t>545</t>
  </si>
  <si>
    <t>1,599</t>
  </si>
  <si>
    <t>3,782</t>
  </si>
  <si>
    <t>4,334</t>
  </si>
  <si>
    <t>1,512</t>
  </si>
  <si>
    <t>227</t>
  </si>
  <si>
    <t>3,263</t>
  </si>
  <si>
    <t>1,709</t>
  </si>
  <si>
    <t>1,726</t>
  </si>
  <si>
    <t>1,348</t>
  </si>
  <si>
    <t>1,344</t>
  </si>
  <si>
    <t>462</t>
  </si>
  <si>
    <t>325</t>
  </si>
  <si>
    <t>1,678</t>
  </si>
  <si>
    <t>Other Investing Activities</t>
  </si>
  <si>
    <t>(13)</t>
  </si>
  <si>
    <t>388</t>
  </si>
  <si>
    <t>303</t>
  </si>
  <si>
    <t>254</t>
  </si>
  <si>
    <t>Cash Used for Investing Activities</t>
  </si>
  <si>
    <t>(229)</t>
  </si>
  <si>
    <t>(140)</t>
  </si>
  <si>
    <t>(362)</t>
  </si>
  <si>
    <t>(468)</t>
  </si>
  <si>
    <t>(515)</t>
  </si>
  <si>
    <t>(714)</t>
  </si>
  <si>
    <t>(276)</t>
  </si>
  <si>
    <t>(998)</t>
  </si>
  <si>
    <t>(142)</t>
  </si>
  <si>
    <t>(816)</t>
  </si>
  <si>
    <t>(554)</t>
  </si>
  <si>
    <t>(854)</t>
  </si>
  <si>
    <t>83</t>
  </si>
  <si>
    <t>(1,556)</t>
  </si>
  <si>
    <t>(2,270)</t>
  </si>
  <si>
    <t>(4,303)</t>
  </si>
  <si>
    <t>(1,675)</t>
  </si>
  <si>
    <t>(1,273)</t>
  </si>
  <si>
    <t>(1,123)</t>
  </si>
  <si>
    <t>267</t>
  </si>
  <si>
    <t>(114)</t>
  </si>
  <si>
    <t>(170)</t>
  </si>
  <si>
    <t>(149)</t>
  </si>
  <si>
    <t>(952)</t>
  </si>
  <si>
    <t>(686)</t>
  </si>
  <si>
    <t>Debt Repayment</t>
  </si>
  <si>
    <t>(1,820)</t>
  </si>
  <si>
    <t>(1,074)</t>
  </si>
  <si>
    <t>(489)</t>
  </si>
  <si>
    <t>(1,115)</t>
  </si>
  <si>
    <t>(1,343)</t>
  </si>
  <si>
    <t>(110)</t>
  </si>
  <si>
    <t>Common Stock Issued</t>
  </si>
  <si>
    <t>686</t>
  </si>
  <si>
    <t>667</t>
  </si>
  <si>
    <t>Common Stock Repurchased</t>
  </si>
  <si>
    <t>(1,999)</t>
  </si>
  <si>
    <t>Dividends Paid</t>
  </si>
  <si>
    <t>Other Financing Activities</t>
  </si>
  <si>
    <t>268</t>
  </si>
  <si>
    <t>(224)</t>
  </si>
  <si>
    <t>878</t>
  </si>
  <si>
    <t>3,037</t>
  </si>
  <si>
    <t>1,351</t>
  </si>
  <si>
    <t>1,543</t>
  </si>
  <si>
    <t>185</t>
  </si>
  <si>
    <t>1,157</t>
  </si>
  <si>
    <t>798</t>
  </si>
  <si>
    <t>77</t>
  </si>
  <si>
    <t>284</t>
  </si>
  <si>
    <t>Cash Used/Provided by Financing Activities</t>
  </si>
  <si>
    <t>(129)</t>
  </si>
  <si>
    <t>975</t>
  </si>
  <si>
    <t>(174)</t>
  </si>
  <si>
    <t>907</t>
  </si>
  <si>
    <t>413</t>
  </si>
  <si>
    <t>494</t>
  </si>
  <si>
    <t>3,763</t>
  </si>
  <si>
    <t>1,524</t>
  </si>
  <si>
    <t>484</t>
  </si>
  <si>
    <t>(1,895)</t>
  </si>
  <si>
    <t>Effect of Forex Changes on Cash</t>
  </si>
  <si>
    <t>Net Change In Cash</t>
  </si>
  <si>
    <t>297</t>
  </si>
  <si>
    <t>(50)</t>
  </si>
  <si>
    <t>(285)</t>
  </si>
  <si>
    <t>747</t>
  </si>
  <si>
    <t>(499)</t>
  </si>
  <si>
    <t>(1,051)</t>
  </si>
  <si>
    <t>(320)</t>
  </si>
  <si>
    <t>(64)</t>
  </si>
  <si>
    <t>479</t>
  </si>
  <si>
    <t>(79)</t>
  </si>
  <si>
    <t>(108)</t>
  </si>
  <si>
    <t>940</t>
  </si>
  <si>
    <t>Cash at the End of Period</t>
  </si>
  <si>
    <t>1,083</t>
  </si>
  <si>
    <t>1,470</t>
  </si>
  <si>
    <t>Cash at the Beginning of Period</t>
  </si>
  <si>
    <t>Free Cash Flow</t>
  </si>
  <si>
    <t>(196)</t>
  </si>
  <si>
    <t>24</t>
  </si>
  <si>
    <t>(286)</t>
  </si>
  <si>
    <t>(852)</t>
  </si>
  <si>
    <t>(360)</t>
  </si>
  <si>
    <t>(511)</t>
  </si>
  <si>
    <t>(794)</t>
  </si>
  <si>
    <t>(354)</t>
  </si>
  <si>
    <t>(30)</t>
  </si>
  <si>
    <t>(1,995)</t>
  </si>
  <si>
    <t>(1,316)</t>
  </si>
  <si>
    <t>(560)</t>
  </si>
  <si>
    <t>(471)</t>
  </si>
  <si>
    <t>(193)</t>
  </si>
  <si>
    <t>(45)</t>
  </si>
  <si>
    <t>777</t>
  </si>
  <si>
    <t>3,220</t>
  </si>
  <si>
    <t xml:space="preserve">Fiscal Period </t>
  </si>
  <si>
    <t>Q121</t>
  </si>
  <si>
    <t>Q221</t>
  </si>
  <si>
    <t>Q321</t>
  </si>
  <si>
    <t>Q421</t>
  </si>
  <si>
    <t>Q122</t>
  </si>
  <si>
    <t>Q222</t>
  </si>
  <si>
    <t>Q322</t>
  </si>
  <si>
    <t>Q422</t>
  </si>
  <si>
    <t>Q123</t>
  </si>
  <si>
    <t>Q223</t>
  </si>
  <si>
    <t>Q323</t>
  </si>
  <si>
    <t>Q423</t>
  </si>
  <si>
    <t>Q124</t>
  </si>
  <si>
    <t>Q224</t>
  </si>
  <si>
    <t>Q324</t>
  </si>
  <si>
    <t>Q424</t>
  </si>
  <si>
    <t>Total Non-current Assets</t>
  </si>
  <si>
    <t>Q120</t>
  </si>
  <si>
    <t>Q220</t>
  </si>
  <si>
    <t>Q320</t>
  </si>
  <si>
    <t>Q420</t>
  </si>
  <si>
    <t>Q119</t>
  </si>
  <si>
    <t>Q219</t>
  </si>
  <si>
    <t>Q319</t>
  </si>
  <si>
    <t>Q419</t>
  </si>
  <si>
    <t>x</t>
  </si>
  <si>
    <t>Total Non-current Liabilities</t>
  </si>
  <si>
    <t>Q115</t>
  </si>
  <si>
    <t>Q215</t>
  </si>
  <si>
    <t>Q315</t>
  </si>
  <si>
    <t>Q415</t>
  </si>
  <si>
    <t>Q116</t>
  </si>
  <si>
    <t>Q216</t>
  </si>
  <si>
    <t>Q316</t>
  </si>
  <si>
    <t>Q416</t>
  </si>
  <si>
    <t>Q117</t>
  </si>
  <si>
    <t>Q217</t>
  </si>
  <si>
    <t>Q317</t>
  </si>
  <si>
    <t>Q417</t>
  </si>
  <si>
    <t>Q118</t>
  </si>
  <si>
    <t>Q218</t>
  </si>
  <si>
    <t>Q318</t>
  </si>
  <si>
    <t>Q418</t>
  </si>
  <si>
    <t>FY22</t>
  </si>
  <si>
    <t>FY23</t>
  </si>
  <si>
    <t>FY21</t>
  </si>
  <si>
    <t>FY20</t>
  </si>
  <si>
    <t>FY19</t>
  </si>
  <si>
    <t>SBI</t>
  </si>
  <si>
    <t>SBC</t>
  </si>
  <si>
    <t>SBB</t>
  </si>
  <si>
    <t>Dividends</t>
  </si>
  <si>
    <t>Fix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</si>
</sst>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409]* #,##0.00_);_([$$-409]* \(#,##0.00\);_([$$-409]* &quot;-&quot;??_);_(@_)"/>
  </numFmts>
  <fonts count="6" x14ac:knownFonts="1">
    <font>
      <sz val="11"/>
      <color theme="1"/>
      <name val="Calibri"/>
      <family val="2"/>
      <scheme val="minor"/>
    </font>
    <font>
      <b/>
      <sz val="11"/>
      <color theme="1"/>
      <name val="Calibri"/>
      <family val="2"/>
      <scheme val="minor"/>
    </font>
    <font>
      <b/>
      <sz val="11"/>
      <color theme="0"/>
      <name val="Calibri"/>
      <family val="2"/>
      <scheme val="minor"/>
    </font>
    <font>
      <sz val="11"/>
      <color theme="0"/>
      <name val="Calibri"/>
      <family val="2"/>
      <scheme val="minor"/>
    </font>
    <font>
      <b/>
      <i/>
      <u/>
      <sz val="11"/>
      <color theme="1"/>
      <name val="Calibri"/>
      <family val="2"/>
      <scheme val="minor"/>
    </font>
    <font>
      <i/>
      <u/>
      <sz val="11"/>
      <color theme="1"/>
      <name val="Calibri"/>
      <family val="2"/>
      <scheme val="minor"/>
    </font>
  </fonts>
  <fills count="5">
    <fill>
      <patternFill patternType="none"/>
    </fill>
    <fill>
      <patternFill patternType="gray125"/>
    </fill>
    <fill>
      <patternFill patternType="solid">
        <fgColor theme="0" tint="-0.14999847407452621"/>
        <bgColor indexed="64"/>
      </patternFill>
    </fill>
    <fill>
      <patternFill patternType="solid">
        <fgColor theme="1"/>
        <bgColor indexed="64"/>
      </patternFill>
    </fill>
    <fill>
      <patternFill patternType="solid">
        <fgColor rgb="FFFFFF00"/>
        <bgColor indexed="64"/>
      </patternFill>
    </fill>
  </fills>
  <borders count="7">
    <border>
      <left/>
      <right/>
      <top/>
      <bottom/>
      <diagonal/>
    </border>
    <border>
      <left style="thin">
        <color auto="1"/>
      </left>
      <right style="thin">
        <color auto="1"/>
      </right>
      <top style="thin">
        <color auto="1"/>
      </top>
      <bottom style="thin">
        <color auto="1"/>
      </bottom>
      <diagonal/>
    </border>
    <border>
      <left/>
      <right/>
      <top/>
      <bottom style="thin">
        <color indexed="64"/>
      </bottom>
      <diagonal/>
    </border>
    <border>
      <left/>
      <right/>
      <top style="thin">
        <color indexed="64"/>
      </top>
      <bottom style="thin">
        <color indexed="64"/>
      </bottom>
      <diagonal/>
    </border>
    <border>
      <left style="thin">
        <color indexed="64"/>
      </left>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s>
  <cellStyleXfs count="1">
    <xf numFmtId="0" fontId="0" fillId="0" borderId="0"/>
  </cellStyleXfs>
  <cellXfs count="55">
    <xf numFmtId="0" fontId="0" fillId="0" borderId="0" xfId="0"/>
    <xf numFmtId="0" fontId="1" fillId="0" borderId="1" xfId="0" applyFont="1" applyBorder="1" applyAlignment="1">
      <alignment horizontal="center" vertical="top"/>
    </xf>
    <xf numFmtId="0" fontId="0" fillId="0" borderId="2" xfId="0" applyBorder="1"/>
    <xf numFmtId="0" fontId="0" fillId="2" borderId="0" xfId="0" applyFill="1"/>
    <xf numFmtId="14" fontId="0" fillId="0" borderId="2" xfId="0" applyNumberFormat="1" applyBorder="1"/>
    <xf numFmtId="14" fontId="0" fillId="0" borderId="0" xfId="0" applyNumberFormat="1"/>
    <xf numFmtId="16" fontId="0" fillId="0" borderId="2" xfId="0" applyNumberFormat="1" applyBorder="1"/>
    <xf numFmtId="2" fontId="0" fillId="0" borderId="0" xfId="0" applyNumberFormat="1"/>
    <xf numFmtId="0" fontId="1" fillId="0" borderId="0" xfId="0" applyFont="1"/>
    <xf numFmtId="0" fontId="2" fillId="3" borderId="0" xfId="0" applyFont="1" applyFill="1"/>
    <xf numFmtId="0" fontId="3" fillId="3" borderId="0" xfId="0" applyFont="1" applyFill="1"/>
    <xf numFmtId="0" fontId="5" fillId="2" borderId="0" xfId="0" applyFont="1" applyFill="1"/>
    <xf numFmtId="9" fontId="0" fillId="0" borderId="0" xfId="0" applyNumberFormat="1"/>
    <xf numFmtId="9" fontId="0" fillId="0" borderId="2" xfId="0" applyNumberFormat="1" applyBorder="1"/>
    <xf numFmtId="9" fontId="5" fillId="2" borderId="0" xfId="0" applyNumberFormat="1" applyFont="1" applyFill="1"/>
    <xf numFmtId="9" fontId="1" fillId="0" borderId="0" xfId="0" applyNumberFormat="1" applyFont="1"/>
    <xf numFmtId="0" fontId="0" fillId="0" borderId="4" xfId="0" applyBorder="1"/>
    <xf numFmtId="14" fontId="0" fillId="0" borderId="4" xfId="0" applyNumberFormat="1" applyBorder="1"/>
    <xf numFmtId="14" fontId="0" fillId="0" borderId="5" xfId="0" applyNumberFormat="1" applyBorder="1"/>
    <xf numFmtId="0" fontId="3" fillId="3" borderId="4" xfId="0" applyFont="1" applyFill="1" applyBorder="1"/>
    <xf numFmtId="0" fontId="5" fillId="2" borderId="4" xfId="0" applyFont="1" applyFill="1" applyBorder="1"/>
    <xf numFmtId="0" fontId="0" fillId="0" borderId="5" xfId="0" applyBorder="1"/>
    <xf numFmtId="0" fontId="1" fillId="0" borderId="4" xfId="0" applyFont="1" applyBorder="1"/>
    <xf numFmtId="2" fontId="0" fillId="0" borderId="4" xfId="0" applyNumberFormat="1" applyBorder="1"/>
    <xf numFmtId="9" fontId="0" fillId="0" borderId="4" xfId="0" applyNumberFormat="1" applyBorder="1"/>
    <xf numFmtId="9" fontId="0" fillId="0" borderId="5" xfId="0" applyNumberFormat="1" applyBorder="1"/>
    <xf numFmtId="9" fontId="1" fillId="0" borderId="4" xfId="0" applyNumberFormat="1" applyFont="1" applyBorder="1"/>
    <xf numFmtId="9" fontId="5" fillId="2" borderId="4" xfId="0" applyNumberFormat="1" applyFont="1" applyFill="1" applyBorder="1"/>
    <xf numFmtId="164" fontId="0" fillId="0" borderId="0" xfId="0" applyNumberFormat="1"/>
    <xf numFmtId="3" fontId="0" fillId="0" borderId="0" xfId="0" applyNumberFormat="1"/>
    <xf numFmtId="37" fontId="0" fillId="0" borderId="0" xfId="0" applyNumberFormat="1"/>
    <xf numFmtId="0" fontId="0" fillId="2" borderId="4" xfId="0" applyFill="1" applyBorder="1"/>
    <xf numFmtId="0" fontId="0" fillId="0" borderId="0" xfId="0" applyFill="1" applyBorder="1"/>
    <xf numFmtId="0" fontId="0" fillId="0" borderId="0" xfId="0" applyBorder="1"/>
    <xf numFmtId="3" fontId="0" fillId="0" borderId="4" xfId="0" applyNumberFormat="1" applyBorder="1"/>
    <xf numFmtId="3" fontId="0" fillId="0" borderId="2" xfId="0" applyNumberFormat="1" applyBorder="1"/>
    <xf numFmtId="3" fontId="0" fillId="0" borderId="5" xfId="0" applyNumberFormat="1" applyBorder="1"/>
    <xf numFmtId="3" fontId="1" fillId="0" borderId="0" xfId="0" applyNumberFormat="1" applyFont="1"/>
    <xf numFmtId="3" fontId="1" fillId="0" borderId="4" xfId="0" applyNumberFormat="1" applyFont="1" applyBorder="1"/>
    <xf numFmtId="3" fontId="5" fillId="2" borderId="0" xfId="0" applyNumberFormat="1" applyFont="1" applyFill="1"/>
    <xf numFmtId="3" fontId="5" fillId="2" borderId="4" xfId="0" applyNumberFormat="1" applyFont="1" applyFill="1" applyBorder="1"/>
    <xf numFmtId="3" fontId="1" fillId="0" borderId="3" xfId="0" applyNumberFormat="1" applyFont="1" applyBorder="1"/>
    <xf numFmtId="3" fontId="1" fillId="0" borderId="3" xfId="0" applyNumberFormat="1" applyFont="1" applyFill="1" applyBorder="1"/>
    <xf numFmtId="3" fontId="0" fillId="0" borderId="0" xfId="0" applyNumberFormat="1" applyFill="1" applyBorder="1"/>
    <xf numFmtId="3" fontId="1" fillId="0" borderId="6" xfId="0" applyNumberFormat="1" applyFont="1" applyBorder="1"/>
    <xf numFmtId="3" fontId="1" fillId="0" borderId="2" xfId="0" applyNumberFormat="1" applyFont="1" applyBorder="1"/>
    <xf numFmtId="3" fontId="0" fillId="0" borderId="0" xfId="0" applyNumberFormat="1" applyBorder="1"/>
    <xf numFmtId="3" fontId="1" fillId="0" borderId="0" xfId="0" applyNumberFormat="1" applyFont="1" applyBorder="1"/>
    <xf numFmtId="3" fontId="4" fillId="2" borderId="0" xfId="0" applyNumberFormat="1" applyFont="1" applyFill="1"/>
    <xf numFmtId="3" fontId="4" fillId="2" borderId="4" xfId="0" applyNumberFormat="1" applyFont="1" applyFill="1" applyBorder="1"/>
    <xf numFmtId="9" fontId="0" fillId="0" borderId="0" xfId="0" applyNumberFormat="1" applyFont="1"/>
    <xf numFmtId="9" fontId="0" fillId="0" borderId="4" xfId="0" applyNumberFormat="1" applyFont="1" applyBorder="1"/>
    <xf numFmtId="3" fontId="0" fillId="0" borderId="0" xfId="0" applyNumberFormat="1" applyFont="1"/>
    <xf numFmtId="0" fontId="0" fillId="4" borderId="0" xfId="0" applyFill="1"/>
    <xf numFmtId="3" fontId="0" fillId="0" borderId="2" xfId="0" applyNumberFormat="1" applyFont="1"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microsoft.com/office/2017/06/relationships/rdRichValueStructure" Target="richData/rdrichvaluestructure.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7/06/relationships/rdRichValue" Target="richData/rdrichvalue.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 Id="rId14" Type="http://schemas.microsoft.com/office/2017/06/relationships/rdRichValueTypes" Target="richData/rdRichValueTypes.xm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3">
  <rv s="0">
    <v>12</v>
    <v>Price</v>
    <v>0</v>
  </rv>
  <rv s="0">
    <v>12</v>
    <v>Shares outstanding</v>
    <v>0</v>
  </rv>
  <rv s="1">
    <v>12</v>
    <v>1</v>
  </rv>
</rvData>
</file>

<file path=xl/richData/rdrichvaluestructure.xml><?xml version="1.0" encoding="utf-8"?>
<rvStructures xmlns="http://schemas.microsoft.com/office/spreadsheetml/2017/richdata" count="2">
  <s t="_error">
    <k n="errorType" t="i"/>
    <k n="field" t="s"/>
    <k n="subType" t="i"/>
  </s>
  <s t="_error">
    <k n="errorType" t="i"/>
    <k n="propagated" t="b"/>
  </s>
</rvStructure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7"/>
  <sheetViews>
    <sheetView workbookViewId="0">
      <selection activeCell="D4" sqref="D4"/>
    </sheetView>
  </sheetViews>
  <sheetFormatPr defaultRowHeight="14.5" x14ac:dyDescent="0.35"/>
  <sheetData>
    <row r="1" spans="1:2" x14ac:dyDescent="0.35">
      <c r="A1" t="e">
        <v>#VALUE!</v>
      </c>
    </row>
    <row r="2" spans="1:2" x14ac:dyDescent="0.35">
      <c r="A2" s="1" t="s">
        <v>0</v>
      </c>
      <c r="B2" s="28" t="e" vm="1">
        <f t="array" ref="B2">_FV(A1,"Price")</f>
        <v>#VALUE!</v>
      </c>
    </row>
    <row r="3" spans="1:2" x14ac:dyDescent="0.35">
      <c r="A3" s="1" t="s">
        <v>1</v>
      </c>
      <c r="B3" s="29" t="e" vm="2">
        <f t="array" ref="B3">_FV(A1,"Shares outstanding",TRUE)/1000000</f>
        <v>#VALUE!</v>
      </c>
    </row>
    <row r="4" spans="1:2" x14ac:dyDescent="0.35">
      <c r="A4" s="1" t="s">
        <v>2</v>
      </c>
      <c r="B4" s="30" t="e" vm="3">
        <f>B2*B3</f>
        <v>#VALUE!</v>
      </c>
    </row>
    <row r="5" spans="1:2" x14ac:dyDescent="0.35">
      <c r="A5" s="1" t="s">
        <v>3</v>
      </c>
      <c r="B5" s="29">
        <f>Model!BN79</f>
        <v>4835</v>
      </c>
    </row>
    <row r="6" spans="1:2" x14ac:dyDescent="0.35">
      <c r="A6" s="1" t="s">
        <v>4</v>
      </c>
      <c r="B6" s="29">
        <f>Model!BN96+Model!BN100+Model!BN105</f>
        <v>2467</v>
      </c>
    </row>
    <row r="7" spans="1:2" x14ac:dyDescent="0.35">
      <c r="A7" s="1" t="s">
        <v>5</v>
      </c>
      <c r="B7" s="30" t="e" vm="3">
        <f>B4-B5+B6</f>
        <v>#VALUE!</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5"/>
  <sheetViews>
    <sheetView workbookViewId="0">
      <selection activeCell="A4" sqref="A4:B8"/>
    </sheetView>
  </sheetViews>
  <sheetFormatPr defaultRowHeight="14.5" x14ac:dyDescent="0.35"/>
  <cols>
    <col min="1" max="1" width="20.36328125" customWidth="1"/>
  </cols>
  <sheetData>
    <row r="1" spans="1:2" x14ac:dyDescent="0.35">
      <c r="A1" t="s">
        <v>6</v>
      </c>
      <c r="B1" t="s">
        <v>7</v>
      </c>
    </row>
    <row r="2" spans="1:2" x14ac:dyDescent="0.35">
      <c r="A2" t="s">
        <v>8</v>
      </c>
      <c r="B2" t="s">
        <v>9</v>
      </c>
    </row>
    <row r="3" spans="1:2" x14ac:dyDescent="0.35">
      <c r="A3" t="s">
        <v>10</v>
      </c>
      <c r="B3" t="s">
        <v>11</v>
      </c>
    </row>
    <row r="4" spans="1:2" x14ac:dyDescent="0.35">
      <c r="A4" t="s">
        <v>12</v>
      </c>
      <c r="B4" t="s">
        <v>13</v>
      </c>
    </row>
    <row r="5" spans="1:2" x14ac:dyDescent="0.35">
      <c r="A5" t="s">
        <v>14</v>
      </c>
      <c r="B5" t="s">
        <v>15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W139"/>
  <sheetViews>
    <sheetView tabSelected="1" zoomScale="85" zoomScaleNormal="85" workbookViewId="0">
      <pane xSplit="2" ySplit="3" topLeftCell="AO16" activePane="bottomRight" state="frozen"/>
      <selection pane="topRight" activeCell="B1" sqref="B1"/>
      <selection pane="bottomLeft" activeCell="A3" sqref="A3"/>
      <selection pane="bottomRight" activeCell="AT83" sqref="A83:XFD83"/>
    </sheetView>
  </sheetViews>
  <sheetFormatPr defaultRowHeight="14.5" x14ac:dyDescent="0.35"/>
  <cols>
    <col min="2" max="2" width="20.08984375" customWidth="1"/>
    <col min="3" max="18" width="11.6328125" customWidth="1"/>
    <col min="19" max="19" width="11.6328125" style="16" customWidth="1"/>
    <col min="20" max="42" width="11.6328125" customWidth="1"/>
    <col min="43" max="74" width="9.6328125" customWidth="1"/>
  </cols>
  <sheetData>
    <row r="1" spans="2:74" x14ac:dyDescent="0.35">
      <c r="B1" t="s">
        <v>2103</v>
      </c>
      <c r="K1" t="s">
        <v>2131</v>
      </c>
      <c r="L1" t="s">
        <v>2132</v>
      </c>
      <c r="M1" t="s">
        <v>2133</v>
      </c>
      <c r="N1" t="s">
        <v>2134</v>
      </c>
      <c r="O1" t="s">
        <v>2135</v>
      </c>
      <c r="P1" t="s">
        <v>2136</v>
      </c>
      <c r="Q1" t="s">
        <v>2137</v>
      </c>
      <c r="R1" t="s">
        <v>2138</v>
      </c>
      <c r="S1" s="16" t="s">
        <v>2139</v>
      </c>
      <c r="T1" s="32" t="s">
        <v>2140</v>
      </c>
      <c r="U1" s="32" t="s">
        <v>2141</v>
      </c>
      <c r="V1" s="32" t="s">
        <v>2142</v>
      </c>
      <c r="W1" s="32" t="s">
        <v>2143</v>
      </c>
      <c r="X1" s="32" t="s">
        <v>2144</v>
      </c>
      <c r="Y1" s="32" t="s">
        <v>2145</v>
      </c>
      <c r="Z1" s="32" t="s">
        <v>2146</v>
      </c>
      <c r="AA1" t="s">
        <v>2125</v>
      </c>
      <c r="AB1" t="s">
        <v>2126</v>
      </c>
      <c r="AC1" t="s">
        <v>2127</v>
      </c>
      <c r="AD1" t="s">
        <v>2128</v>
      </c>
      <c r="AE1" t="s">
        <v>2121</v>
      </c>
      <c r="AF1" t="s">
        <v>2122</v>
      </c>
      <c r="AG1" t="s">
        <v>2123</v>
      </c>
      <c r="AH1" t="s">
        <v>2124</v>
      </c>
      <c r="AI1" t="s">
        <v>2104</v>
      </c>
      <c r="AJ1" t="s">
        <v>2105</v>
      </c>
      <c r="AK1" t="s">
        <v>2106</v>
      </c>
      <c r="AL1" t="s">
        <v>2107</v>
      </c>
      <c r="AM1" t="s">
        <v>2108</v>
      </c>
      <c r="AN1" t="s">
        <v>2109</v>
      </c>
      <c r="AO1" t="s">
        <v>2110</v>
      </c>
      <c r="AP1" t="s">
        <v>2111</v>
      </c>
      <c r="AQ1" t="s">
        <v>2112</v>
      </c>
      <c r="AR1" t="s">
        <v>2113</v>
      </c>
      <c r="AS1" t="s">
        <v>2114</v>
      </c>
      <c r="AT1" t="s">
        <v>2115</v>
      </c>
      <c r="AU1" t="s">
        <v>2116</v>
      </c>
      <c r="AV1" t="s">
        <v>2117</v>
      </c>
      <c r="AW1" t="s">
        <v>2118</v>
      </c>
      <c r="AX1" t="s">
        <v>2119</v>
      </c>
      <c r="BK1" t="s">
        <v>2151</v>
      </c>
      <c r="BL1" t="s">
        <v>2150</v>
      </c>
      <c r="BM1" t="s">
        <v>2149</v>
      </c>
      <c r="BN1" t="s">
        <v>2147</v>
      </c>
      <c r="BO1" t="s">
        <v>2148</v>
      </c>
    </row>
    <row r="2" spans="2:74" x14ac:dyDescent="0.35">
      <c r="B2" t="s">
        <v>16</v>
      </c>
      <c r="O2" s="5">
        <v>42488</v>
      </c>
      <c r="P2" s="5">
        <v>42577</v>
      </c>
      <c r="Q2" s="5">
        <v>42669</v>
      </c>
      <c r="S2" s="17">
        <v>42863</v>
      </c>
      <c r="T2" s="5">
        <v>42950</v>
      </c>
      <c r="U2" s="5">
        <v>43041</v>
      </c>
      <c r="W2" s="5">
        <v>43223</v>
      </c>
      <c r="X2" s="5">
        <v>43314</v>
      </c>
      <c r="Y2" s="5">
        <v>43403</v>
      </c>
      <c r="AA2" s="5">
        <v>43586</v>
      </c>
      <c r="AB2" s="5">
        <v>43677</v>
      </c>
      <c r="AC2" s="5">
        <v>43768</v>
      </c>
      <c r="AE2" s="5">
        <v>43950</v>
      </c>
      <c r="AF2" s="5">
        <v>44041</v>
      </c>
      <c r="AG2" s="5">
        <v>44132</v>
      </c>
      <c r="AI2" s="5">
        <v>44314</v>
      </c>
      <c r="AJ2" s="5">
        <v>44405</v>
      </c>
      <c r="AK2" s="5">
        <v>44496</v>
      </c>
      <c r="AM2" s="5">
        <v>44685</v>
      </c>
      <c r="AN2" s="5">
        <v>44776</v>
      </c>
      <c r="AO2" s="5">
        <v>44867</v>
      </c>
      <c r="AQ2" s="5">
        <v>45049</v>
      </c>
      <c r="AR2" s="5">
        <v>45140</v>
      </c>
      <c r="AS2" s="5">
        <v>45231</v>
      </c>
      <c r="BK2" s="5">
        <v>43865</v>
      </c>
      <c r="BL2" s="5">
        <v>44225</v>
      </c>
      <c r="BM2" s="5">
        <v>44595</v>
      </c>
      <c r="BN2" s="5">
        <v>44984</v>
      </c>
      <c r="BO2" s="5">
        <v>45322</v>
      </c>
    </row>
    <row r="3" spans="2:74" x14ac:dyDescent="0.35">
      <c r="B3" s="2" t="s">
        <v>17</v>
      </c>
      <c r="C3" s="2"/>
      <c r="D3" s="2"/>
      <c r="E3" s="2"/>
      <c r="F3" s="2"/>
      <c r="G3" s="2"/>
      <c r="H3" s="2"/>
      <c r="I3" s="2"/>
      <c r="J3" s="2"/>
      <c r="K3" s="4">
        <v>42091</v>
      </c>
      <c r="L3" s="4">
        <v>42212</v>
      </c>
      <c r="M3" s="4">
        <v>42273</v>
      </c>
      <c r="N3" s="2">
        <v>12</v>
      </c>
      <c r="O3" s="4">
        <v>42455</v>
      </c>
      <c r="P3" s="4">
        <v>42546</v>
      </c>
      <c r="Q3" s="4">
        <v>42637</v>
      </c>
      <c r="R3" s="4">
        <v>42735</v>
      </c>
      <c r="S3" s="18">
        <v>42826</v>
      </c>
      <c r="T3" s="4">
        <v>42917</v>
      </c>
      <c r="U3" s="4">
        <v>43008</v>
      </c>
      <c r="V3" s="4">
        <v>43099</v>
      </c>
      <c r="W3" s="4">
        <v>43190</v>
      </c>
      <c r="X3" s="4">
        <v>43281</v>
      </c>
      <c r="Y3" s="4">
        <v>43371</v>
      </c>
      <c r="Z3" s="2"/>
      <c r="AA3" s="4">
        <v>43554</v>
      </c>
      <c r="AB3" s="4">
        <v>43645</v>
      </c>
      <c r="AC3" s="4">
        <v>43736</v>
      </c>
      <c r="AD3" s="4">
        <v>43827</v>
      </c>
      <c r="AE3" s="4">
        <v>43918</v>
      </c>
      <c r="AF3" s="4">
        <v>44009</v>
      </c>
      <c r="AG3" s="4">
        <v>44100</v>
      </c>
      <c r="AH3" s="4">
        <v>44191</v>
      </c>
      <c r="AI3" s="4">
        <v>44282</v>
      </c>
      <c r="AJ3" s="4">
        <v>44373</v>
      </c>
      <c r="AK3" s="4">
        <v>44464</v>
      </c>
      <c r="AL3" s="4">
        <v>44555</v>
      </c>
      <c r="AM3" s="6">
        <v>44646</v>
      </c>
      <c r="AN3" s="4">
        <v>44737</v>
      </c>
      <c r="AO3" s="2"/>
      <c r="AP3" s="2"/>
      <c r="AQ3" s="2"/>
      <c r="AR3" s="4">
        <v>45108</v>
      </c>
      <c r="AS3" s="4">
        <v>45199</v>
      </c>
      <c r="AT3" s="4">
        <v>45290</v>
      </c>
      <c r="AU3" s="2"/>
      <c r="AV3" s="2"/>
      <c r="AW3" s="2"/>
      <c r="AX3" s="2"/>
      <c r="AY3" s="2"/>
      <c r="AZ3" s="2"/>
      <c r="BA3" s="33"/>
      <c r="BB3" s="33"/>
      <c r="BC3" s="33"/>
      <c r="BD3" s="33"/>
      <c r="BG3">
        <v>2015</v>
      </c>
      <c r="BH3">
        <f t="shared" ref="BH3:BM3" si="0">BG3+1</f>
        <v>2016</v>
      </c>
      <c r="BI3">
        <f t="shared" si="0"/>
        <v>2017</v>
      </c>
      <c r="BJ3">
        <f t="shared" si="0"/>
        <v>2018</v>
      </c>
      <c r="BK3">
        <f t="shared" si="0"/>
        <v>2019</v>
      </c>
      <c r="BL3">
        <f t="shared" si="0"/>
        <v>2020</v>
      </c>
      <c r="BM3">
        <f t="shared" si="0"/>
        <v>2021</v>
      </c>
      <c r="BN3" s="5">
        <v>44925</v>
      </c>
      <c r="BO3" s="5">
        <v>45290</v>
      </c>
    </row>
    <row r="4" spans="2:74" s="10" customFormat="1" x14ac:dyDescent="0.35">
      <c r="B4" s="9" t="s">
        <v>18</v>
      </c>
      <c r="S4" s="19"/>
    </row>
    <row r="5" spans="2:74" s="11" customFormat="1" x14ac:dyDescent="0.35">
      <c r="B5" s="11" t="s">
        <v>19</v>
      </c>
      <c r="S5" s="20"/>
    </row>
    <row r="6" spans="2:74" x14ac:dyDescent="0.35">
      <c r="B6" t="s">
        <v>20</v>
      </c>
      <c r="K6">
        <v>532</v>
      </c>
      <c r="L6">
        <v>379</v>
      </c>
      <c r="M6">
        <v>424</v>
      </c>
      <c r="N6">
        <f>BG6-K6-L6-M6</f>
        <v>470</v>
      </c>
      <c r="O6">
        <v>460</v>
      </c>
      <c r="P6">
        <v>435</v>
      </c>
      <c r="Q6">
        <v>472</v>
      </c>
      <c r="R6">
        <f>BH6-O6-P6-Q6</f>
        <v>600</v>
      </c>
      <c r="S6" s="16">
        <v>573</v>
      </c>
      <c r="T6">
        <v>661</v>
      </c>
      <c r="U6">
        <v>835</v>
      </c>
      <c r="V6">
        <f>BI6-S6-T6-U6</f>
        <v>960</v>
      </c>
      <c r="W6">
        <v>1115</v>
      </c>
      <c r="X6">
        <v>1086</v>
      </c>
      <c r="Y6">
        <v>938</v>
      </c>
      <c r="Z6">
        <f>BJ6-W6-X6-Y6</f>
        <v>986</v>
      </c>
      <c r="AA6">
        <v>831</v>
      </c>
      <c r="AB6">
        <v>940</v>
      </c>
      <c r="AC6">
        <v>1276</v>
      </c>
      <c r="AD6">
        <f>BK6-AA6-AB6-AC6</f>
        <v>1662</v>
      </c>
      <c r="BG6">
        <v>1805</v>
      </c>
      <c r="BH6">
        <v>1967</v>
      </c>
      <c r="BI6">
        <v>3029</v>
      </c>
      <c r="BJ6">
        <v>4125</v>
      </c>
      <c r="BK6">
        <v>4709</v>
      </c>
      <c r="BL6">
        <v>6432</v>
      </c>
      <c r="BM6">
        <v>9332</v>
      </c>
    </row>
    <row r="7" spans="2:74" x14ac:dyDescent="0.35">
      <c r="B7" s="2" t="s">
        <v>21</v>
      </c>
      <c r="C7" s="2"/>
      <c r="D7" s="2"/>
      <c r="E7" s="2"/>
      <c r="F7" s="2"/>
      <c r="G7" s="2"/>
      <c r="H7" s="2"/>
      <c r="I7" s="2"/>
      <c r="J7" s="2"/>
      <c r="K7" s="2">
        <v>498</v>
      </c>
      <c r="L7" s="2">
        <v>563</v>
      </c>
      <c r="M7" s="2">
        <v>637</v>
      </c>
      <c r="N7" s="2">
        <f>BG7-K7-L7-M7</f>
        <v>488</v>
      </c>
      <c r="O7" s="2">
        <v>372</v>
      </c>
      <c r="P7" s="2">
        <v>592</v>
      </c>
      <c r="Q7" s="2">
        <v>835</v>
      </c>
      <c r="R7" s="2">
        <f>BH7-O7-P7-Q7</f>
        <v>506</v>
      </c>
      <c r="S7" s="21">
        <v>605</v>
      </c>
      <c r="T7" s="2">
        <v>490</v>
      </c>
      <c r="U7" s="2">
        <v>749</v>
      </c>
      <c r="V7" s="2">
        <f>BI7-S7-T7-U7</f>
        <v>456</v>
      </c>
      <c r="W7" s="2">
        <v>532</v>
      </c>
      <c r="X7" s="2">
        <v>670</v>
      </c>
      <c r="Y7" s="2">
        <v>715</v>
      </c>
      <c r="Z7" s="2">
        <f>BJ7-W7-X7-Y7</f>
        <v>433</v>
      </c>
      <c r="AA7" s="2">
        <v>441</v>
      </c>
      <c r="AB7" s="2">
        <v>591</v>
      </c>
      <c r="AC7" s="2">
        <v>525</v>
      </c>
      <c r="AD7" s="2">
        <f>BK7-AA7-AB7-AC7</f>
        <v>465</v>
      </c>
      <c r="AE7" s="2"/>
      <c r="AF7" s="2"/>
      <c r="AG7" s="2"/>
      <c r="AH7" s="2"/>
      <c r="AI7" s="2"/>
      <c r="AJ7" s="2"/>
      <c r="AK7" s="2"/>
      <c r="AL7" s="2"/>
      <c r="AM7" s="2"/>
      <c r="AN7" s="2"/>
      <c r="AO7" s="2"/>
      <c r="AP7" s="2"/>
      <c r="AQ7" s="2"/>
      <c r="AR7" s="2"/>
      <c r="AS7" s="2"/>
      <c r="AT7" s="2"/>
      <c r="AU7" s="2"/>
      <c r="AV7" s="2"/>
      <c r="AW7" s="2"/>
      <c r="AX7" s="2"/>
      <c r="AY7" s="2"/>
      <c r="AZ7" s="2"/>
      <c r="BA7" s="33"/>
      <c r="BB7" s="33"/>
      <c r="BC7" s="33"/>
      <c r="BD7" s="33"/>
      <c r="BG7" s="2">
        <v>2186</v>
      </c>
      <c r="BH7" s="2">
        <v>2305</v>
      </c>
      <c r="BI7" s="2">
        <v>2300</v>
      </c>
      <c r="BJ7" s="2">
        <v>2350</v>
      </c>
      <c r="BK7" s="2">
        <v>2022</v>
      </c>
      <c r="BL7" s="2">
        <v>3331</v>
      </c>
      <c r="BM7" s="2">
        <v>7102</v>
      </c>
      <c r="BN7" s="2"/>
      <c r="BO7" s="2"/>
      <c r="BP7" s="2"/>
      <c r="BQ7" s="2"/>
      <c r="BR7" s="2"/>
      <c r="BS7" s="2"/>
      <c r="BT7" s="2"/>
      <c r="BU7" s="2"/>
      <c r="BV7" s="2"/>
    </row>
    <row r="8" spans="2:74" s="8" customFormat="1" x14ac:dyDescent="0.35">
      <c r="B8" s="8" t="s">
        <v>22</v>
      </c>
      <c r="C8" s="8">
        <f t="shared" ref="C8:AT8" si="1">C6+C7</f>
        <v>0</v>
      </c>
      <c r="D8" s="8">
        <f t="shared" si="1"/>
        <v>0</v>
      </c>
      <c r="E8" s="8">
        <f t="shared" si="1"/>
        <v>0</v>
      </c>
      <c r="F8" s="8">
        <f t="shared" si="1"/>
        <v>0</v>
      </c>
      <c r="G8" s="8">
        <f t="shared" si="1"/>
        <v>0</v>
      </c>
      <c r="H8" s="8">
        <f t="shared" si="1"/>
        <v>0</v>
      </c>
      <c r="I8" s="8">
        <f t="shared" si="1"/>
        <v>0</v>
      </c>
      <c r="J8" s="8">
        <f t="shared" si="1"/>
        <v>0</v>
      </c>
      <c r="K8" s="8">
        <f t="shared" si="1"/>
        <v>1030</v>
      </c>
      <c r="L8" s="8">
        <f t="shared" si="1"/>
        <v>942</v>
      </c>
      <c r="M8" s="8">
        <f t="shared" si="1"/>
        <v>1061</v>
      </c>
      <c r="N8" s="8">
        <f t="shared" si="1"/>
        <v>958</v>
      </c>
      <c r="O8" s="8">
        <f t="shared" si="1"/>
        <v>832</v>
      </c>
      <c r="P8" s="8">
        <f t="shared" si="1"/>
        <v>1027</v>
      </c>
      <c r="Q8" s="8">
        <f t="shared" si="1"/>
        <v>1307</v>
      </c>
      <c r="R8" s="8">
        <f t="shared" si="1"/>
        <v>1106</v>
      </c>
      <c r="S8" s="22">
        <f t="shared" si="1"/>
        <v>1178</v>
      </c>
      <c r="T8" s="8">
        <f t="shared" si="1"/>
        <v>1151</v>
      </c>
      <c r="U8" s="8">
        <f t="shared" si="1"/>
        <v>1584</v>
      </c>
      <c r="V8" s="8">
        <f t="shared" si="1"/>
        <v>1416</v>
      </c>
      <c r="W8" s="8">
        <f t="shared" si="1"/>
        <v>1647</v>
      </c>
      <c r="X8" s="8">
        <f t="shared" si="1"/>
        <v>1756</v>
      </c>
      <c r="Y8" s="8">
        <f t="shared" si="1"/>
        <v>1653</v>
      </c>
      <c r="Z8" s="8">
        <f t="shared" si="1"/>
        <v>1419</v>
      </c>
      <c r="AA8" s="8">
        <f t="shared" si="1"/>
        <v>1272</v>
      </c>
      <c r="AB8" s="8">
        <f t="shared" si="1"/>
        <v>1531</v>
      </c>
      <c r="AC8" s="8">
        <f t="shared" si="1"/>
        <v>1801</v>
      </c>
      <c r="AD8" s="8">
        <f t="shared" si="1"/>
        <v>2127</v>
      </c>
      <c r="AE8" s="8">
        <f t="shared" si="1"/>
        <v>0</v>
      </c>
      <c r="AF8" s="8">
        <f t="shared" si="1"/>
        <v>0</v>
      </c>
      <c r="AG8" s="8">
        <f t="shared" si="1"/>
        <v>0</v>
      </c>
      <c r="AH8" s="8">
        <f t="shared" si="1"/>
        <v>0</v>
      </c>
      <c r="AI8" s="8">
        <f t="shared" si="1"/>
        <v>0</v>
      </c>
      <c r="AJ8" s="8">
        <f t="shared" si="1"/>
        <v>0</v>
      </c>
      <c r="AK8" s="8">
        <f t="shared" si="1"/>
        <v>0</v>
      </c>
      <c r="AL8" s="8">
        <f t="shared" si="1"/>
        <v>0</v>
      </c>
      <c r="AM8" s="8">
        <f t="shared" si="1"/>
        <v>0</v>
      </c>
      <c r="AN8" s="8">
        <f t="shared" si="1"/>
        <v>0</v>
      </c>
      <c r="AO8" s="8">
        <f t="shared" si="1"/>
        <v>0</v>
      </c>
      <c r="AP8" s="8">
        <f t="shared" si="1"/>
        <v>0</v>
      </c>
      <c r="AQ8" s="8">
        <f t="shared" si="1"/>
        <v>0</v>
      </c>
      <c r="AR8" s="8">
        <f t="shared" si="1"/>
        <v>0</v>
      </c>
      <c r="AS8" s="8">
        <f t="shared" si="1"/>
        <v>0</v>
      </c>
      <c r="AT8" s="8">
        <f t="shared" si="1"/>
        <v>0</v>
      </c>
      <c r="AU8" s="8">
        <f t="shared" ref="AU8" si="2">AU6+AU7</f>
        <v>0</v>
      </c>
      <c r="AV8" s="8">
        <f t="shared" ref="AV8" si="3">AV6+AV7</f>
        <v>0</v>
      </c>
      <c r="AW8" s="8">
        <f t="shared" ref="AW8" si="4">AW6+AW7</f>
        <v>0</v>
      </c>
      <c r="AX8" s="8">
        <f t="shared" ref="AX8" si="5">AX6+AX7</f>
        <v>0</v>
      </c>
      <c r="BG8" s="8">
        <f t="shared" ref="BG8:BV8" si="6">BG6+BG7</f>
        <v>3991</v>
      </c>
      <c r="BH8" s="8">
        <f t="shared" si="6"/>
        <v>4272</v>
      </c>
      <c r="BI8" s="8">
        <f t="shared" si="6"/>
        <v>5329</v>
      </c>
      <c r="BJ8" s="8">
        <f t="shared" si="6"/>
        <v>6475</v>
      </c>
      <c r="BK8" s="8">
        <f t="shared" si="6"/>
        <v>6731</v>
      </c>
      <c r="BL8" s="8">
        <f t="shared" si="6"/>
        <v>9763</v>
      </c>
      <c r="BM8" s="8">
        <f t="shared" si="6"/>
        <v>16434</v>
      </c>
      <c r="BN8" s="8">
        <f t="shared" si="6"/>
        <v>0</v>
      </c>
      <c r="BO8" s="8">
        <f t="shared" si="6"/>
        <v>0</v>
      </c>
      <c r="BP8" s="8">
        <f t="shared" si="6"/>
        <v>0</v>
      </c>
      <c r="BQ8" s="8">
        <f t="shared" si="6"/>
        <v>0</v>
      </c>
      <c r="BR8" s="8">
        <f t="shared" si="6"/>
        <v>0</v>
      </c>
      <c r="BS8" s="8">
        <f t="shared" si="6"/>
        <v>0</v>
      </c>
      <c r="BT8" s="8">
        <f t="shared" si="6"/>
        <v>0</v>
      </c>
      <c r="BU8" s="8">
        <f t="shared" si="6"/>
        <v>0</v>
      </c>
      <c r="BV8" s="8">
        <f t="shared" si="6"/>
        <v>0</v>
      </c>
    </row>
    <row r="9" spans="2:74" x14ac:dyDescent="0.35">
      <c r="B9" t="s">
        <v>23</v>
      </c>
    </row>
    <row r="10" spans="2:74" x14ac:dyDescent="0.35">
      <c r="B10" s="8" t="s">
        <v>24</v>
      </c>
    </row>
    <row r="11" spans="2:74" x14ac:dyDescent="0.35">
      <c r="B11" t="s">
        <v>20</v>
      </c>
      <c r="K11">
        <v>-75</v>
      </c>
      <c r="L11">
        <v>-147</v>
      </c>
      <c r="M11">
        <v>-181</v>
      </c>
      <c r="N11">
        <f>BG11-M11-L11-K11</f>
        <v>-99</v>
      </c>
      <c r="O11">
        <v>-70</v>
      </c>
      <c r="P11">
        <v>-81</v>
      </c>
      <c r="Q11">
        <v>-66</v>
      </c>
      <c r="R11">
        <f>BH11-O11-P11-Q11</f>
        <v>-21</v>
      </c>
      <c r="S11" s="16">
        <v>-21</v>
      </c>
      <c r="T11">
        <v>7</v>
      </c>
      <c r="U11">
        <v>73</v>
      </c>
      <c r="V11">
        <f>BI11-S11-T11-U11</f>
        <v>88</v>
      </c>
      <c r="W11">
        <v>138</v>
      </c>
      <c r="X11">
        <v>117</v>
      </c>
      <c r="Y11">
        <v>100</v>
      </c>
      <c r="Z11">
        <f>BJ11-W11-X11-Y11</f>
        <v>115</v>
      </c>
      <c r="AA11">
        <v>16</v>
      </c>
      <c r="AB11">
        <v>22</v>
      </c>
      <c r="AC11">
        <v>179</v>
      </c>
      <c r="AD11">
        <f>BK11-AC11-AB11-AA11</f>
        <v>360</v>
      </c>
      <c r="BG11">
        <v>-502</v>
      </c>
      <c r="BH11">
        <v>-238</v>
      </c>
      <c r="BI11">
        <v>147</v>
      </c>
      <c r="BJ11">
        <v>470</v>
      </c>
      <c r="BK11">
        <v>577</v>
      </c>
      <c r="BL11">
        <v>1266</v>
      </c>
      <c r="BM11">
        <v>2090</v>
      </c>
    </row>
    <row r="12" spans="2:74" x14ac:dyDescent="0.35">
      <c r="B12" t="s">
        <v>25</v>
      </c>
      <c r="K12">
        <v>45</v>
      </c>
      <c r="L12">
        <v>27</v>
      </c>
      <c r="M12">
        <v>84</v>
      </c>
      <c r="N12">
        <f>BG12-M12-L12-K12</f>
        <v>59</v>
      </c>
      <c r="O12">
        <v>16</v>
      </c>
      <c r="P12">
        <v>84</v>
      </c>
      <c r="Q12">
        <v>136</v>
      </c>
      <c r="R12">
        <f>BH12-O12-P12-Q12</f>
        <v>47</v>
      </c>
      <c r="S12" s="16">
        <v>55</v>
      </c>
      <c r="T12">
        <v>16</v>
      </c>
      <c r="U12">
        <v>74</v>
      </c>
      <c r="V12">
        <f>BI12-S12-T12-U12</f>
        <v>9</v>
      </c>
      <c r="W12">
        <v>14</v>
      </c>
      <c r="X12">
        <v>69</v>
      </c>
      <c r="Y12">
        <v>86</v>
      </c>
      <c r="Z12">
        <f>BJ12-W12-X12-Y12</f>
        <v>-6</v>
      </c>
      <c r="AA12">
        <v>68</v>
      </c>
      <c r="AB12">
        <v>89</v>
      </c>
      <c r="AC12">
        <v>61</v>
      </c>
      <c r="AD12">
        <f>BK12-AC12-AB12-AA12</f>
        <v>45</v>
      </c>
      <c r="BG12">
        <v>215</v>
      </c>
      <c r="BH12">
        <v>283</v>
      </c>
      <c r="BI12">
        <v>154</v>
      </c>
      <c r="BJ12">
        <v>163</v>
      </c>
      <c r="BK12">
        <v>263</v>
      </c>
      <c r="BL12">
        <v>391</v>
      </c>
      <c r="BM12">
        <v>1979</v>
      </c>
    </row>
    <row r="13" spans="2:74" x14ac:dyDescent="0.35">
      <c r="B13" s="2" t="s">
        <v>26</v>
      </c>
      <c r="C13" s="2"/>
      <c r="D13" s="2"/>
      <c r="E13" s="2"/>
      <c r="F13" s="2"/>
      <c r="G13" s="2"/>
      <c r="H13" s="2"/>
      <c r="I13" s="2"/>
      <c r="J13" s="2"/>
      <c r="K13" s="2">
        <v>-107</v>
      </c>
      <c r="L13" s="2">
        <v>-17</v>
      </c>
      <c r="M13" s="2">
        <v>-61</v>
      </c>
      <c r="N13" s="2">
        <f>BG13-M13-L13-K13</f>
        <v>-9</v>
      </c>
      <c r="O13" s="2">
        <v>-14</v>
      </c>
      <c r="P13" s="2">
        <v>-11</v>
      </c>
      <c r="Q13" s="2">
        <v>-363</v>
      </c>
      <c r="R13" s="2">
        <f>BH13-O13-P13-Q13</f>
        <v>-29</v>
      </c>
      <c r="S13" s="21">
        <v>-23</v>
      </c>
      <c r="T13" s="2">
        <v>-24</v>
      </c>
      <c r="U13" s="2">
        <v>-28</v>
      </c>
      <c r="V13">
        <f>BI13-S13-T13-U13</f>
        <v>-22</v>
      </c>
      <c r="W13" s="2">
        <v>-32</v>
      </c>
      <c r="X13" s="2">
        <v>-33</v>
      </c>
      <c r="Y13" s="2">
        <v>-36</v>
      </c>
      <c r="Z13" s="2">
        <f>BJ13-W13-X13-Y13</f>
        <v>-81</v>
      </c>
      <c r="AA13" s="2">
        <v>-46</v>
      </c>
      <c r="AB13" s="2">
        <v>-52</v>
      </c>
      <c r="AC13" s="2">
        <v>-54</v>
      </c>
      <c r="AD13" s="2">
        <f>BK13-AC13-AB13-AA13</f>
        <v>-57</v>
      </c>
      <c r="AE13" s="2"/>
      <c r="AF13" s="2"/>
      <c r="AG13" s="2"/>
      <c r="AH13" s="2"/>
      <c r="AI13" s="2"/>
      <c r="AJ13" s="2"/>
      <c r="AK13" s="2"/>
      <c r="AL13" s="2"/>
      <c r="AM13" s="2"/>
      <c r="AN13" s="2"/>
      <c r="AO13" s="2"/>
      <c r="AP13" s="2"/>
      <c r="AQ13" s="2"/>
      <c r="AR13" s="2"/>
      <c r="AS13" s="2"/>
      <c r="AT13" s="2"/>
      <c r="AU13" s="2"/>
      <c r="AV13" s="2"/>
      <c r="AW13" s="2"/>
      <c r="AX13" s="2"/>
      <c r="AY13" s="2"/>
      <c r="AZ13" s="2"/>
      <c r="BA13" s="33"/>
      <c r="BB13" s="33"/>
      <c r="BC13" s="33"/>
      <c r="BD13" s="33"/>
      <c r="BG13" s="2">
        <v>-194</v>
      </c>
      <c r="BH13" s="2">
        <v>-417</v>
      </c>
      <c r="BI13" s="2">
        <v>-97</v>
      </c>
      <c r="BJ13" s="2">
        <v>-182</v>
      </c>
      <c r="BK13" s="2">
        <v>-209</v>
      </c>
      <c r="BL13" s="2">
        <v>-288</v>
      </c>
      <c r="BM13" s="2">
        <v>-421</v>
      </c>
      <c r="BN13" s="2"/>
      <c r="BO13" s="2"/>
      <c r="BP13" s="2"/>
      <c r="BQ13" s="2"/>
      <c r="BR13" s="2"/>
      <c r="BS13" s="2"/>
      <c r="BT13" s="2"/>
      <c r="BU13" s="2"/>
      <c r="BV13" s="2"/>
    </row>
    <row r="14" spans="2:74" x14ac:dyDescent="0.35">
      <c r="B14" t="s">
        <v>27</v>
      </c>
      <c r="C14">
        <f t="shared" ref="C14:AT14" si="7">SUM(C11:C13)</f>
        <v>0</v>
      </c>
      <c r="D14">
        <f t="shared" si="7"/>
        <v>0</v>
      </c>
      <c r="E14">
        <f t="shared" si="7"/>
        <v>0</v>
      </c>
      <c r="F14">
        <f t="shared" si="7"/>
        <v>0</v>
      </c>
      <c r="G14">
        <f t="shared" si="7"/>
        <v>0</v>
      </c>
      <c r="H14">
        <f t="shared" si="7"/>
        <v>0</v>
      </c>
      <c r="I14">
        <f t="shared" si="7"/>
        <v>0</v>
      </c>
      <c r="J14">
        <f t="shared" si="7"/>
        <v>0</v>
      </c>
      <c r="K14">
        <f t="shared" si="7"/>
        <v>-137</v>
      </c>
      <c r="L14">
        <f t="shared" si="7"/>
        <v>-137</v>
      </c>
      <c r="M14">
        <f t="shared" si="7"/>
        <v>-158</v>
      </c>
      <c r="N14">
        <f t="shared" si="7"/>
        <v>-49</v>
      </c>
      <c r="O14">
        <f t="shared" si="7"/>
        <v>-68</v>
      </c>
      <c r="P14">
        <f t="shared" si="7"/>
        <v>-8</v>
      </c>
      <c r="Q14">
        <f t="shared" si="7"/>
        <v>-293</v>
      </c>
      <c r="R14">
        <f t="shared" si="7"/>
        <v>-3</v>
      </c>
      <c r="S14" s="16">
        <f t="shared" si="7"/>
        <v>11</v>
      </c>
      <c r="T14">
        <f t="shared" si="7"/>
        <v>-1</v>
      </c>
      <c r="U14">
        <f t="shared" si="7"/>
        <v>119</v>
      </c>
      <c r="V14">
        <f t="shared" si="7"/>
        <v>75</v>
      </c>
      <c r="W14">
        <f t="shared" si="7"/>
        <v>120</v>
      </c>
      <c r="X14">
        <f t="shared" si="7"/>
        <v>153</v>
      </c>
      <c r="Y14">
        <f t="shared" si="7"/>
        <v>150</v>
      </c>
      <c r="Z14">
        <f t="shared" si="7"/>
        <v>28</v>
      </c>
      <c r="AA14">
        <f t="shared" si="7"/>
        <v>38</v>
      </c>
      <c r="AB14">
        <f t="shared" si="7"/>
        <v>59</v>
      </c>
      <c r="AC14">
        <f t="shared" si="7"/>
        <v>186</v>
      </c>
      <c r="AD14">
        <f t="shared" si="7"/>
        <v>348</v>
      </c>
      <c r="AE14">
        <f t="shared" si="7"/>
        <v>0</v>
      </c>
      <c r="AF14">
        <f t="shared" si="7"/>
        <v>0</v>
      </c>
      <c r="AG14">
        <f t="shared" si="7"/>
        <v>0</v>
      </c>
      <c r="AH14">
        <f t="shared" si="7"/>
        <v>0</v>
      </c>
      <c r="AI14">
        <f t="shared" si="7"/>
        <v>0</v>
      </c>
      <c r="AJ14">
        <f t="shared" si="7"/>
        <v>0</v>
      </c>
      <c r="AK14">
        <f t="shared" si="7"/>
        <v>0</v>
      </c>
      <c r="AL14">
        <f t="shared" si="7"/>
        <v>0</v>
      </c>
      <c r="AM14">
        <f t="shared" si="7"/>
        <v>0</v>
      </c>
      <c r="AN14">
        <f t="shared" si="7"/>
        <v>0</v>
      </c>
      <c r="AO14">
        <f t="shared" si="7"/>
        <v>0</v>
      </c>
      <c r="AP14">
        <f t="shared" si="7"/>
        <v>0</v>
      </c>
      <c r="AQ14">
        <f t="shared" si="7"/>
        <v>0</v>
      </c>
      <c r="AR14">
        <f t="shared" si="7"/>
        <v>0</v>
      </c>
      <c r="AS14">
        <f t="shared" si="7"/>
        <v>0</v>
      </c>
      <c r="AT14">
        <f t="shared" si="7"/>
        <v>0</v>
      </c>
      <c r="AU14">
        <f t="shared" ref="AU14" si="8">SUM(AU11:AU13)</f>
        <v>0</v>
      </c>
      <c r="AV14">
        <f t="shared" ref="AV14" si="9">SUM(AV11:AV13)</f>
        <v>0</v>
      </c>
      <c r="AW14">
        <f t="shared" ref="AW14" si="10">SUM(AW11:AW13)</f>
        <v>0</v>
      </c>
      <c r="AX14">
        <f t="shared" ref="AX14" si="11">SUM(AX11:AX13)</f>
        <v>0</v>
      </c>
      <c r="BG14">
        <f t="shared" ref="BG14:BV14" si="12">BG11+BG12+BG13</f>
        <v>-481</v>
      </c>
      <c r="BH14">
        <f t="shared" si="12"/>
        <v>-372</v>
      </c>
      <c r="BI14">
        <f t="shared" si="12"/>
        <v>204</v>
      </c>
      <c r="BJ14">
        <f t="shared" si="12"/>
        <v>451</v>
      </c>
      <c r="BK14">
        <f t="shared" si="12"/>
        <v>631</v>
      </c>
      <c r="BL14">
        <f t="shared" si="12"/>
        <v>1369</v>
      </c>
      <c r="BM14">
        <f t="shared" si="12"/>
        <v>3648</v>
      </c>
      <c r="BN14">
        <f t="shared" si="12"/>
        <v>0</v>
      </c>
      <c r="BO14">
        <f t="shared" si="12"/>
        <v>0</v>
      </c>
      <c r="BP14">
        <f t="shared" si="12"/>
        <v>0</v>
      </c>
      <c r="BQ14">
        <f t="shared" si="12"/>
        <v>0</v>
      </c>
      <c r="BR14">
        <f t="shared" si="12"/>
        <v>0</v>
      </c>
      <c r="BS14">
        <f t="shared" si="12"/>
        <v>0</v>
      </c>
      <c r="BT14">
        <f t="shared" si="12"/>
        <v>0</v>
      </c>
      <c r="BU14">
        <f t="shared" si="12"/>
        <v>0</v>
      </c>
      <c r="BV14">
        <f t="shared" si="12"/>
        <v>0</v>
      </c>
    </row>
    <row r="16" spans="2:74" s="11" customFormat="1" x14ac:dyDescent="0.35">
      <c r="B16" s="11" t="s">
        <v>28</v>
      </c>
      <c r="S16" s="20"/>
    </row>
    <row r="17" spans="1:74" s="29" customFormat="1" x14ac:dyDescent="0.35">
      <c r="B17" s="29" t="s">
        <v>29</v>
      </c>
      <c r="S17" s="34"/>
      <c r="BL17" s="29">
        <v>1685</v>
      </c>
      <c r="BM17" s="29">
        <v>3694</v>
      </c>
      <c r="BN17" s="29">
        <v>6043</v>
      </c>
      <c r="BO17" s="29">
        <v>6496</v>
      </c>
    </row>
    <row r="18" spans="1:74" s="29" customFormat="1" x14ac:dyDescent="0.35">
      <c r="B18" s="29" t="s">
        <v>30</v>
      </c>
      <c r="S18" s="34"/>
      <c r="BL18" s="29">
        <v>198</v>
      </c>
      <c r="BM18" s="29">
        <v>991</v>
      </c>
      <c r="BN18" s="29">
        <v>1848</v>
      </c>
      <c r="BO18" s="29">
        <v>1267</v>
      </c>
    </row>
    <row r="19" spans="1:74" s="12" customFormat="1" x14ac:dyDescent="0.35">
      <c r="B19" s="12" t="s">
        <v>31</v>
      </c>
      <c r="BG19" s="12" t="e">
        <f>BG18/BG17</f>
        <v>#DIV/0!</v>
      </c>
      <c r="BH19" s="12" t="e">
        <f t="shared" ref="BH19:BV19" si="13">BH18/BH17</f>
        <v>#DIV/0!</v>
      </c>
      <c r="BI19" s="12" t="e">
        <f t="shared" si="13"/>
        <v>#DIV/0!</v>
      </c>
      <c r="BJ19" s="12" t="e">
        <f t="shared" si="13"/>
        <v>#DIV/0!</v>
      </c>
      <c r="BK19" s="12" t="e">
        <f t="shared" si="13"/>
        <v>#DIV/0!</v>
      </c>
      <c r="BL19" s="12">
        <f t="shared" si="13"/>
        <v>0.11750741839762611</v>
      </c>
      <c r="BM19" s="12">
        <f t="shared" si="13"/>
        <v>0.26827287493232266</v>
      </c>
      <c r="BN19" s="12">
        <f t="shared" si="13"/>
        <v>0.30580837332450772</v>
      </c>
      <c r="BO19" s="12">
        <f t="shared" si="13"/>
        <v>0.19504310344827586</v>
      </c>
      <c r="BP19" s="12" t="e">
        <f t="shared" si="13"/>
        <v>#DIV/0!</v>
      </c>
      <c r="BQ19" s="12" t="e">
        <f t="shared" si="13"/>
        <v>#DIV/0!</v>
      </c>
      <c r="BR19" s="12" t="e">
        <f t="shared" si="13"/>
        <v>#DIV/0!</v>
      </c>
      <c r="BS19" s="12" t="e">
        <f t="shared" si="13"/>
        <v>#DIV/0!</v>
      </c>
      <c r="BT19" s="12" t="e">
        <f t="shared" si="13"/>
        <v>#DIV/0!</v>
      </c>
      <c r="BU19" s="12" t="e">
        <f t="shared" si="13"/>
        <v>#DIV/0!</v>
      </c>
      <c r="BV19" s="12" t="e">
        <f t="shared" si="13"/>
        <v>#DIV/0!</v>
      </c>
    </row>
    <row r="20" spans="1:74" s="11" customFormat="1" x14ac:dyDescent="0.35">
      <c r="B20" s="11" t="s">
        <v>32</v>
      </c>
      <c r="S20" s="20"/>
    </row>
    <row r="21" spans="1:74" s="29" customFormat="1" x14ac:dyDescent="0.35">
      <c r="B21" s="29" t="s">
        <v>29</v>
      </c>
      <c r="S21" s="34"/>
      <c r="BL21" s="29">
        <v>5189</v>
      </c>
      <c r="BM21" s="29">
        <v>6887</v>
      </c>
      <c r="BN21" s="29">
        <v>6201</v>
      </c>
      <c r="BO21" s="29">
        <v>4651</v>
      </c>
    </row>
    <row r="22" spans="1:74" s="29" customFormat="1" x14ac:dyDescent="0.35">
      <c r="B22" s="29" t="s">
        <v>30</v>
      </c>
      <c r="S22" s="34"/>
      <c r="BL22" s="29">
        <v>1608</v>
      </c>
      <c r="BM22" s="29">
        <v>2088</v>
      </c>
      <c r="BN22" s="29">
        <v>1190</v>
      </c>
      <c r="BO22" s="29">
        <v>-46</v>
      </c>
    </row>
    <row r="23" spans="1:74" s="12" customFormat="1" x14ac:dyDescent="0.35">
      <c r="B23" s="12" t="s">
        <v>31</v>
      </c>
      <c r="BG23" s="12" t="e">
        <f>BG22/BG21</f>
        <v>#DIV/0!</v>
      </c>
      <c r="BH23" s="12" t="e">
        <f t="shared" ref="BH23:BV23" si="14">BH22/BH21</f>
        <v>#DIV/0!</v>
      </c>
      <c r="BI23" s="12" t="e">
        <f t="shared" si="14"/>
        <v>#DIV/0!</v>
      </c>
      <c r="BJ23" s="12" t="e">
        <f t="shared" si="14"/>
        <v>#DIV/0!</v>
      </c>
      <c r="BK23" s="12" t="e">
        <f t="shared" si="14"/>
        <v>#DIV/0!</v>
      </c>
      <c r="BL23" s="12">
        <f t="shared" si="14"/>
        <v>0.30988629793794564</v>
      </c>
      <c r="BM23" s="12">
        <f t="shared" si="14"/>
        <v>0.3031799041672717</v>
      </c>
      <c r="BN23" s="12">
        <f t="shared" si="14"/>
        <v>0.19190453152717304</v>
      </c>
      <c r="BO23" s="12">
        <f t="shared" si="14"/>
        <v>-9.8903461621156746E-3</v>
      </c>
      <c r="BP23" s="12" t="e">
        <f t="shared" si="14"/>
        <v>#DIV/0!</v>
      </c>
      <c r="BQ23" s="12" t="e">
        <f t="shared" si="14"/>
        <v>#DIV/0!</v>
      </c>
      <c r="BR23" s="12" t="e">
        <f t="shared" si="14"/>
        <v>#DIV/0!</v>
      </c>
      <c r="BS23" s="12" t="e">
        <f t="shared" si="14"/>
        <v>#DIV/0!</v>
      </c>
      <c r="BT23" s="12" t="e">
        <f t="shared" si="14"/>
        <v>#DIV/0!</v>
      </c>
      <c r="BU23" s="12" t="e">
        <f t="shared" si="14"/>
        <v>#DIV/0!</v>
      </c>
      <c r="BV23" s="12" t="e">
        <f t="shared" si="14"/>
        <v>#DIV/0!</v>
      </c>
    </row>
    <row r="24" spans="1:74" s="3" customFormat="1" x14ac:dyDescent="0.35">
      <c r="B24" s="11" t="s">
        <v>33</v>
      </c>
      <c r="S24" s="31"/>
    </row>
    <row r="25" spans="1:74" s="29" customFormat="1" x14ac:dyDescent="0.35">
      <c r="A25" s="29" t="s">
        <v>23</v>
      </c>
      <c r="B25" s="29" t="s">
        <v>29</v>
      </c>
      <c r="S25" s="34"/>
      <c r="BL25" s="29">
        <v>2746</v>
      </c>
      <c r="BM25" s="29">
        <v>5607</v>
      </c>
      <c r="BN25" s="29">
        <v>6805</v>
      </c>
      <c r="BO25" s="29">
        <v>6212</v>
      </c>
    </row>
    <row r="26" spans="1:74" s="29" customFormat="1" x14ac:dyDescent="0.35">
      <c r="B26" s="29" t="s">
        <v>30</v>
      </c>
      <c r="S26" s="34"/>
      <c r="BL26" s="29">
        <v>-138</v>
      </c>
      <c r="BM26" s="29">
        <v>934</v>
      </c>
      <c r="BN26" s="29">
        <v>253</v>
      </c>
      <c r="BO26" s="29">
        <v>971</v>
      </c>
    </row>
    <row r="27" spans="1:74" s="12" customFormat="1" x14ac:dyDescent="0.35">
      <c r="B27" s="12" t="s">
        <v>31</v>
      </c>
      <c r="BG27" s="12" t="e">
        <f>BG26/BG25</f>
        <v>#DIV/0!</v>
      </c>
      <c r="BH27" s="12" t="e">
        <f t="shared" ref="BH27:BV27" si="15">BH26/BH25</f>
        <v>#DIV/0!</v>
      </c>
      <c r="BI27" s="12" t="e">
        <f t="shared" si="15"/>
        <v>#DIV/0!</v>
      </c>
      <c r="BJ27" s="12" t="e">
        <f t="shared" si="15"/>
        <v>#DIV/0!</v>
      </c>
      <c r="BK27" s="12" t="e">
        <f t="shared" si="15"/>
        <v>#DIV/0!</v>
      </c>
      <c r="BL27" s="12">
        <f t="shared" si="15"/>
        <v>-5.0254916241806266E-2</v>
      </c>
      <c r="BM27" s="12">
        <f t="shared" si="15"/>
        <v>0.16657749242018904</v>
      </c>
      <c r="BN27" s="12">
        <f t="shared" si="15"/>
        <v>3.717854518736223E-2</v>
      </c>
      <c r="BO27" s="12">
        <f t="shared" si="15"/>
        <v>0.15631036703155182</v>
      </c>
      <c r="BP27" s="12" t="e">
        <f t="shared" si="15"/>
        <v>#DIV/0!</v>
      </c>
      <c r="BQ27" s="12" t="e">
        <f t="shared" si="15"/>
        <v>#DIV/0!</v>
      </c>
      <c r="BR27" s="12" t="e">
        <f t="shared" si="15"/>
        <v>#DIV/0!</v>
      </c>
      <c r="BS27" s="12" t="e">
        <f t="shared" si="15"/>
        <v>#DIV/0!</v>
      </c>
      <c r="BT27" s="12" t="e">
        <f t="shared" si="15"/>
        <v>#DIV/0!</v>
      </c>
      <c r="BU27" s="12" t="e">
        <f t="shared" si="15"/>
        <v>#DIV/0!</v>
      </c>
      <c r="BV27" s="12" t="e">
        <f t="shared" si="15"/>
        <v>#DIV/0!</v>
      </c>
    </row>
    <row r="28" spans="1:74" s="11" customFormat="1" x14ac:dyDescent="0.35">
      <c r="B28" s="11" t="s">
        <v>34</v>
      </c>
      <c r="S28" s="20"/>
    </row>
    <row r="29" spans="1:74" s="29" customFormat="1" x14ac:dyDescent="0.35">
      <c r="B29" s="29" t="s">
        <v>29</v>
      </c>
      <c r="S29" s="34"/>
      <c r="BL29" s="29">
        <v>143</v>
      </c>
      <c r="BM29" s="29">
        <v>246</v>
      </c>
      <c r="BN29" s="29">
        <v>4552</v>
      </c>
      <c r="BO29" s="29">
        <v>5321</v>
      </c>
    </row>
    <row r="30" spans="1:74" s="29" customFormat="1" x14ac:dyDescent="0.35">
      <c r="B30" s="29" t="s">
        <v>30</v>
      </c>
      <c r="S30" s="34"/>
      <c r="BL30" s="29">
        <v>-11</v>
      </c>
      <c r="BM30" s="29">
        <v>44</v>
      </c>
      <c r="BN30" s="29">
        <v>2252</v>
      </c>
      <c r="BO30" s="29">
        <v>2628</v>
      </c>
    </row>
    <row r="31" spans="1:74" s="12" customFormat="1" x14ac:dyDescent="0.35">
      <c r="B31" s="12" t="s">
        <v>31</v>
      </c>
      <c r="BG31" s="12" t="e">
        <f>BG30/BG29</f>
        <v>#DIV/0!</v>
      </c>
      <c r="BH31" s="12" t="e">
        <f t="shared" ref="BH31:BV31" si="16">BH30/BH29</f>
        <v>#DIV/0!</v>
      </c>
      <c r="BI31" s="12" t="e">
        <f t="shared" si="16"/>
        <v>#DIV/0!</v>
      </c>
      <c r="BJ31" s="12" t="e">
        <f t="shared" si="16"/>
        <v>#DIV/0!</v>
      </c>
      <c r="BK31" s="12" t="e">
        <f t="shared" si="16"/>
        <v>#DIV/0!</v>
      </c>
      <c r="BL31" s="12">
        <f t="shared" si="16"/>
        <v>-7.6923076923076927E-2</v>
      </c>
      <c r="BM31" s="12">
        <f t="shared" si="16"/>
        <v>0.17886178861788618</v>
      </c>
      <c r="BN31" s="12">
        <f t="shared" si="16"/>
        <v>0.49472759226713531</v>
      </c>
      <c r="BO31" s="12">
        <f t="shared" si="16"/>
        <v>0.49389212554031198</v>
      </c>
      <c r="BP31" s="12" t="e">
        <f t="shared" si="16"/>
        <v>#DIV/0!</v>
      </c>
      <c r="BQ31" s="12" t="e">
        <f t="shared" si="16"/>
        <v>#DIV/0!</v>
      </c>
      <c r="BR31" s="12" t="e">
        <f t="shared" si="16"/>
        <v>#DIV/0!</v>
      </c>
      <c r="BS31" s="12" t="e">
        <f t="shared" si="16"/>
        <v>#DIV/0!</v>
      </c>
      <c r="BT31" s="12" t="e">
        <f t="shared" si="16"/>
        <v>#DIV/0!</v>
      </c>
      <c r="BU31" s="12" t="e">
        <f t="shared" si="16"/>
        <v>#DIV/0!</v>
      </c>
      <c r="BV31" s="12" t="e">
        <f t="shared" si="16"/>
        <v>#DIV/0!</v>
      </c>
    </row>
    <row r="35" spans="1:74" s="10" customFormat="1" x14ac:dyDescent="0.35">
      <c r="A35" s="10" t="s">
        <v>2129</v>
      </c>
      <c r="B35" s="9" t="s">
        <v>35</v>
      </c>
      <c r="S35" s="19"/>
    </row>
    <row r="36" spans="1:74" s="37" customFormat="1" x14ac:dyDescent="0.35">
      <c r="B36" s="37" t="s">
        <v>29</v>
      </c>
      <c r="K36" s="37">
        <v>1030</v>
      </c>
      <c r="L36" s="37">
        <v>942</v>
      </c>
      <c r="M36" s="37">
        <v>1061</v>
      </c>
      <c r="N36" s="37">
        <f>BG36</f>
        <v>3991</v>
      </c>
      <c r="O36" s="37">
        <v>832</v>
      </c>
      <c r="P36" s="37">
        <v>1027</v>
      </c>
      <c r="Q36" s="37">
        <v>1307</v>
      </c>
      <c r="R36" s="37">
        <f>BH36-Q36-P36-O36</f>
        <v>1106</v>
      </c>
      <c r="S36" s="38">
        <v>1178</v>
      </c>
      <c r="T36" s="37">
        <v>1151</v>
      </c>
      <c r="U36" s="37">
        <v>1584</v>
      </c>
      <c r="V36" s="37">
        <f>BI36</f>
        <v>5329</v>
      </c>
      <c r="W36" s="37">
        <v>1647</v>
      </c>
      <c r="X36" s="37">
        <v>1756</v>
      </c>
      <c r="Y36" s="37">
        <v>1653</v>
      </c>
      <c r="Z36" s="37">
        <f>BJ36-W36-X36-Y36</f>
        <v>1419</v>
      </c>
      <c r="AA36" s="37">
        <v>1272</v>
      </c>
      <c r="AB36" s="37">
        <v>1531</v>
      </c>
      <c r="AC36" s="37">
        <v>1801</v>
      </c>
      <c r="AD36" s="37">
        <f>BK36-AA36-AB36-AC36</f>
        <v>2127</v>
      </c>
      <c r="AE36" s="37">
        <v>1786</v>
      </c>
      <c r="AF36" s="37">
        <v>1932</v>
      </c>
      <c r="AG36" s="37">
        <v>2801</v>
      </c>
      <c r="AH36" s="37">
        <f>BL36-AG36-AF36-AE36</f>
        <v>3244</v>
      </c>
      <c r="AI36" s="37">
        <v>3445</v>
      </c>
      <c r="AJ36" s="37">
        <v>3850</v>
      </c>
      <c r="AK36" s="37">
        <v>4313</v>
      </c>
      <c r="AL36" s="37">
        <f>BM36-AK36-AJ36-AI36</f>
        <v>4826</v>
      </c>
      <c r="AM36" s="37">
        <v>5887</v>
      </c>
      <c r="AN36" s="37">
        <v>6550</v>
      </c>
      <c r="AO36" s="37">
        <v>5565</v>
      </c>
      <c r="AP36" s="37">
        <f>BN36-AO36-AN36-AM36</f>
        <v>5599</v>
      </c>
      <c r="AQ36" s="37">
        <v>5353</v>
      </c>
      <c r="AR36" s="37">
        <v>5359</v>
      </c>
      <c r="AS36" s="37">
        <v>5800</v>
      </c>
      <c r="AT36" s="37">
        <f>BO36-AS36-AR36-AQ36</f>
        <v>6168</v>
      </c>
      <c r="BG36" s="37">
        <v>3991</v>
      </c>
      <c r="BH36" s="37">
        <v>4272</v>
      </c>
      <c r="BI36" s="37">
        <v>5329</v>
      </c>
      <c r="BJ36" s="37">
        <v>6475</v>
      </c>
      <c r="BK36" s="37">
        <v>6731</v>
      </c>
      <c r="BL36" s="37">
        <v>9763</v>
      </c>
      <c r="BM36" s="37">
        <v>16434</v>
      </c>
      <c r="BN36" s="37">
        <v>23601</v>
      </c>
      <c r="BO36" s="37">
        <v>22680</v>
      </c>
    </row>
    <row r="37" spans="1:74" s="35" customFormat="1" x14ac:dyDescent="0.35">
      <c r="B37" s="35" t="s">
        <v>36</v>
      </c>
      <c r="K37" s="35">
        <v>704</v>
      </c>
      <c r="L37" s="35">
        <v>710</v>
      </c>
      <c r="M37" s="35">
        <v>822</v>
      </c>
      <c r="N37" s="35">
        <f>BG37</f>
        <v>2911</v>
      </c>
      <c r="O37" s="35">
        <v>563</v>
      </c>
      <c r="P37" s="35">
        <v>708</v>
      </c>
      <c r="Q37" s="35">
        <v>1248</v>
      </c>
      <c r="R37" s="35">
        <f>BH37-Q37-P37-O37</f>
        <v>755</v>
      </c>
      <c r="S37" s="36">
        <v>800</v>
      </c>
      <c r="T37" s="35">
        <v>765</v>
      </c>
      <c r="U37" s="35">
        <v>1013</v>
      </c>
      <c r="V37" s="35">
        <f>BI37</f>
        <v>3506</v>
      </c>
      <c r="W37" s="35">
        <v>1050</v>
      </c>
      <c r="X37" s="35">
        <v>1104</v>
      </c>
      <c r="Y37" s="35">
        <v>992</v>
      </c>
      <c r="Z37" s="35">
        <f>BJ37-W37-X37-Y37</f>
        <v>882</v>
      </c>
      <c r="AA37" s="35">
        <v>751</v>
      </c>
      <c r="AB37" s="35">
        <v>910</v>
      </c>
      <c r="AC37" s="35">
        <v>1024</v>
      </c>
      <c r="AD37" s="35">
        <f>BK37-AA37-AB37-AC37</f>
        <v>1178</v>
      </c>
      <c r="AE37" s="35">
        <v>968</v>
      </c>
      <c r="AF37" s="35">
        <v>1084</v>
      </c>
      <c r="AG37" s="35">
        <v>1571</v>
      </c>
      <c r="AH37" s="35">
        <f>BL37-AG37-AF37-AE37</f>
        <v>1793</v>
      </c>
      <c r="AI37" s="35">
        <v>1858</v>
      </c>
      <c r="AJ37" s="35">
        <v>2020</v>
      </c>
      <c r="AK37" s="35">
        <v>2227</v>
      </c>
      <c r="AL37" s="35">
        <f>BM37-AK37-AJ37-AI37</f>
        <v>2400</v>
      </c>
      <c r="AM37" s="35">
        <f>2883+186</f>
        <v>3069</v>
      </c>
      <c r="AN37" s="35">
        <f>3115+407</f>
        <v>3522</v>
      </c>
      <c r="AO37" s="35">
        <f>2799+412</f>
        <v>3211</v>
      </c>
      <c r="AP37" s="54">
        <f>BN37-AO37-AN37-AM37</f>
        <v>3196</v>
      </c>
      <c r="AQ37" s="35">
        <f>2689+305</f>
        <v>2994</v>
      </c>
      <c r="AR37" s="35">
        <f>2704+212</f>
        <v>2916</v>
      </c>
      <c r="AS37" s="35">
        <f>2843+210</f>
        <v>3053</v>
      </c>
      <c r="AT37" s="54">
        <f>BO37-AS37-AR37-AQ37</f>
        <v>3257</v>
      </c>
      <c r="BG37" s="35">
        <v>2911</v>
      </c>
      <c r="BH37" s="35">
        <v>3274</v>
      </c>
      <c r="BI37" s="35">
        <v>3506</v>
      </c>
      <c r="BJ37" s="35">
        <v>4028</v>
      </c>
      <c r="BK37" s="35">
        <v>3863</v>
      </c>
      <c r="BL37" s="35">
        <v>5416</v>
      </c>
      <c r="BM37" s="35">
        <v>8505</v>
      </c>
      <c r="BN37" s="35">
        <f>11550+1448</f>
        <v>12998</v>
      </c>
      <c r="BO37" s="35">
        <f>11278+942</f>
        <v>12220</v>
      </c>
    </row>
    <row r="38" spans="1:74" s="37" customFormat="1" x14ac:dyDescent="0.35">
      <c r="B38" s="37" t="s">
        <v>37</v>
      </c>
      <c r="C38" s="37">
        <f t="shared" ref="C38:M38" si="17">C36-C37</f>
        <v>0</v>
      </c>
      <c r="D38" s="37">
        <f t="shared" si="17"/>
        <v>0</v>
      </c>
      <c r="E38" s="37">
        <f t="shared" si="17"/>
        <v>0</v>
      </c>
      <c r="F38" s="37">
        <f t="shared" si="17"/>
        <v>0</v>
      </c>
      <c r="G38" s="37">
        <f t="shared" si="17"/>
        <v>0</v>
      </c>
      <c r="H38" s="37">
        <f t="shared" si="17"/>
        <v>0</v>
      </c>
      <c r="I38" s="37">
        <f t="shared" si="17"/>
        <v>0</v>
      </c>
      <c r="J38" s="37">
        <f t="shared" si="17"/>
        <v>0</v>
      </c>
      <c r="K38" s="37">
        <f t="shared" si="17"/>
        <v>326</v>
      </c>
      <c r="L38" s="37">
        <f t="shared" si="17"/>
        <v>232</v>
      </c>
      <c r="M38" s="37">
        <f t="shared" si="17"/>
        <v>239</v>
      </c>
      <c r="N38" s="37">
        <f>BG38</f>
        <v>1080</v>
      </c>
      <c r="O38" s="37">
        <f t="shared" ref="O38:U38" si="18">O36-O37</f>
        <v>269</v>
      </c>
      <c r="P38" s="37">
        <f t="shared" si="18"/>
        <v>319</v>
      </c>
      <c r="Q38" s="37">
        <f t="shared" si="18"/>
        <v>59</v>
      </c>
      <c r="R38" s="37">
        <f t="shared" si="18"/>
        <v>351</v>
      </c>
      <c r="S38" s="38">
        <f t="shared" si="18"/>
        <v>378</v>
      </c>
      <c r="T38" s="37">
        <f t="shared" si="18"/>
        <v>386</v>
      </c>
      <c r="U38" s="37">
        <f t="shared" si="18"/>
        <v>571</v>
      </c>
      <c r="V38" s="37">
        <f>BI38</f>
        <v>1823</v>
      </c>
      <c r="W38" s="37">
        <f>W36-W37</f>
        <v>597</v>
      </c>
      <c r="X38" s="37">
        <f>X36-X37</f>
        <v>652</v>
      </c>
      <c r="Y38" s="37">
        <f>Y36-Y37</f>
        <v>661</v>
      </c>
      <c r="Z38" s="37">
        <f>BJ38-W38-X38-Y38</f>
        <v>537</v>
      </c>
      <c r="AA38" s="37">
        <f>AA36-AA37</f>
        <v>521</v>
      </c>
      <c r="AB38" s="37">
        <f>AB36-AB37</f>
        <v>621</v>
      </c>
      <c r="AC38" s="37">
        <f>AC36-AC37</f>
        <v>777</v>
      </c>
      <c r="AD38" s="37">
        <f>BK38-AA38-AB38-AC38</f>
        <v>949</v>
      </c>
      <c r="AE38" s="37">
        <f>AE36-AE37</f>
        <v>818</v>
      </c>
      <c r="AF38" s="37">
        <f>AF36-AF37</f>
        <v>848</v>
      </c>
      <c r="AG38" s="37">
        <f>AG36-AG37</f>
        <v>1230</v>
      </c>
      <c r="AH38" s="37">
        <f>BL38-AG38-AF38-AE38</f>
        <v>1451</v>
      </c>
      <c r="AI38" s="37">
        <f>AI36-AI37</f>
        <v>1587</v>
      </c>
      <c r="AJ38" s="37">
        <f>AJ36-AJ37</f>
        <v>1830</v>
      </c>
      <c r="AK38" s="37">
        <f>AK36-AK37</f>
        <v>2086</v>
      </c>
      <c r="AL38" s="37">
        <f>BM38-AK38-AJ38-AI38</f>
        <v>2426</v>
      </c>
      <c r="AM38" s="37">
        <f t="shared" ref="AM38:AT38" si="19">AM36-AM37</f>
        <v>2818</v>
      </c>
      <c r="AN38" s="37">
        <f t="shared" si="19"/>
        <v>3028</v>
      </c>
      <c r="AO38" s="37">
        <f t="shared" si="19"/>
        <v>2354</v>
      </c>
      <c r="AP38" s="37">
        <f t="shared" si="19"/>
        <v>2403</v>
      </c>
      <c r="AQ38" s="37">
        <f t="shared" si="19"/>
        <v>2359</v>
      </c>
      <c r="AR38" s="37">
        <f t="shared" si="19"/>
        <v>2443</v>
      </c>
      <c r="AS38" s="37">
        <f t="shared" si="19"/>
        <v>2747</v>
      </c>
      <c r="AT38" s="37">
        <f t="shared" si="19"/>
        <v>2911</v>
      </c>
      <c r="AU38" s="37">
        <f t="shared" ref="AU38" si="20">AU36-AU37</f>
        <v>0</v>
      </c>
      <c r="AV38" s="37">
        <f t="shared" ref="AV38" si="21">AV36-AV37</f>
        <v>0</v>
      </c>
      <c r="AW38" s="37">
        <f t="shared" ref="AW38" si="22">AW36-AW37</f>
        <v>0</v>
      </c>
      <c r="AX38" s="37">
        <f t="shared" ref="AX38" si="23">AX36-AX37</f>
        <v>0</v>
      </c>
      <c r="BG38" s="37">
        <f t="shared" ref="BG38:BV38" si="24">BG36-BG37</f>
        <v>1080</v>
      </c>
      <c r="BH38" s="37">
        <f t="shared" si="24"/>
        <v>998</v>
      </c>
      <c r="BI38" s="37">
        <f t="shared" si="24"/>
        <v>1823</v>
      </c>
      <c r="BJ38" s="37">
        <f t="shared" si="24"/>
        <v>2447</v>
      </c>
      <c r="BK38" s="37">
        <f t="shared" si="24"/>
        <v>2868</v>
      </c>
      <c r="BL38" s="37">
        <f t="shared" si="24"/>
        <v>4347</v>
      </c>
      <c r="BM38" s="37">
        <f t="shared" si="24"/>
        <v>7929</v>
      </c>
      <c r="BN38" s="37">
        <f t="shared" si="24"/>
        <v>10603</v>
      </c>
      <c r="BO38" s="37">
        <f t="shared" si="24"/>
        <v>10460</v>
      </c>
      <c r="BP38" s="37">
        <f t="shared" si="24"/>
        <v>0</v>
      </c>
      <c r="BQ38" s="37">
        <f t="shared" si="24"/>
        <v>0</v>
      </c>
      <c r="BR38" s="37">
        <f t="shared" si="24"/>
        <v>0</v>
      </c>
      <c r="BS38" s="37">
        <f t="shared" si="24"/>
        <v>0</v>
      </c>
      <c r="BT38" s="37">
        <f t="shared" si="24"/>
        <v>0</v>
      </c>
      <c r="BU38" s="37">
        <f t="shared" si="24"/>
        <v>0</v>
      </c>
      <c r="BV38" s="37">
        <f t="shared" si="24"/>
        <v>0</v>
      </c>
    </row>
    <row r="39" spans="1:74" s="50" customFormat="1" x14ac:dyDescent="0.35">
      <c r="B39" s="50" t="s">
        <v>59</v>
      </c>
      <c r="S39" s="51"/>
      <c r="BG39" s="50">
        <f>BG38/BG36</f>
        <v>0.27060886995740419</v>
      </c>
      <c r="BH39" s="50">
        <f t="shared" ref="BH39:BV39" si="25">BH38/BH36</f>
        <v>0.23361423220973782</v>
      </c>
      <c r="BI39" s="50">
        <f t="shared" si="25"/>
        <v>0.34209044848939762</v>
      </c>
      <c r="BJ39" s="50">
        <f t="shared" si="25"/>
        <v>0.37791505791505792</v>
      </c>
      <c r="BK39" s="50">
        <f t="shared" si="25"/>
        <v>0.42608824840291187</v>
      </c>
      <c r="BL39" s="50">
        <f t="shared" si="25"/>
        <v>0.44525248386766364</v>
      </c>
      <c r="BM39" s="50">
        <f t="shared" si="25"/>
        <v>0.48247535596933189</v>
      </c>
      <c r="BN39" s="50">
        <f t="shared" si="25"/>
        <v>0.4492606245498072</v>
      </c>
      <c r="BO39" s="50">
        <f t="shared" si="25"/>
        <v>0.46119929453262787</v>
      </c>
      <c r="BP39" s="50" t="e">
        <f t="shared" si="25"/>
        <v>#DIV/0!</v>
      </c>
      <c r="BQ39" s="50" t="e">
        <f t="shared" si="25"/>
        <v>#DIV/0!</v>
      </c>
      <c r="BR39" s="50" t="e">
        <f t="shared" si="25"/>
        <v>#DIV/0!</v>
      </c>
      <c r="BS39" s="50" t="e">
        <f t="shared" si="25"/>
        <v>#DIV/0!</v>
      </c>
      <c r="BT39" s="50" t="e">
        <f t="shared" si="25"/>
        <v>#DIV/0!</v>
      </c>
      <c r="BU39" s="50" t="e">
        <f t="shared" si="25"/>
        <v>#DIV/0!</v>
      </c>
      <c r="BV39" s="50" t="e">
        <f t="shared" si="25"/>
        <v>#DIV/0!</v>
      </c>
    </row>
    <row r="40" spans="1:74" s="48" customFormat="1" x14ac:dyDescent="0.35">
      <c r="B40" s="39" t="s">
        <v>38</v>
      </c>
      <c r="S40" s="49"/>
    </row>
    <row r="41" spans="1:74" s="29" customFormat="1" x14ac:dyDescent="0.35">
      <c r="B41" s="29" t="s">
        <v>39</v>
      </c>
      <c r="K41" s="29">
        <v>242</v>
      </c>
      <c r="L41" s="29">
        <v>235</v>
      </c>
      <c r="M41" s="29">
        <v>241</v>
      </c>
      <c r="N41" s="29">
        <f>BG41</f>
        <v>947</v>
      </c>
      <c r="O41" s="29">
        <v>242</v>
      </c>
      <c r="P41" s="29">
        <v>243</v>
      </c>
      <c r="Q41" s="29">
        <v>259</v>
      </c>
      <c r="R41" s="29">
        <f>BH41-Q41-P41-O41</f>
        <v>264</v>
      </c>
      <c r="S41" s="34">
        <v>271</v>
      </c>
      <c r="T41" s="29">
        <v>285</v>
      </c>
      <c r="U41" s="29">
        <v>320</v>
      </c>
      <c r="V41" s="29">
        <f>BI41</f>
        <v>1160</v>
      </c>
      <c r="W41" s="29">
        <v>343</v>
      </c>
      <c r="X41" s="29">
        <v>357</v>
      </c>
      <c r="Y41" s="29">
        <v>363</v>
      </c>
      <c r="Z41" s="29">
        <f>BJ41-W41-X41-Y41</f>
        <v>371</v>
      </c>
      <c r="AA41" s="29">
        <v>373</v>
      </c>
      <c r="AB41" s="29">
        <v>373</v>
      </c>
      <c r="AC41" s="29">
        <v>406</v>
      </c>
      <c r="AD41" s="29">
        <f>BK41-AA41-AB41-AC41</f>
        <v>395</v>
      </c>
      <c r="AE41" s="29">
        <v>442</v>
      </c>
      <c r="AF41" s="29">
        <v>460</v>
      </c>
      <c r="AG41" s="29">
        <v>508</v>
      </c>
      <c r="AH41" s="29">
        <f>BL41-AG41-AF41-AE41</f>
        <v>573</v>
      </c>
      <c r="AI41" s="29">
        <v>610</v>
      </c>
      <c r="AJ41" s="29">
        <v>659</v>
      </c>
      <c r="AK41" s="29">
        <v>765</v>
      </c>
      <c r="AL41" s="29">
        <f>BM41-AK41-AJ41-AI41</f>
        <v>811</v>
      </c>
      <c r="AM41" s="29">
        <v>1060</v>
      </c>
      <c r="AN41" s="29">
        <v>1300</v>
      </c>
      <c r="AO41" s="29">
        <v>1279</v>
      </c>
      <c r="AP41" s="52">
        <f>BN41-AO41-AN41-AM41</f>
        <v>1366</v>
      </c>
      <c r="AQ41" s="29">
        <v>1411</v>
      </c>
      <c r="AR41" s="29">
        <v>1443</v>
      </c>
      <c r="AS41" s="29">
        <v>1507</v>
      </c>
      <c r="AT41" s="52">
        <f>BO41-AS41-AR41-AQ41</f>
        <v>1511</v>
      </c>
      <c r="BG41" s="29">
        <v>947</v>
      </c>
      <c r="BH41" s="29">
        <v>1008</v>
      </c>
      <c r="BI41" s="29">
        <v>1160</v>
      </c>
      <c r="BJ41" s="29">
        <v>1434</v>
      </c>
      <c r="BK41" s="29">
        <v>1547</v>
      </c>
      <c r="BL41" s="29">
        <v>1983</v>
      </c>
      <c r="BM41" s="29">
        <v>2845</v>
      </c>
      <c r="BN41" s="29">
        <v>5005</v>
      </c>
      <c r="BO41" s="29">
        <v>5872</v>
      </c>
    </row>
    <row r="42" spans="1:74" s="29" customFormat="1" x14ac:dyDescent="0.35">
      <c r="B42" s="29" t="s">
        <v>40</v>
      </c>
      <c r="K42" s="29">
        <v>131</v>
      </c>
      <c r="L42" s="29">
        <v>134</v>
      </c>
      <c r="M42" s="29">
        <v>108</v>
      </c>
      <c r="N42" s="29">
        <f>BG42</f>
        <v>482</v>
      </c>
      <c r="O42" s="29">
        <v>105</v>
      </c>
      <c r="P42" s="29">
        <v>117</v>
      </c>
      <c r="Q42" s="29">
        <v>117</v>
      </c>
      <c r="R42" s="29">
        <f>BH42-Q42-P42-O42</f>
        <v>121</v>
      </c>
      <c r="S42" s="34">
        <v>123</v>
      </c>
      <c r="T42" s="29">
        <v>127</v>
      </c>
      <c r="U42" s="29">
        <v>132</v>
      </c>
      <c r="V42" s="29">
        <f>BI42</f>
        <v>511</v>
      </c>
      <c r="W42" s="29">
        <v>134</v>
      </c>
      <c r="X42" s="29">
        <v>142</v>
      </c>
      <c r="Y42" s="29">
        <v>148</v>
      </c>
      <c r="Z42" s="29">
        <f>BJ42-W42-X42-Y42</f>
        <v>138</v>
      </c>
      <c r="AA42" s="29">
        <v>170</v>
      </c>
      <c r="AB42" s="29">
        <v>189</v>
      </c>
      <c r="AC42" s="29">
        <v>185</v>
      </c>
      <c r="AD42" s="29">
        <f>BK42-AA42-AB42-AC42</f>
        <v>206</v>
      </c>
      <c r="AE42" s="29">
        <v>199</v>
      </c>
      <c r="AF42" s="29">
        <v>215</v>
      </c>
      <c r="AG42" s="29">
        <v>273</v>
      </c>
      <c r="AH42" s="29">
        <f>BL42-AG42-AF42-AE42</f>
        <v>308</v>
      </c>
      <c r="AI42" s="29">
        <v>319</v>
      </c>
      <c r="AJ42" s="29">
        <v>341</v>
      </c>
      <c r="AK42" s="29">
        <v>376</v>
      </c>
      <c r="AL42" s="29">
        <f>BM42-AK42-AJ42-AI42</f>
        <v>412</v>
      </c>
      <c r="AM42" s="29">
        <v>597</v>
      </c>
      <c r="AN42" s="29">
        <v>592</v>
      </c>
      <c r="AO42" s="29">
        <v>557</v>
      </c>
      <c r="AP42" s="52">
        <f>BN42-AO42-AN42-AM42</f>
        <v>590</v>
      </c>
      <c r="AQ42" s="29">
        <v>585</v>
      </c>
      <c r="AR42" s="29">
        <v>547</v>
      </c>
      <c r="AS42" s="29">
        <v>576</v>
      </c>
      <c r="AT42" s="52">
        <f>BO42-AS42-AR42-AQ42</f>
        <v>644</v>
      </c>
      <c r="BG42" s="29">
        <v>482</v>
      </c>
      <c r="BH42" s="29">
        <v>460</v>
      </c>
      <c r="BI42" s="29">
        <v>511</v>
      </c>
      <c r="BJ42" s="29">
        <v>562</v>
      </c>
      <c r="BK42" s="29">
        <v>750</v>
      </c>
      <c r="BL42" s="29">
        <v>995</v>
      </c>
      <c r="BM42" s="29">
        <v>1448</v>
      </c>
      <c r="BN42" s="29">
        <v>2336</v>
      </c>
      <c r="BO42" s="29">
        <v>2352</v>
      </c>
    </row>
    <row r="43" spans="1:74" s="29" customFormat="1" x14ac:dyDescent="0.35">
      <c r="B43" s="29" t="s">
        <v>41</v>
      </c>
      <c r="K43" s="29">
        <f>3+87</f>
        <v>90</v>
      </c>
      <c r="L43" s="29">
        <v>0</v>
      </c>
      <c r="M43" s="29">
        <v>48</v>
      </c>
      <c r="N43" s="29">
        <f>BG43</f>
        <v>132</v>
      </c>
      <c r="O43" s="29">
        <v>-3</v>
      </c>
      <c r="P43" s="29">
        <v>-7</v>
      </c>
      <c r="Q43" s="29">
        <v>0</v>
      </c>
      <c r="R43" s="29">
        <f>BH43-Q43-P43-O43</f>
        <v>0</v>
      </c>
      <c r="S43" s="34">
        <v>0</v>
      </c>
      <c r="T43" s="29">
        <v>0</v>
      </c>
      <c r="U43" s="29">
        <v>0</v>
      </c>
      <c r="V43" s="29">
        <f>BI43</f>
        <v>0</v>
      </c>
      <c r="W43" s="29">
        <v>0</v>
      </c>
      <c r="X43" s="29">
        <v>0</v>
      </c>
      <c r="Y43" s="29">
        <v>0</v>
      </c>
      <c r="Z43" s="29">
        <f>BJ43-W43-X43-Y43</f>
        <v>0</v>
      </c>
      <c r="AA43" s="29">
        <v>0</v>
      </c>
      <c r="AB43" s="29">
        <v>0</v>
      </c>
      <c r="AC43" s="29">
        <v>0</v>
      </c>
      <c r="AD43" s="29">
        <f>BK43-AA43-AB43-AC43</f>
        <v>0</v>
      </c>
      <c r="AE43" s="29">
        <v>0</v>
      </c>
      <c r="AF43" s="29">
        <v>0</v>
      </c>
      <c r="AG43" s="29">
        <v>0</v>
      </c>
      <c r="AH43" s="29">
        <f>BL43-AG43-AF43-AE43</f>
        <v>0</v>
      </c>
      <c r="AI43" s="29">
        <v>0</v>
      </c>
      <c r="AJ43" s="29">
        <v>0</v>
      </c>
      <c r="AK43" s="29">
        <v>0</v>
      </c>
      <c r="AL43" s="29">
        <f>BM43-AK43-AJ43-AI43</f>
        <v>0</v>
      </c>
      <c r="AM43" s="29">
        <v>293</v>
      </c>
      <c r="AN43" s="29">
        <v>616</v>
      </c>
      <c r="AO43" s="29">
        <v>590</v>
      </c>
      <c r="AP43" s="52">
        <f>BN43-AO43-AN43-AM43</f>
        <v>601</v>
      </c>
      <c r="AQ43" s="29">
        <v>518</v>
      </c>
      <c r="AR43" s="29">
        <v>481</v>
      </c>
      <c r="AS43" s="29">
        <v>450</v>
      </c>
      <c r="AT43" s="52">
        <f>BO43-AS43-AR43-AQ43</f>
        <v>420</v>
      </c>
      <c r="BG43" s="29">
        <f>3+129</f>
        <v>132</v>
      </c>
      <c r="BH43" s="29">
        <v>-10</v>
      </c>
      <c r="BI43" s="29">
        <v>0</v>
      </c>
      <c r="BJ43" s="29">
        <v>0</v>
      </c>
      <c r="BK43" s="29">
        <v>0</v>
      </c>
      <c r="BL43" s="29">
        <v>0</v>
      </c>
      <c r="BM43" s="29">
        <v>0</v>
      </c>
      <c r="BN43" s="29">
        <v>2100</v>
      </c>
      <c r="BO43" s="29">
        <v>1869</v>
      </c>
    </row>
    <row r="44" spans="1:74" s="35" customFormat="1" x14ac:dyDescent="0.35">
      <c r="B44" s="35" t="s">
        <v>42</v>
      </c>
      <c r="K44" s="35">
        <v>0</v>
      </c>
      <c r="L44" s="35">
        <v>0</v>
      </c>
      <c r="M44" s="35">
        <v>0</v>
      </c>
      <c r="N44" s="35">
        <f>BG44</f>
        <v>0</v>
      </c>
      <c r="O44" s="35">
        <v>-7</v>
      </c>
      <c r="P44" s="35">
        <v>-26</v>
      </c>
      <c r="Q44" s="35">
        <v>-24</v>
      </c>
      <c r="R44" s="35">
        <f>BH44-Q44-P44-O44</f>
        <v>-31</v>
      </c>
      <c r="S44" s="36">
        <v>-27</v>
      </c>
      <c r="T44" s="35">
        <v>-25</v>
      </c>
      <c r="U44" s="35">
        <v>0</v>
      </c>
      <c r="V44" s="35">
        <f>BI44</f>
        <v>-52</v>
      </c>
      <c r="W44" s="35">
        <v>0</v>
      </c>
      <c r="X44" s="35">
        <v>0</v>
      </c>
      <c r="Y44" s="35">
        <v>0</v>
      </c>
      <c r="Z44" s="35">
        <f>BJ44-W44-X44-Y44</f>
        <v>0</v>
      </c>
      <c r="AA44" s="35">
        <v>-60</v>
      </c>
      <c r="AB44" s="35">
        <v>0</v>
      </c>
      <c r="AC44" s="35">
        <v>0</v>
      </c>
      <c r="AD44" s="35">
        <f>BK44-AA44-AB44-AC44</f>
        <v>0</v>
      </c>
      <c r="AE44" s="35">
        <v>0</v>
      </c>
      <c r="AF44" s="35">
        <v>0</v>
      </c>
      <c r="AG44" s="35">
        <v>0</v>
      </c>
      <c r="AH44" s="35">
        <f>BL44-AG44-AF44-AE44</f>
        <v>0</v>
      </c>
      <c r="AI44" s="35">
        <v>-4</v>
      </c>
      <c r="AJ44" s="35">
        <v>-1</v>
      </c>
      <c r="AK44" s="35">
        <v>-3</v>
      </c>
      <c r="AL44" s="35">
        <f>BM44-AK44-AJ44-AI44</f>
        <v>-4</v>
      </c>
      <c r="AM44" s="35">
        <v>-83</v>
      </c>
      <c r="AN44" s="35">
        <v>-6</v>
      </c>
      <c r="AO44" s="35">
        <v>-8</v>
      </c>
      <c r="AP44" s="54">
        <f>BN44-AO44-AN44-AM44</f>
        <v>-5</v>
      </c>
      <c r="AQ44" s="35">
        <v>-10</v>
      </c>
      <c r="AR44" s="35">
        <v>-8</v>
      </c>
      <c r="AS44" s="35">
        <v>-10</v>
      </c>
      <c r="AT44" s="54">
        <f>BO44-AS44-AR44-AQ44</f>
        <v>-6</v>
      </c>
      <c r="BG44" s="35">
        <v>0</v>
      </c>
      <c r="BH44" s="35">
        <v>-88</v>
      </c>
      <c r="BI44" s="35">
        <v>-52</v>
      </c>
      <c r="BJ44" s="35">
        <v>0</v>
      </c>
      <c r="BK44" s="35">
        <v>-60</v>
      </c>
      <c r="BL44" s="35">
        <v>0</v>
      </c>
      <c r="BM44" s="35">
        <v>-12</v>
      </c>
      <c r="BN44" s="35">
        <v>-102</v>
      </c>
      <c r="BO44" s="35">
        <v>-34</v>
      </c>
    </row>
    <row r="45" spans="1:74" s="37" customFormat="1" x14ac:dyDescent="0.35">
      <c r="B45" s="37" t="s">
        <v>30</v>
      </c>
      <c r="C45" s="37">
        <f t="shared" ref="C45:M45" si="26">C38-C41-C42-C43-C44</f>
        <v>0</v>
      </c>
      <c r="D45" s="37">
        <f t="shared" si="26"/>
        <v>0</v>
      </c>
      <c r="E45" s="37">
        <f t="shared" si="26"/>
        <v>0</v>
      </c>
      <c r="F45" s="37">
        <f t="shared" si="26"/>
        <v>0</v>
      </c>
      <c r="G45" s="37">
        <f t="shared" si="26"/>
        <v>0</v>
      </c>
      <c r="H45" s="37">
        <f t="shared" si="26"/>
        <v>0</v>
      </c>
      <c r="I45" s="37">
        <f t="shared" si="26"/>
        <v>0</v>
      </c>
      <c r="J45" s="37">
        <f t="shared" si="26"/>
        <v>0</v>
      </c>
      <c r="K45" s="37">
        <f t="shared" si="26"/>
        <v>-137</v>
      </c>
      <c r="L45" s="37">
        <f t="shared" si="26"/>
        <v>-137</v>
      </c>
      <c r="M45" s="37">
        <f t="shared" si="26"/>
        <v>-158</v>
      </c>
      <c r="N45" s="37">
        <f>BG45</f>
        <v>-481</v>
      </c>
      <c r="O45" s="37">
        <f>O38-O41-O42-O43-O44</f>
        <v>-68</v>
      </c>
      <c r="P45" s="37">
        <f>P38-P41-P42-P43-P44</f>
        <v>-8</v>
      </c>
      <c r="Q45" s="37">
        <f>Q38-Q41-Q42-Q43-Q44</f>
        <v>-293</v>
      </c>
      <c r="R45" s="37">
        <f>BH13</f>
        <v>-417</v>
      </c>
      <c r="S45" s="38">
        <f>S38-S41-S42-S43-S44</f>
        <v>11</v>
      </c>
      <c r="T45" s="37">
        <f>T38-T41-T42-T43-T44</f>
        <v>-1</v>
      </c>
      <c r="U45" s="37">
        <f>U38-U41-U42-U43-U44</f>
        <v>119</v>
      </c>
      <c r="V45" s="37">
        <f>BI45</f>
        <v>204</v>
      </c>
      <c r="W45" s="37">
        <f>W38-W41-W42-W43-W44</f>
        <v>120</v>
      </c>
      <c r="X45" s="37">
        <f>X38-X41-X42-X43-X44</f>
        <v>153</v>
      </c>
      <c r="Y45" s="37">
        <f>Y38-Y41-Y42-Y43-Y44</f>
        <v>150</v>
      </c>
      <c r="Z45" s="37">
        <f>BJ45-W45-X45-Y45</f>
        <v>28</v>
      </c>
      <c r="AA45" s="37">
        <f>AA38-AA41-AA42-AA43-AA44</f>
        <v>38</v>
      </c>
      <c r="AB45" s="37">
        <f>AB38-AB41-AB42-AB43-AB44</f>
        <v>59</v>
      </c>
      <c r="AC45" s="37">
        <f>AC38-AC41-AC42-AC43-AC44</f>
        <v>186</v>
      </c>
      <c r="AD45" s="37">
        <f>BK45-AA45-AB45-AC45</f>
        <v>348</v>
      </c>
      <c r="AE45" s="37">
        <f>AE38-AE41-AE42-AE43-AE44</f>
        <v>177</v>
      </c>
      <c r="AF45" s="37">
        <f>AF38-AF41-AF42-AF43-AF44</f>
        <v>173</v>
      </c>
      <c r="AG45" s="37">
        <f>AG38-AG41-AG42-AG43-AG44</f>
        <v>449</v>
      </c>
      <c r="AH45" s="37">
        <f>BL45-AG45-AF45-AE45</f>
        <v>570</v>
      </c>
      <c r="AI45" s="37">
        <f>AI38-AI41-AI42-AI43-AI44</f>
        <v>662</v>
      </c>
      <c r="AJ45" s="37">
        <f>AJ38-AJ41-AJ42-AJ43-AJ44</f>
        <v>831</v>
      </c>
      <c r="AK45" s="37">
        <f>AK38-AK41-AK42-AK43-AK44</f>
        <v>948</v>
      </c>
      <c r="AL45" s="37">
        <f>BM45-AK45-AJ45-AI45</f>
        <v>1207</v>
      </c>
      <c r="AM45" s="37">
        <f t="shared" ref="AM45:AT45" si="27">AM38-AM41-AM42-AM43-AM44</f>
        <v>951</v>
      </c>
      <c r="AN45" s="37">
        <f t="shared" si="27"/>
        <v>526</v>
      </c>
      <c r="AO45" s="37">
        <f t="shared" si="27"/>
        <v>-64</v>
      </c>
      <c r="AP45" s="37">
        <f t="shared" si="27"/>
        <v>-149</v>
      </c>
      <c r="AQ45" s="37">
        <f t="shared" si="27"/>
        <v>-145</v>
      </c>
      <c r="AR45" s="37">
        <f t="shared" si="27"/>
        <v>-20</v>
      </c>
      <c r="AS45" s="37">
        <f t="shared" si="27"/>
        <v>224</v>
      </c>
      <c r="AT45" s="37">
        <f t="shared" si="27"/>
        <v>342</v>
      </c>
      <c r="AU45" s="37">
        <f t="shared" ref="AU45" si="28">AU38-AU41-AU42-AU43-AU44</f>
        <v>0</v>
      </c>
      <c r="AV45" s="37">
        <f t="shared" ref="AV45" si="29">AV38-AV41-AV42-AV43-AV44</f>
        <v>0</v>
      </c>
      <c r="AW45" s="37">
        <f t="shared" ref="AW45" si="30">AW38-AW41-AW42-AW43-AW44</f>
        <v>0</v>
      </c>
      <c r="AX45" s="37">
        <f t="shared" ref="AX45" si="31">AX38-AX41-AX42-AX43-AX44</f>
        <v>0</v>
      </c>
      <c r="BG45" s="37">
        <f t="shared" ref="BG45:BV45" si="32">BG38-BG41-BG42-BG43-BG44</f>
        <v>-481</v>
      </c>
      <c r="BH45" s="37">
        <f t="shared" si="32"/>
        <v>-372</v>
      </c>
      <c r="BI45" s="37">
        <f t="shared" si="32"/>
        <v>204</v>
      </c>
      <c r="BJ45" s="37">
        <f t="shared" si="32"/>
        <v>451</v>
      </c>
      <c r="BK45" s="37">
        <f t="shared" si="32"/>
        <v>631</v>
      </c>
      <c r="BL45" s="37">
        <f t="shared" si="32"/>
        <v>1369</v>
      </c>
      <c r="BM45" s="37">
        <f t="shared" si="32"/>
        <v>3648</v>
      </c>
      <c r="BN45" s="37">
        <f t="shared" si="32"/>
        <v>1264</v>
      </c>
      <c r="BO45" s="37">
        <f t="shared" si="32"/>
        <v>401</v>
      </c>
      <c r="BP45" s="37">
        <f t="shared" si="32"/>
        <v>0</v>
      </c>
      <c r="BQ45" s="37">
        <f t="shared" si="32"/>
        <v>0</v>
      </c>
      <c r="BR45" s="37">
        <f t="shared" si="32"/>
        <v>0</v>
      </c>
      <c r="BS45" s="37">
        <f t="shared" si="32"/>
        <v>0</v>
      </c>
      <c r="BT45" s="37">
        <f t="shared" si="32"/>
        <v>0</v>
      </c>
      <c r="BU45" s="37">
        <f t="shared" si="32"/>
        <v>0</v>
      </c>
      <c r="BV45" s="37">
        <f t="shared" si="32"/>
        <v>0</v>
      </c>
    </row>
    <row r="46" spans="1:74" s="50" customFormat="1" x14ac:dyDescent="0.35">
      <c r="B46" s="50" t="s">
        <v>60</v>
      </c>
      <c r="N46" s="50">
        <f>BG46</f>
        <v>-0.12052117263843648</v>
      </c>
      <c r="S46" s="51"/>
      <c r="BG46" s="50">
        <f>BG45/BG36</f>
        <v>-0.12052117263843648</v>
      </c>
      <c r="BH46" s="50">
        <f t="shared" ref="BH46:BV46" si="33">BH45/BH36</f>
        <v>-8.7078651685393263E-2</v>
      </c>
      <c r="BI46" s="50">
        <f t="shared" si="33"/>
        <v>3.8281103396509662E-2</v>
      </c>
      <c r="BJ46" s="50">
        <f t="shared" si="33"/>
        <v>6.9652509652509659E-2</v>
      </c>
      <c r="BK46" s="50">
        <f t="shared" si="33"/>
        <v>9.3745357302035356E-2</v>
      </c>
      <c r="BL46" s="50">
        <f t="shared" si="33"/>
        <v>0.14022329202089523</v>
      </c>
      <c r="BM46" s="50">
        <f t="shared" si="33"/>
        <v>0.22197882438846295</v>
      </c>
      <c r="BN46" s="50">
        <f t="shared" si="33"/>
        <v>5.3557052667259859E-2</v>
      </c>
      <c r="BO46" s="50">
        <f t="shared" si="33"/>
        <v>1.7680776014109348E-2</v>
      </c>
      <c r="BP46" s="50" t="e">
        <f t="shared" si="33"/>
        <v>#DIV/0!</v>
      </c>
      <c r="BQ46" s="50" t="e">
        <f t="shared" si="33"/>
        <v>#DIV/0!</v>
      </c>
      <c r="BR46" s="50" t="e">
        <f t="shared" si="33"/>
        <v>#DIV/0!</v>
      </c>
      <c r="BS46" s="50" t="e">
        <f t="shared" si="33"/>
        <v>#DIV/0!</v>
      </c>
      <c r="BT46" s="50" t="e">
        <f t="shared" si="33"/>
        <v>#DIV/0!</v>
      </c>
      <c r="BU46" s="50" t="e">
        <f t="shared" si="33"/>
        <v>#DIV/0!</v>
      </c>
      <c r="BV46" s="50" t="e">
        <f t="shared" si="33"/>
        <v>#DIV/0!</v>
      </c>
    </row>
    <row r="47" spans="1:74" s="48" customFormat="1" x14ac:dyDescent="0.35">
      <c r="B47" s="39" t="s">
        <v>43</v>
      </c>
      <c r="S47" s="49"/>
    </row>
    <row r="48" spans="1:74" s="29" customFormat="1" x14ac:dyDescent="0.35">
      <c r="B48" s="29" t="s">
        <v>44</v>
      </c>
      <c r="K48" s="29">
        <v>-40</v>
      </c>
      <c r="L48" s="29">
        <v>-40</v>
      </c>
      <c r="M48" s="29">
        <v>-39</v>
      </c>
      <c r="N48" s="29">
        <f t="shared" ref="N48:N54" si="34">BG48</f>
        <v>-160</v>
      </c>
      <c r="O48" s="29">
        <v>-40</v>
      </c>
      <c r="P48" s="29">
        <v>-41</v>
      </c>
      <c r="Q48" s="29">
        <v>-41</v>
      </c>
      <c r="R48" s="29">
        <f>BH48-Q48-P48-O48</f>
        <v>-34</v>
      </c>
      <c r="S48" s="34">
        <v>-32</v>
      </c>
      <c r="T48" s="29">
        <v>-32</v>
      </c>
      <c r="U48" s="29">
        <v>-31</v>
      </c>
      <c r="V48" s="29">
        <f t="shared" ref="V48:V53" si="35">BI48</f>
        <v>-126</v>
      </c>
      <c r="W48" s="29">
        <v>-31</v>
      </c>
      <c r="X48" s="29">
        <v>-31</v>
      </c>
      <c r="Y48" s="29">
        <v>-30</v>
      </c>
      <c r="Z48" s="29">
        <f t="shared" ref="Z48:Z53" si="36">BJ48-W48-X48-Y48</f>
        <v>-29</v>
      </c>
      <c r="AA48" s="29">
        <v>-27</v>
      </c>
      <c r="AB48" s="29">
        <v>-25</v>
      </c>
      <c r="AC48" s="29">
        <v>-24</v>
      </c>
      <c r="AD48" s="29">
        <f t="shared" ref="AD48:AD53" si="37">BK48-AA48-AB48-AC48</f>
        <v>-18</v>
      </c>
      <c r="AE48" s="29">
        <v>-13</v>
      </c>
      <c r="AF48" s="29">
        <v>-14</v>
      </c>
      <c r="AG48" s="29">
        <v>-11</v>
      </c>
      <c r="AH48" s="29">
        <f t="shared" ref="AH48:AH53" si="38">BL48-AG48-AF48-AE48</f>
        <v>-9</v>
      </c>
      <c r="AI48" s="29">
        <v>-9</v>
      </c>
      <c r="AJ48" s="29">
        <v>-10</v>
      </c>
      <c r="AK48" s="29">
        <v>-7</v>
      </c>
      <c r="AL48" s="29">
        <f t="shared" ref="AL48:AL53" si="39">BM48-AK48-AJ48-AI48</f>
        <v>-8</v>
      </c>
      <c r="AM48" s="29">
        <v>-13</v>
      </c>
      <c r="AN48" s="29">
        <v>-25</v>
      </c>
      <c r="AO48" s="43">
        <v>-31</v>
      </c>
      <c r="AP48" s="52">
        <f>BN48-AO48-AN48-AM48</f>
        <v>-19</v>
      </c>
      <c r="AQ48" s="43">
        <v>-25</v>
      </c>
      <c r="AR48" s="43">
        <v>-28</v>
      </c>
      <c r="AS48" s="43">
        <v>-26</v>
      </c>
      <c r="AT48" s="52">
        <f>BO48-AS48-AR48-AQ48</f>
        <v>-27</v>
      </c>
      <c r="BG48" s="29">
        <v>-160</v>
      </c>
      <c r="BH48" s="29">
        <v>-156</v>
      </c>
      <c r="BI48" s="29">
        <v>-126</v>
      </c>
      <c r="BJ48" s="29">
        <v>-121</v>
      </c>
      <c r="BK48" s="29">
        <v>-94</v>
      </c>
      <c r="BL48" s="29">
        <v>-47</v>
      </c>
      <c r="BM48" s="29">
        <v>-34</v>
      </c>
      <c r="BN48" s="29">
        <v>-88</v>
      </c>
      <c r="BO48" s="29">
        <v>-106</v>
      </c>
    </row>
    <row r="49" spans="2:74" s="35" customFormat="1" x14ac:dyDescent="0.35">
      <c r="B49" s="35" t="s">
        <v>45</v>
      </c>
      <c r="K49" s="35">
        <v>0</v>
      </c>
      <c r="L49" s="35">
        <v>-3</v>
      </c>
      <c r="M49" s="35">
        <v>0</v>
      </c>
      <c r="N49" s="35">
        <f t="shared" si="34"/>
        <v>-5</v>
      </c>
      <c r="O49" s="35">
        <v>0</v>
      </c>
      <c r="P49" s="35">
        <v>150</v>
      </c>
      <c r="Q49" s="35">
        <v>-63</v>
      </c>
      <c r="R49" s="35">
        <f>BH49-Q49-P49-O49</f>
        <v>-7</v>
      </c>
      <c r="S49" s="36">
        <v>-5</v>
      </c>
      <c r="T49" s="35">
        <v>-3</v>
      </c>
      <c r="U49" s="35">
        <v>-3</v>
      </c>
      <c r="V49" s="35">
        <f t="shared" si="35"/>
        <v>-9</v>
      </c>
      <c r="W49" s="35">
        <v>1</v>
      </c>
      <c r="X49" s="35">
        <v>1</v>
      </c>
      <c r="Y49" s="35">
        <v>-6</v>
      </c>
      <c r="Z49" s="35">
        <f t="shared" si="36"/>
        <v>4</v>
      </c>
      <c r="AA49" s="35">
        <v>-7</v>
      </c>
      <c r="AB49" s="35">
        <v>3</v>
      </c>
      <c r="AC49" s="35">
        <v>-36</v>
      </c>
      <c r="AD49" s="35">
        <f t="shared" si="37"/>
        <v>-125</v>
      </c>
      <c r="AE49" s="35">
        <v>4</v>
      </c>
      <c r="AF49" s="35">
        <v>1</v>
      </c>
      <c r="AG49" s="35">
        <v>-37</v>
      </c>
      <c r="AH49" s="35">
        <f t="shared" si="38"/>
        <v>-15</v>
      </c>
      <c r="AI49" s="35">
        <v>-11</v>
      </c>
      <c r="AJ49" s="35">
        <v>0</v>
      </c>
      <c r="AK49" s="35">
        <v>62</v>
      </c>
      <c r="AL49" s="35">
        <f t="shared" si="39"/>
        <v>4</v>
      </c>
      <c r="AM49" s="35">
        <v>-42</v>
      </c>
      <c r="AN49" s="35">
        <v>-4</v>
      </c>
      <c r="AO49" s="35">
        <v>22</v>
      </c>
      <c r="AP49" s="54">
        <f>BN49-AO49-AN49-AM49</f>
        <v>32</v>
      </c>
      <c r="AQ49" s="35">
        <v>43</v>
      </c>
      <c r="AR49" s="35">
        <v>46</v>
      </c>
      <c r="AS49" s="35">
        <v>59</v>
      </c>
      <c r="AT49" s="54">
        <f>BO49-AS49-AR49-AQ49</f>
        <v>49</v>
      </c>
      <c r="BG49" s="35">
        <v>-5</v>
      </c>
      <c r="BH49" s="35">
        <v>80</v>
      </c>
      <c r="BI49" s="35">
        <v>-9</v>
      </c>
      <c r="BJ49" s="35">
        <v>0</v>
      </c>
      <c r="BK49" s="35">
        <v>-165</v>
      </c>
      <c r="BL49" s="35">
        <v>-47</v>
      </c>
      <c r="BM49" s="35">
        <v>55</v>
      </c>
      <c r="BN49" s="35">
        <v>8</v>
      </c>
      <c r="BO49" s="35">
        <v>197</v>
      </c>
    </row>
    <row r="50" spans="2:74" s="29" customFormat="1" x14ac:dyDescent="0.35">
      <c r="B50" s="29" t="s">
        <v>46</v>
      </c>
      <c r="C50" s="29">
        <f t="shared" ref="C50:M50" si="40">SUM(C45:C49)</f>
        <v>0</v>
      </c>
      <c r="D50" s="29">
        <f t="shared" si="40"/>
        <v>0</v>
      </c>
      <c r="E50" s="29">
        <f t="shared" si="40"/>
        <v>0</v>
      </c>
      <c r="F50" s="29">
        <f t="shared" si="40"/>
        <v>0</v>
      </c>
      <c r="G50" s="29">
        <f t="shared" si="40"/>
        <v>0</v>
      </c>
      <c r="H50" s="29">
        <f t="shared" si="40"/>
        <v>0</v>
      </c>
      <c r="I50" s="29">
        <f t="shared" si="40"/>
        <v>0</v>
      </c>
      <c r="J50" s="29">
        <f t="shared" si="40"/>
        <v>0</v>
      </c>
      <c r="K50" s="29">
        <f t="shared" si="40"/>
        <v>-177</v>
      </c>
      <c r="L50" s="29">
        <f t="shared" si="40"/>
        <v>-180</v>
      </c>
      <c r="M50" s="29">
        <f t="shared" si="40"/>
        <v>-197</v>
      </c>
      <c r="N50" s="29">
        <f t="shared" si="34"/>
        <v>-646.12052117263852</v>
      </c>
      <c r="O50" s="29">
        <f t="shared" ref="O50:U50" si="41">SUM(O45:O49)</f>
        <v>-108</v>
      </c>
      <c r="P50" s="29">
        <f t="shared" si="41"/>
        <v>101</v>
      </c>
      <c r="Q50" s="29">
        <f t="shared" si="41"/>
        <v>-397</v>
      </c>
      <c r="R50" s="29">
        <f t="shared" si="41"/>
        <v>-458</v>
      </c>
      <c r="S50" s="34">
        <f t="shared" si="41"/>
        <v>-26</v>
      </c>
      <c r="T50" s="29">
        <f t="shared" si="41"/>
        <v>-36</v>
      </c>
      <c r="U50" s="29">
        <f t="shared" si="41"/>
        <v>85</v>
      </c>
      <c r="V50" s="29">
        <f t="shared" si="35"/>
        <v>69.038281103396514</v>
      </c>
      <c r="W50" s="29">
        <f>SUM(W45:W49)</f>
        <v>90</v>
      </c>
      <c r="X50" s="29">
        <f>SUM(X45:X49)</f>
        <v>123</v>
      </c>
      <c r="Y50" s="29">
        <f>SUM(Y45:Y49)</f>
        <v>114</v>
      </c>
      <c r="Z50" s="29">
        <f t="shared" si="36"/>
        <v>3.0696525096524852</v>
      </c>
      <c r="AA50" s="29">
        <f>SUM(AA45:AA49)</f>
        <v>4</v>
      </c>
      <c r="AB50" s="29">
        <f>SUM(AB45:AB49)</f>
        <v>37</v>
      </c>
      <c r="AC50" s="29">
        <f>SUM(AC45:AC49)</f>
        <v>126</v>
      </c>
      <c r="AD50" s="29">
        <f t="shared" si="37"/>
        <v>205.09374535730205</v>
      </c>
      <c r="AE50" s="29">
        <f>SUM(AE45:AE49)</f>
        <v>168</v>
      </c>
      <c r="AF50" s="29">
        <f>SUM(AF45:AF49)</f>
        <v>160</v>
      </c>
      <c r="AG50" s="29">
        <f>SUM(AG45:AG49)</f>
        <v>401</v>
      </c>
      <c r="AH50" s="29">
        <f t="shared" si="38"/>
        <v>546.14022329202089</v>
      </c>
      <c r="AI50" s="29">
        <f>SUM(AI45:AI49)</f>
        <v>642</v>
      </c>
      <c r="AJ50" s="29">
        <f>SUM(AJ45:AJ49)</f>
        <v>821</v>
      </c>
      <c r="AK50" s="29">
        <f>SUM(AK45:AK49)</f>
        <v>1003</v>
      </c>
      <c r="AL50" s="29">
        <f t="shared" si="39"/>
        <v>1203.2219788243883</v>
      </c>
      <c r="AM50" s="29">
        <f t="shared" ref="AM50:AT50" si="42">SUM(AM45:AM49)</f>
        <v>896</v>
      </c>
      <c r="AN50" s="29">
        <f t="shared" si="42"/>
        <v>497</v>
      </c>
      <c r="AO50" s="29">
        <f t="shared" si="42"/>
        <v>-73</v>
      </c>
      <c r="AP50" s="29">
        <f t="shared" si="42"/>
        <v>-136</v>
      </c>
      <c r="AQ50" s="29">
        <f t="shared" si="42"/>
        <v>-127</v>
      </c>
      <c r="AR50" s="29">
        <f t="shared" si="42"/>
        <v>-2</v>
      </c>
      <c r="AS50" s="29">
        <f t="shared" si="42"/>
        <v>257</v>
      </c>
      <c r="AT50" s="29">
        <f t="shared" si="42"/>
        <v>364</v>
      </c>
      <c r="AU50" s="29">
        <f t="shared" ref="AU50" si="43">SUM(AU45:AU49)</f>
        <v>0</v>
      </c>
      <c r="AV50" s="29">
        <f t="shared" ref="AV50" si="44">SUM(AV45:AV49)</f>
        <v>0</v>
      </c>
      <c r="AW50" s="29">
        <f t="shared" ref="AW50" si="45">SUM(AW45:AW49)</f>
        <v>0</v>
      </c>
      <c r="AX50" s="29">
        <f t="shared" ref="AX50" si="46">SUM(AX45:AX49)</f>
        <v>0</v>
      </c>
      <c r="BG50" s="29">
        <f t="shared" ref="BG50:BV50" si="47">SUM(BG45:BG49)</f>
        <v>-646.12052117263852</v>
      </c>
      <c r="BH50" s="29">
        <f t="shared" si="47"/>
        <v>-448.08707865168537</v>
      </c>
      <c r="BI50" s="29">
        <f t="shared" si="47"/>
        <v>69.038281103396514</v>
      </c>
      <c r="BJ50" s="29">
        <f t="shared" si="47"/>
        <v>330.06965250965249</v>
      </c>
      <c r="BK50" s="29">
        <f t="shared" si="47"/>
        <v>372.09374535730205</v>
      </c>
      <c r="BL50" s="29">
        <f t="shared" si="47"/>
        <v>1275.1402232920209</v>
      </c>
      <c r="BM50" s="29">
        <f t="shared" si="47"/>
        <v>3669.2219788243883</v>
      </c>
      <c r="BN50" s="29">
        <f t="shared" si="47"/>
        <v>1184.0535570526672</v>
      </c>
      <c r="BO50" s="29">
        <f t="shared" si="47"/>
        <v>492.01768077601412</v>
      </c>
      <c r="BP50" s="29" t="e">
        <f t="shared" si="47"/>
        <v>#DIV/0!</v>
      </c>
      <c r="BQ50" s="29" t="e">
        <f t="shared" si="47"/>
        <v>#DIV/0!</v>
      </c>
      <c r="BR50" s="29" t="e">
        <f t="shared" si="47"/>
        <v>#DIV/0!</v>
      </c>
      <c r="BS50" s="29" t="e">
        <f t="shared" si="47"/>
        <v>#DIV/0!</v>
      </c>
      <c r="BT50" s="29" t="e">
        <f t="shared" si="47"/>
        <v>#DIV/0!</v>
      </c>
      <c r="BU50" s="29" t="e">
        <f t="shared" si="47"/>
        <v>#DIV/0!</v>
      </c>
      <c r="BV50" s="29" t="e">
        <f t="shared" si="47"/>
        <v>#DIV/0!</v>
      </c>
    </row>
    <row r="51" spans="2:74" s="29" customFormat="1" x14ac:dyDescent="0.35">
      <c r="B51" s="29" t="s">
        <v>47</v>
      </c>
      <c r="K51" s="29">
        <v>3</v>
      </c>
      <c r="L51" s="29">
        <v>1</v>
      </c>
      <c r="M51" s="29">
        <v>0</v>
      </c>
      <c r="N51" s="29">
        <f t="shared" si="34"/>
        <v>14</v>
      </c>
      <c r="O51" s="29">
        <v>1</v>
      </c>
      <c r="P51" s="29">
        <v>29</v>
      </c>
      <c r="Q51" s="29">
        <v>4</v>
      </c>
      <c r="R51" s="29">
        <f>BH51-Q51-P51-O51</f>
        <v>5</v>
      </c>
      <c r="S51" s="34">
        <v>5</v>
      </c>
      <c r="T51" s="29">
        <v>3</v>
      </c>
      <c r="U51" s="29">
        <v>22</v>
      </c>
      <c r="V51" s="29">
        <f t="shared" si="35"/>
        <v>19</v>
      </c>
      <c r="W51" s="29">
        <v>8</v>
      </c>
      <c r="X51" s="29">
        <v>6</v>
      </c>
      <c r="Y51" s="29">
        <v>12</v>
      </c>
      <c r="Z51" s="29">
        <f t="shared" si="36"/>
        <v>-35</v>
      </c>
      <c r="AA51" s="29">
        <v>-13</v>
      </c>
      <c r="AB51" s="29">
        <v>2</v>
      </c>
      <c r="AC51" s="29">
        <v>7</v>
      </c>
      <c r="AD51" s="29">
        <f t="shared" si="37"/>
        <v>35</v>
      </c>
      <c r="AE51" s="29">
        <v>6</v>
      </c>
      <c r="AF51" s="29">
        <v>4</v>
      </c>
      <c r="AG51" s="29">
        <v>12</v>
      </c>
      <c r="AH51" s="29">
        <f t="shared" si="38"/>
        <v>-1232</v>
      </c>
      <c r="AI51" s="29">
        <v>89</v>
      </c>
      <c r="AJ51" s="29">
        <v>113</v>
      </c>
      <c r="AK51" s="29">
        <v>82</v>
      </c>
      <c r="AL51" s="29">
        <f t="shared" si="39"/>
        <v>229</v>
      </c>
      <c r="AM51" s="29">
        <v>113</v>
      </c>
      <c r="AN51" s="29">
        <v>54</v>
      </c>
      <c r="AO51" s="29">
        <v>-135</v>
      </c>
      <c r="AP51" s="52">
        <f>BN51-AO51-AN51-AM51</f>
        <v>-154</v>
      </c>
      <c r="AQ51" s="29">
        <v>13</v>
      </c>
      <c r="AR51" s="29">
        <v>-23</v>
      </c>
      <c r="AS51" s="29">
        <v>-39</v>
      </c>
      <c r="AT51" s="52">
        <f>BO51-AS51-AR51-AQ51</f>
        <v>-297</v>
      </c>
      <c r="BG51" s="29">
        <v>14</v>
      </c>
      <c r="BH51" s="29">
        <v>39</v>
      </c>
      <c r="BI51" s="29">
        <v>19</v>
      </c>
      <c r="BJ51" s="29">
        <v>-9</v>
      </c>
      <c r="BK51" s="29">
        <v>31</v>
      </c>
      <c r="BL51" s="29">
        <v>-1210</v>
      </c>
      <c r="BM51" s="29">
        <v>513</v>
      </c>
      <c r="BN51" s="29">
        <v>-122</v>
      </c>
      <c r="BO51" s="29">
        <v>-346</v>
      </c>
    </row>
    <row r="52" spans="2:74" s="35" customFormat="1" x14ac:dyDescent="0.35">
      <c r="B52" s="35" t="s">
        <v>48</v>
      </c>
      <c r="K52" s="35">
        <v>0</v>
      </c>
      <c r="L52" s="35">
        <v>0</v>
      </c>
      <c r="M52" s="35">
        <v>0</v>
      </c>
      <c r="N52" s="35">
        <f t="shared" si="34"/>
        <v>0</v>
      </c>
      <c r="O52" s="35">
        <v>0</v>
      </c>
      <c r="P52" s="35">
        <v>-3</v>
      </c>
      <c r="Q52" s="35">
        <v>-5</v>
      </c>
      <c r="R52" s="35">
        <f>BH52-Q52-P52-O52</f>
        <v>-2</v>
      </c>
      <c r="S52" s="36">
        <v>-2</v>
      </c>
      <c r="T52" s="35">
        <v>-3</v>
      </c>
      <c r="U52" s="35">
        <v>-2</v>
      </c>
      <c r="V52" s="35">
        <f t="shared" si="35"/>
        <v>-7</v>
      </c>
      <c r="W52" s="35">
        <v>-1</v>
      </c>
      <c r="X52" s="35">
        <v>-1</v>
      </c>
      <c r="Y52" s="35">
        <v>0</v>
      </c>
      <c r="Z52" s="35">
        <f t="shared" si="36"/>
        <v>0</v>
      </c>
      <c r="AA52" s="35">
        <v>-1</v>
      </c>
      <c r="AB52" s="35">
        <v>0</v>
      </c>
      <c r="AC52" s="35">
        <v>1</v>
      </c>
      <c r="AD52" s="35">
        <f t="shared" si="37"/>
        <v>0</v>
      </c>
      <c r="AE52" s="35">
        <v>0</v>
      </c>
      <c r="AF52" s="35">
        <v>1</v>
      </c>
      <c r="AG52" s="35">
        <v>1</v>
      </c>
      <c r="AH52" s="35">
        <f t="shared" si="38"/>
        <v>3</v>
      </c>
      <c r="AI52" s="35">
        <v>2</v>
      </c>
      <c r="AJ52" s="35">
        <v>2</v>
      </c>
      <c r="AK52" s="35">
        <v>2</v>
      </c>
      <c r="AL52" s="35">
        <f t="shared" si="39"/>
        <v>0</v>
      </c>
      <c r="AM52" s="35">
        <v>3</v>
      </c>
      <c r="AN52" s="35">
        <v>4</v>
      </c>
      <c r="AO52" s="35">
        <v>4</v>
      </c>
      <c r="AP52" s="54">
        <f>BN52-AO52-AN52-AM52</f>
        <v>3</v>
      </c>
      <c r="AQ52" s="35">
        <v>1</v>
      </c>
      <c r="AR52" s="35">
        <v>6</v>
      </c>
      <c r="AS52" s="35">
        <v>3</v>
      </c>
      <c r="AT52" s="54">
        <f>BO52-AS52-AR52-AQ52</f>
        <v>6</v>
      </c>
      <c r="BG52" s="35">
        <v>0</v>
      </c>
      <c r="BH52" s="35">
        <v>-10</v>
      </c>
      <c r="BI52" s="35">
        <v>-7</v>
      </c>
      <c r="BJ52" s="35">
        <v>-2</v>
      </c>
      <c r="BK52" s="35">
        <v>0</v>
      </c>
      <c r="BL52" s="35">
        <v>5</v>
      </c>
      <c r="BM52" s="35">
        <v>6</v>
      </c>
      <c r="BN52" s="35">
        <v>14</v>
      </c>
      <c r="BO52" s="35">
        <v>16</v>
      </c>
    </row>
    <row r="53" spans="2:74" s="37" customFormat="1" x14ac:dyDescent="0.35">
      <c r="B53" s="37" t="s">
        <v>49</v>
      </c>
      <c r="C53" s="37">
        <f t="shared" ref="C53:M53" si="48">C50-C51+C52</f>
        <v>0</v>
      </c>
      <c r="D53" s="37">
        <f t="shared" si="48"/>
        <v>0</v>
      </c>
      <c r="E53" s="37">
        <f t="shared" si="48"/>
        <v>0</v>
      </c>
      <c r="F53" s="37">
        <f t="shared" si="48"/>
        <v>0</v>
      </c>
      <c r="G53" s="37">
        <f t="shared" si="48"/>
        <v>0</v>
      </c>
      <c r="H53" s="37">
        <f t="shared" si="48"/>
        <v>0</v>
      </c>
      <c r="I53" s="37">
        <f t="shared" si="48"/>
        <v>0</v>
      </c>
      <c r="J53" s="37">
        <f t="shared" si="48"/>
        <v>0</v>
      </c>
      <c r="K53" s="37">
        <f t="shared" si="48"/>
        <v>-180</v>
      </c>
      <c r="L53" s="37">
        <f t="shared" si="48"/>
        <v>-181</v>
      </c>
      <c r="M53" s="37">
        <f t="shared" si="48"/>
        <v>-197</v>
      </c>
      <c r="N53" s="37">
        <f t="shared" si="34"/>
        <v>-660.12052117263852</v>
      </c>
      <c r="O53" s="37">
        <f t="shared" ref="O53:U53" si="49">O50-O51+O52</f>
        <v>-109</v>
      </c>
      <c r="P53" s="37">
        <f t="shared" si="49"/>
        <v>69</v>
      </c>
      <c r="Q53" s="37">
        <f t="shared" si="49"/>
        <v>-406</v>
      </c>
      <c r="R53" s="37">
        <f t="shared" si="49"/>
        <v>-465</v>
      </c>
      <c r="S53" s="38">
        <f t="shared" si="49"/>
        <v>-33</v>
      </c>
      <c r="T53" s="37">
        <f t="shared" si="49"/>
        <v>-42</v>
      </c>
      <c r="U53" s="37">
        <f t="shared" si="49"/>
        <v>61</v>
      </c>
      <c r="V53" s="37">
        <f t="shared" si="35"/>
        <v>43.038281103396514</v>
      </c>
      <c r="W53" s="37">
        <f>W50-W51+W52</f>
        <v>81</v>
      </c>
      <c r="X53" s="37">
        <f>X50-X51+X52</f>
        <v>116</v>
      </c>
      <c r="Y53" s="37">
        <f>Y50-Y51+Y52</f>
        <v>102</v>
      </c>
      <c r="Z53" s="37">
        <f t="shared" si="36"/>
        <v>38.069652509652485</v>
      </c>
      <c r="AA53" s="37">
        <f>AA50-AA51+AA52</f>
        <v>16</v>
      </c>
      <c r="AB53" s="37">
        <f>AB50-AB51+AB52</f>
        <v>35</v>
      </c>
      <c r="AC53" s="37">
        <f>AC50-AC51+AC52</f>
        <v>120</v>
      </c>
      <c r="AD53" s="37">
        <f t="shared" si="37"/>
        <v>170.09374535730205</v>
      </c>
      <c r="AE53" s="37">
        <f>AE50-AE51+AE52</f>
        <v>162</v>
      </c>
      <c r="AF53" s="37">
        <f>AF50-AF51+AF52</f>
        <v>157</v>
      </c>
      <c r="AG53" s="37">
        <f>AG50-AG51+AG52</f>
        <v>390</v>
      </c>
      <c r="AH53" s="37">
        <f t="shared" si="38"/>
        <v>1781.1402232920209</v>
      </c>
      <c r="AI53" s="37">
        <f>AI50-AI51+AI52</f>
        <v>555</v>
      </c>
      <c r="AJ53" s="37">
        <f>AJ50-AJ51+AJ52</f>
        <v>710</v>
      </c>
      <c r="AK53" s="37">
        <f>AK50-AK51+AK52</f>
        <v>923</v>
      </c>
      <c r="AL53" s="37">
        <f t="shared" si="39"/>
        <v>974.22197882438832</v>
      </c>
      <c r="AM53" s="37">
        <f t="shared" ref="AM53:AT53" si="50">AM50-AM51+AM52</f>
        <v>786</v>
      </c>
      <c r="AN53" s="37">
        <f t="shared" si="50"/>
        <v>447</v>
      </c>
      <c r="AO53" s="37">
        <f t="shared" si="50"/>
        <v>66</v>
      </c>
      <c r="AP53" s="37">
        <f t="shared" si="50"/>
        <v>21</v>
      </c>
      <c r="AQ53" s="37">
        <f t="shared" si="50"/>
        <v>-139</v>
      </c>
      <c r="AR53" s="37">
        <f t="shared" si="50"/>
        <v>27</v>
      </c>
      <c r="AS53" s="37">
        <f t="shared" si="50"/>
        <v>299</v>
      </c>
      <c r="AT53" s="37">
        <f t="shared" si="50"/>
        <v>667</v>
      </c>
      <c r="AU53" s="37">
        <f t="shared" ref="AU53" si="51">AU50-AU51+AU52</f>
        <v>0</v>
      </c>
      <c r="AV53" s="37">
        <f t="shared" ref="AV53" si="52">AV50-AV51+AV52</f>
        <v>0</v>
      </c>
      <c r="AW53" s="37">
        <f t="shared" ref="AW53" si="53">AW50-AW51+AW52</f>
        <v>0</v>
      </c>
      <c r="AX53" s="37">
        <f t="shared" ref="AX53" si="54">AX50-AX51+AX52</f>
        <v>0</v>
      </c>
      <c r="BG53" s="37">
        <f t="shared" ref="BG53:BV53" si="55">BG50-BG51+BG52</f>
        <v>-660.12052117263852</v>
      </c>
      <c r="BH53" s="37">
        <f t="shared" si="55"/>
        <v>-497.08707865168537</v>
      </c>
      <c r="BI53" s="37">
        <f t="shared" si="55"/>
        <v>43.038281103396514</v>
      </c>
      <c r="BJ53" s="37">
        <f t="shared" si="55"/>
        <v>337.06965250965249</v>
      </c>
      <c r="BK53" s="37">
        <f t="shared" si="55"/>
        <v>341.09374535730205</v>
      </c>
      <c r="BL53" s="37">
        <f t="shared" si="55"/>
        <v>2490.1402232920209</v>
      </c>
      <c r="BM53" s="37">
        <f t="shared" si="55"/>
        <v>3162.2219788243883</v>
      </c>
      <c r="BN53" s="37">
        <f t="shared" si="55"/>
        <v>1320.0535570526672</v>
      </c>
      <c r="BO53" s="37">
        <f t="shared" si="55"/>
        <v>854.01768077601412</v>
      </c>
      <c r="BP53" s="37" t="e">
        <f t="shared" si="55"/>
        <v>#DIV/0!</v>
      </c>
      <c r="BQ53" s="37" t="e">
        <f t="shared" si="55"/>
        <v>#DIV/0!</v>
      </c>
      <c r="BR53" s="37" t="e">
        <f t="shared" si="55"/>
        <v>#DIV/0!</v>
      </c>
      <c r="BS53" s="37" t="e">
        <f t="shared" si="55"/>
        <v>#DIV/0!</v>
      </c>
      <c r="BT53" s="37" t="e">
        <f t="shared" si="55"/>
        <v>#DIV/0!</v>
      </c>
      <c r="BU53" s="37" t="e">
        <f t="shared" si="55"/>
        <v>#DIV/0!</v>
      </c>
      <c r="BV53" s="37" t="e">
        <f t="shared" si="55"/>
        <v>#DIV/0!</v>
      </c>
    </row>
    <row r="54" spans="2:74" s="50" customFormat="1" x14ac:dyDescent="0.35">
      <c r="B54" s="50" t="s">
        <v>61</v>
      </c>
      <c r="N54" s="50">
        <f t="shared" si="34"/>
        <v>-0.16540228543538926</v>
      </c>
      <c r="S54" s="51"/>
      <c r="BG54" s="50">
        <f>BG53/BG36</f>
        <v>-0.16540228543538926</v>
      </c>
      <c r="BH54" s="50">
        <f t="shared" ref="BH54:BV54" si="56">BH53/BH36</f>
        <v>-0.1163593348903758</v>
      </c>
      <c r="BI54" s="50">
        <f t="shared" si="56"/>
        <v>8.0762396516037751E-3</v>
      </c>
      <c r="BJ54" s="50">
        <f t="shared" si="56"/>
        <v>5.2057089190679917E-2</v>
      </c>
      <c r="BK54" s="50">
        <f t="shared" si="56"/>
        <v>5.0675047594310213E-2</v>
      </c>
      <c r="BL54" s="50">
        <f t="shared" si="56"/>
        <v>0.25505891870245018</v>
      </c>
      <c r="BM54" s="50">
        <f t="shared" si="56"/>
        <v>0.19241949487795962</v>
      </c>
      <c r="BN54" s="50">
        <f t="shared" si="56"/>
        <v>5.5932102752115048E-2</v>
      </c>
      <c r="BO54" s="50">
        <f t="shared" si="56"/>
        <v>3.7655100563316321E-2</v>
      </c>
      <c r="BP54" s="50" t="e">
        <f t="shared" si="56"/>
        <v>#DIV/0!</v>
      </c>
      <c r="BQ54" s="50" t="e">
        <f t="shared" si="56"/>
        <v>#DIV/0!</v>
      </c>
      <c r="BR54" s="50" t="e">
        <f t="shared" si="56"/>
        <v>#DIV/0!</v>
      </c>
      <c r="BS54" s="50" t="e">
        <f t="shared" si="56"/>
        <v>#DIV/0!</v>
      </c>
      <c r="BT54" s="50" t="e">
        <f t="shared" si="56"/>
        <v>#DIV/0!</v>
      </c>
      <c r="BU54" s="50" t="e">
        <f t="shared" si="56"/>
        <v>#DIV/0!</v>
      </c>
      <c r="BV54" s="50" t="e">
        <f t="shared" si="56"/>
        <v>#DIV/0!</v>
      </c>
    </row>
    <row r="55" spans="2:74" s="7" customFormat="1" x14ac:dyDescent="0.35">
      <c r="B55" s="7" t="s">
        <v>50</v>
      </c>
      <c r="C55" s="7" t="e">
        <f t="shared" ref="C55:AT55" si="57">C53/C56</f>
        <v>#DIV/0!</v>
      </c>
      <c r="D55" s="7" t="e">
        <f t="shared" si="57"/>
        <v>#DIV/0!</v>
      </c>
      <c r="E55" s="7" t="e">
        <f t="shared" si="57"/>
        <v>#DIV/0!</v>
      </c>
      <c r="F55" s="7" t="e">
        <f t="shared" si="57"/>
        <v>#DIV/0!</v>
      </c>
      <c r="G55" s="7" t="e">
        <f t="shared" si="57"/>
        <v>#DIV/0!</v>
      </c>
      <c r="H55" s="7" t="e">
        <f t="shared" si="57"/>
        <v>#DIV/0!</v>
      </c>
      <c r="I55" s="7" t="e">
        <f t="shared" si="57"/>
        <v>#DIV/0!</v>
      </c>
      <c r="J55" s="7" t="e">
        <f t="shared" si="57"/>
        <v>#DIV/0!</v>
      </c>
      <c r="K55" s="7">
        <f t="shared" si="57"/>
        <v>-0.23166023166023167</v>
      </c>
      <c r="L55" s="7">
        <f t="shared" si="57"/>
        <v>-0.2326478149100257</v>
      </c>
      <c r="M55" s="7">
        <f t="shared" si="57"/>
        <v>-0.25095541401273885</v>
      </c>
      <c r="N55" s="7">
        <f t="shared" si="57"/>
        <v>-0.84306579970962769</v>
      </c>
      <c r="O55" s="7">
        <f t="shared" si="57"/>
        <v>-0.13745271122320302</v>
      </c>
      <c r="P55" s="7">
        <f t="shared" si="57"/>
        <v>8.6901763224181361E-2</v>
      </c>
      <c r="Q55" s="7">
        <f t="shared" si="57"/>
        <v>-0.498159509202454</v>
      </c>
      <c r="R55" s="7">
        <f t="shared" si="57"/>
        <v>-0.55688622754491013</v>
      </c>
      <c r="S55" s="23">
        <f t="shared" si="57"/>
        <v>-3.5143769968051117E-2</v>
      </c>
      <c r="T55" s="7">
        <f t="shared" si="57"/>
        <v>-4.4444444444444446E-2</v>
      </c>
      <c r="U55" s="7">
        <f t="shared" si="57"/>
        <v>6.3740856844305124E-2</v>
      </c>
      <c r="V55" s="7">
        <f t="shared" si="57"/>
        <v>4.5208278469954323E-2</v>
      </c>
      <c r="W55" s="7">
        <f t="shared" si="57"/>
        <v>8.3677685950413222E-2</v>
      </c>
      <c r="X55" s="7">
        <f t="shared" si="57"/>
        <v>0.11934156378600823</v>
      </c>
      <c r="Y55" s="7">
        <f t="shared" si="57"/>
        <v>0.10334346504559271</v>
      </c>
      <c r="Z55" s="7">
        <f t="shared" si="57"/>
        <v>3.8767466914106402E-2</v>
      </c>
      <c r="AA55" s="7">
        <f t="shared" si="57"/>
        <v>1.532567049808429E-2</v>
      </c>
      <c r="AB55" s="7">
        <f t="shared" si="57"/>
        <v>3.2287822878228782E-2</v>
      </c>
      <c r="AC55" s="7">
        <f t="shared" si="57"/>
        <v>0.10938924339106655</v>
      </c>
      <c r="AD55" s="7">
        <f t="shared" si="57"/>
        <v>0.15590627438799456</v>
      </c>
      <c r="AE55" s="7">
        <f t="shared" si="57"/>
        <v>0.13846153846153847</v>
      </c>
      <c r="AF55" s="7">
        <f t="shared" si="57"/>
        <v>0.13373083475298125</v>
      </c>
      <c r="AG55" s="7">
        <f t="shared" si="57"/>
        <v>0.32939189189189189</v>
      </c>
      <c r="AH55" s="7">
        <f t="shared" si="57"/>
        <v>1.5043414048074502</v>
      </c>
      <c r="AI55" s="7">
        <f t="shared" si="57"/>
        <v>0.45754328112118714</v>
      </c>
      <c r="AJ55" s="7">
        <f t="shared" si="57"/>
        <v>0.58388157894736847</v>
      </c>
      <c r="AK55" s="7">
        <f t="shared" si="57"/>
        <v>0.76029654036243821</v>
      </c>
      <c r="AL55" s="7">
        <f t="shared" si="57"/>
        <v>0.80315084816520055</v>
      </c>
      <c r="AM55" s="7">
        <f t="shared" si="57"/>
        <v>0.56424982053122752</v>
      </c>
      <c r="AN55" s="7">
        <f t="shared" si="57"/>
        <v>0.27626699629171819</v>
      </c>
      <c r="AO55" s="7">
        <f t="shared" si="57"/>
        <v>4.0866873065015477E-2</v>
      </c>
      <c r="AP55" s="7">
        <f t="shared" si="57"/>
        <v>1.3452914798206279E-2</v>
      </c>
      <c r="AQ55" s="7">
        <f t="shared" si="57"/>
        <v>-8.6281812538795785E-2</v>
      </c>
      <c r="AR55" s="7">
        <f t="shared" si="57"/>
        <v>1.6749379652605458E-2</v>
      </c>
      <c r="AS55" s="7">
        <f t="shared" si="57"/>
        <v>0.18502475247524752</v>
      </c>
      <c r="AT55" s="7">
        <f t="shared" si="57"/>
        <v>0.41325898389095417</v>
      </c>
      <c r="AU55" s="7" t="e">
        <f t="shared" ref="AU55" si="58">AU53/AU56</f>
        <v>#DIV/0!</v>
      </c>
      <c r="AV55" s="7" t="e">
        <f t="shared" ref="AV55" si="59">AV53/AV56</f>
        <v>#DIV/0!</v>
      </c>
      <c r="AW55" s="7" t="e">
        <f t="shared" ref="AW55" si="60">AW53/AW56</f>
        <v>#DIV/0!</v>
      </c>
      <c r="AX55" s="7" t="e">
        <f t="shared" ref="AX55" si="61">AX53/AX56</f>
        <v>#DIV/0!</v>
      </c>
      <c r="BG55" s="7">
        <f t="shared" ref="BG55:BV55" si="62">BG53/BG56</f>
        <v>-0.84306579970962769</v>
      </c>
      <c r="BH55" s="7">
        <f t="shared" si="62"/>
        <v>-0.59531386664872499</v>
      </c>
      <c r="BI55" s="7">
        <f t="shared" si="62"/>
        <v>4.5208278469954323E-2</v>
      </c>
      <c r="BJ55" s="7">
        <f t="shared" si="62"/>
        <v>0.34324811864526728</v>
      </c>
      <c r="BK55" s="7">
        <f t="shared" si="62"/>
        <v>0.31264321297644554</v>
      </c>
      <c r="BL55" s="7">
        <f t="shared" si="62"/>
        <v>2.1031589723750175</v>
      </c>
      <c r="BM55" s="7">
        <f t="shared" si="62"/>
        <v>2.6069430987835025</v>
      </c>
      <c r="BN55" s="7">
        <f t="shared" si="62"/>
        <v>0.84564609676660296</v>
      </c>
      <c r="BO55" s="7">
        <f t="shared" si="62"/>
        <v>0.52913115289715873</v>
      </c>
      <c r="BP55" s="7" t="e">
        <f t="shared" si="62"/>
        <v>#DIV/0!</v>
      </c>
      <c r="BQ55" s="7" t="e">
        <f t="shared" si="62"/>
        <v>#DIV/0!</v>
      </c>
      <c r="BR55" s="7" t="e">
        <f t="shared" si="62"/>
        <v>#DIV/0!</v>
      </c>
      <c r="BS55" s="7" t="e">
        <f t="shared" si="62"/>
        <v>#DIV/0!</v>
      </c>
      <c r="BT55" s="7" t="e">
        <f t="shared" si="62"/>
        <v>#DIV/0!</v>
      </c>
      <c r="BU55" s="7" t="e">
        <f t="shared" si="62"/>
        <v>#DIV/0!</v>
      </c>
      <c r="BV55" s="7" t="e">
        <f t="shared" si="62"/>
        <v>#DIV/0!</v>
      </c>
    </row>
    <row r="56" spans="2:74" x14ac:dyDescent="0.35">
      <c r="B56" t="s">
        <v>51</v>
      </c>
      <c r="K56">
        <v>777</v>
      </c>
      <c r="L56">
        <v>778</v>
      </c>
      <c r="M56">
        <v>785</v>
      </c>
      <c r="N56">
        <f>BG56</f>
        <v>783</v>
      </c>
      <c r="O56">
        <v>793</v>
      </c>
      <c r="P56">
        <v>794</v>
      </c>
      <c r="Q56">
        <v>815</v>
      </c>
      <c r="R56">
        <f>BH56</f>
        <v>835</v>
      </c>
      <c r="S56" s="16">
        <v>939</v>
      </c>
      <c r="T56">
        <v>945</v>
      </c>
      <c r="U56">
        <v>957</v>
      </c>
      <c r="V56">
        <f>BI56</f>
        <v>952</v>
      </c>
      <c r="W56">
        <v>968</v>
      </c>
      <c r="X56">
        <v>972</v>
      </c>
      <c r="Y56">
        <v>987</v>
      </c>
      <c r="Z56">
        <f>BJ56</f>
        <v>982</v>
      </c>
      <c r="AA56">
        <v>1044</v>
      </c>
      <c r="AB56">
        <v>1084</v>
      </c>
      <c r="AC56">
        <v>1097</v>
      </c>
      <c r="AD56">
        <f>BK56</f>
        <v>1091</v>
      </c>
      <c r="AE56">
        <v>1170</v>
      </c>
      <c r="AF56">
        <v>1174</v>
      </c>
      <c r="AG56">
        <v>1184</v>
      </c>
      <c r="AH56">
        <f>BL56</f>
        <v>1184</v>
      </c>
      <c r="AI56">
        <v>1213</v>
      </c>
      <c r="AJ56">
        <v>1216</v>
      </c>
      <c r="AK56">
        <v>1214</v>
      </c>
      <c r="AL56">
        <f>BM56</f>
        <v>1213</v>
      </c>
      <c r="AM56">
        <v>1393</v>
      </c>
      <c r="AN56">
        <v>1618</v>
      </c>
      <c r="AO56">
        <v>1615</v>
      </c>
      <c r="AP56" s="52">
        <f>BN56</f>
        <v>1561</v>
      </c>
      <c r="AQ56">
        <v>1611</v>
      </c>
      <c r="AR56">
        <v>1612</v>
      </c>
      <c r="AS56">
        <v>1616</v>
      </c>
      <c r="AT56" s="52">
        <f>BO56</f>
        <v>1614</v>
      </c>
      <c r="BG56">
        <v>783</v>
      </c>
      <c r="BH56">
        <v>835</v>
      </c>
      <c r="BI56">
        <v>952</v>
      </c>
      <c r="BJ56">
        <v>982</v>
      </c>
      <c r="BK56">
        <v>1091</v>
      </c>
      <c r="BL56">
        <v>1184</v>
      </c>
      <c r="BM56">
        <v>1213</v>
      </c>
      <c r="BN56">
        <v>1561</v>
      </c>
      <c r="BO56">
        <v>1614</v>
      </c>
    </row>
    <row r="57" spans="2:74" x14ac:dyDescent="0.35">
      <c r="B57" t="s">
        <v>52</v>
      </c>
      <c r="K57">
        <v>777</v>
      </c>
      <c r="L57">
        <v>778</v>
      </c>
      <c r="M57">
        <v>785</v>
      </c>
      <c r="N57">
        <f>BG57</f>
        <v>783</v>
      </c>
      <c r="O57">
        <v>793</v>
      </c>
      <c r="P57">
        <v>821</v>
      </c>
      <c r="Q57">
        <v>815</v>
      </c>
      <c r="R57">
        <f>BH57</f>
        <v>835</v>
      </c>
      <c r="S57" s="16">
        <v>939</v>
      </c>
      <c r="T57">
        <v>945</v>
      </c>
      <c r="U57">
        <v>1042</v>
      </c>
      <c r="V57">
        <f>BI57</f>
        <v>1039</v>
      </c>
      <c r="W57">
        <v>1039</v>
      </c>
      <c r="X57">
        <v>1147</v>
      </c>
      <c r="Y57">
        <v>1076</v>
      </c>
      <c r="Z57">
        <f>BJ57</f>
        <v>1064</v>
      </c>
      <c r="AA57">
        <v>1094</v>
      </c>
      <c r="AB57">
        <v>1109</v>
      </c>
      <c r="AC57">
        <v>1117</v>
      </c>
      <c r="AD57">
        <f>BK57</f>
        <v>1120</v>
      </c>
      <c r="AE57">
        <v>1224</v>
      </c>
      <c r="AF57">
        <v>1227</v>
      </c>
      <c r="AG57">
        <v>1215</v>
      </c>
      <c r="AH57">
        <f>BL57</f>
        <v>1207</v>
      </c>
      <c r="AI57">
        <v>1231</v>
      </c>
      <c r="AJ57">
        <v>1232</v>
      </c>
      <c r="AK57">
        <v>1230</v>
      </c>
      <c r="AL57">
        <f>BM57</f>
        <v>1229</v>
      </c>
      <c r="AM57">
        <v>1410</v>
      </c>
      <c r="AN57">
        <v>1632</v>
      </c>
      <c r="AO57">
        <v>1625</v>
      </c>
      <c r="AP57" s="52">
        <f>BN57</f>
        <v>1571</v>
      </c>
      <c r="AQ57">
        <v>1611</v>
      </c>
      <c r="AR57">
        <v>1627</v>
      </c>
      <c r="AS57">
        <v>1629</v>
      </c>
      <c r="AT57" s="52">
        <f>BO57</f>
        <v>1625</v>
      </c>
      <c r="BG57">
        <v>783</v>
      </c>
      <c r="BH57">
        <v>835</v>
      </c>
      <c r="BI57">
        <v>1039</v>
      </c>
      <c r="BJ57">
        <v>1064</v>
      </c>
      <c r="BK57">
        <v>1120</v>
      </c>
      <c r="BL57">
        <v>1207</v>
      </c>
      <c r="BM57">
        <v>1229</v>
      </c>
      <c r="BN57">
        <v>1571</v>
      </c>
      <c r="BO57">
        <v>1625</v>
      </c>
    </row>
    <row r="58" spans="2:74" x14ac:dyDescent="0.35">
      <c r="AP58" s="53" t="s">
        <v>2156</v>
      </c>
    </row>
    <row r="59" spans="2:74" s="11" customFormat="1" x14ac:dyDescent="0.35">
      <c r="B59" s="11" t="s">
        <v>53</v>
      </c>
      <c r="S59" s="20"/>
    </row>
    <row r="60" spans="2:74" x14ac:dyDescent="0.35">
      <c r="B60" t="s">
        <v>54</v>
      </c>
      <c r="K60" s="12">
        <f t="shared" ref="K60:AN60" si="63">K41/K38</f>
        <v>0.74233128834355833</v>
      </c>
      <c r="L60" s="12">
        <f t="shared" si="63"/>
        <v>1.0129310344827587</v>
      </c>
      <c r="M60" s="12">
        <f t="shared" si="63"/>
        <v>1.00836820083682</v>
      </c>
      <c r="N60" s="12">
        <f t="shared" si="63"/>
        <v>0.87685185185185188</v>
      </c>
      <c r="O60" s="12">
        <f t="shared" si="63"/>
        <v>0.8996282527881041</v>
      </c>
      <c r="P60" s="12">
        <f t="shared" si="63"/>
        <v>0.76175548589341691</v>
      </c>
      <c r="Q60" s="12">
        <f t="shared" si="63"/>
        <v>4.3898305084745761</v>
      </c>
      <c r="R60" s="12">
        <f t="shared" si="63"/>
        <v>0.75213675213675213</v>
      </c>
      <c r="S60" s="24">
        <f t="shared" si="63"/>
        <v>0.71693121693121697</v>
      </c>
      <c r="T60" s="12">
        <f t="shared" si="63"/>
        <v>0.73834196891191706</v>
      </c>
      <c r="U60" s="12">
        <f t="shared" si="63"/>
        <v>0.56042031523642732</v>
      </c>
      <c r="V60" s="12">
        <f t="shared" si="63"/>
        <v>0.63631376851343935</v>
      </c>
      <c r="W60" s="12">
        <f t="shared" si="63"/>
        <v>0.57453936348408707</v>
      </c>
      <c r="X60" s="12">
        <f t="shared" si="63"/>
        <v>0.5475460122699386</v>
      </c>
      <c r="Y60" s="12">
        <f t="shared" si="63"/>
        <v>0.54916792738275344</v>
      </c>
      <c r="Z60" s="12">
        <f t="shared" si="63"/>
        <v>0.69087523277467411</v>
      </c>
      <c r="AA60" s="12">
        <f t="shared" si="63"/>
        <v>0.71593090211132437</v>
      </c>
      <c r="AB60" s="12">
        <f t="shared" si="63"/>
        <v>0.60064412238325282</v>
      </c>
      <c r="AC60" s="12">
        <f t="shared" si="63"/>
        <v>0.52252252252252251</v>
      </c>
      <c r="AD60" s="12">
        <f t="shared" si="63"/>
        <v>0.41622760800842995</v>
      </c>
      <c r="AE60" s="12">
        <f t="shared" si="63"/>
        <v>0.54034229828850855</v>
      </c>
      <c r="AF60" s="12">
        <f t="shared" si="63"/>
        <v>0.54245283018867929</v>
      </c>
      <c r="AG60" s="12">
        <f t="shared" si="63"/>
        <v>0.41300813008130083</v>
      </c>
      <c r="AH60" s="12">
        <f t="shared" si="63"/>
        <v>0.39490006891798757</v>
      </c>
      <c r="AI60" s="12">
        <f t="shared" si="63"/>
        <v>0.38437303087586644</v>
      </c>
      <c r="AJ60" s="12">
        <f t="shared" si="63"/>
        <v>0.36010928961748634</v>
      </c>
      <c r="AK60" s="12">
        <f t="shared" si="63"/>
        <v>0.36673058485139021</v>
      </c>
      <c r="AL60" s="12">
        <f t="shared" si="63"/>
        <v>0.33429513602638089</v>
      </c>
      <c r="AM60" s="12">
        <f t="shared" si="63"/>
        <v>0.37615330021291699</v>
      </c>
      <c r="AN60" s="12">
        <f t="shared" si="63"/>
        <v>0.42932628797886396</v>
      </c>
      <c r="AO60" s="12">
        <f t="shared" ref="AO60:AX60" si="64">AO41/AO38</f>
        <v>0.5433305012744265</v>
      </c>
      <c r="AP60" s="12">
        <f t="shared" si="64"/>
        <v>0.56845609654598417</v>
      </c>
      <c r="AQ60" s="12">
        <f t="shared" si="64"/>
        <v>0.59813480288257737</v>
      </c>
      <c r="AR60" s="12">
        <f t="shared" si="64"/>
        <v>0.59066721244371678</v>
      </c>
      <c r="AS60" s="12">
        <f t="shared" si="64"/>
        <v>0.54859847105933746</v>
      </c>
      <c r="AT60" s="12">
        <f t="shared" si="64"/>
        <v>0.51906561319134314</v>
      </c>
      <c r="AU60" s="12" t="e">
        <f t="shared" si="64"/>
        <v>#DIV/0!</v>
      </c>
      <c r="AV60" s="12" t="e">
        <f t="shared" si="64"/>
        <v>#DIV/0!</v>
      </c>
      <c r="AW60" s="12" t="e">
        <f t="shared" si="64"/>
        <v>#DIV/0!</v>
      </c>
      <c r="AX60" s="12" t="e">
        <f t="shared" si="64"/>
        <v>#DIV/0!</v>
      </c>
      <c r="BG60" s="12">
        <f t="shared" ref="BG60:BV60" si="65">BG41/BG38</f>
        <v>0.87685185185185188</v>
      </c>
      <c r="BH60" s="12">
        <f t="shared" si="65"/>
        <v>1.0100200400801602</v>
      </c>
      <c r="BI60" s="12">
        <f t="shared" si="65"/>
        <v>0.63631376851343935</v>
      </c>
      <c r="BJ60" s="12">
        <f t="shared" si="65"/>
        <v>0.58602370249284841</v>
      </c>
      <c r="BK60" s="12">
        <f t="shared" si="65"/>
        <v>0.53940027894002784</v>
      </c>
      <c r="BL60" s="12">
        <f t="shared" si="65"/>
        <v>0.45617667356797792</v>
      </c>
      <c r="BM60" s="12">
        <f t="shared" si="65"/>
        <v>0.35880943372430318</v>
      </c>
      <c r="BN60" s="12">
        <f t="shared" si="65"/>
        <v>0.47203621616523628</v>
      </c>
      <c r="BO60" s="12">
        <f t="shared" si="65"/>
        <v>0.56137667304015293</v>
      </c>
      <c r="BP60" s="12" t="e">
        <f t="shared" si="65"/>
        <v>#DIV/0!</v>
      </c>
      <c r="BQ60" s="12" t="e">
        <f t="shared" si="65"/>
        <v>#DIV/0!</v>
      </c>
      <c r="BR60" s="12" t="e">
        <f t="shared" si="65"/>
        <v>#DIV/0!</v>
      </c>
      <c r="BS60" s="12" t="e">
        <f t="shared" si="65"/>
        <v>#DIV/0!</v>
      </c>
      <c r="BT60" s="12" t="e">
        <f t="shared" si="65"/>
        <v>#DIV/0!</v>
      </c>
      <c r="BU60" s="12" t="e">
        <f t="shared" si="65"/>
        <v>#DIV/0!</v>
      </c>
      <c r="BV60" s="12" t="e">
        <f t="shared" si="65"/>
        <v>#DIV/0!</v>
      </c>
    </row>
    <row r="61" spans="2:74" x14ac:dyDescent="0.35">
      <c r="B61" t="s">
        <v>55</v>
      </c>
      <c r="K61" s="12">
        <f t="shared" ref="K61:AN61" si="66">K42/K38</f>
        <v>0.40184049079754602</v>
      </c>
      <c r="L61" s="12">
        <f t="shared" si="66"/>
        <v>0.57758620689655171</v>
      </c>
      <c r="M61" s="12">
        <f t="shared" si="66"/>
        <v>0.45188284518828453</v>
      </c>
      <c r="N61" s="12">
        <f t="shared" si="66"/>
        <v>0.4462962962962963</v>
      </c>
      <c r="O61" s="12">
        <f t="shared" si="66"/>
        <v>0.3903345724907063</v>
      </c>
      <c r="P61" s="12">
        <f t="shared" si="66"/>
        <v>0.36677115987460818</v>
      </c>
      <c r="Q61" s="12">
        <f t="shared" si="66"/>
        <v>1.9830508474576272</v>
      </c>
      <c r="R61" s="12">
        <f t="shared" si="66"/>
        <v>0.34472934472934474</v>
      </c>
      <c r="S61" s="24">
        <f t="shared" si="66"/>
        <v>0.32539682539682541</v>
      </c>
      <c r="T61" s="12">
        <f t="shared" si="66"/>
        <v>0.32901554404145078</v>
      </c>
      <c r="U61" s="12">
        <f t="shared" si="66"/>
        <v>0.23117338003502627</v>
      </c>
      <c r="V61" s="12">
        <f t="shared" si="66"/>
        <v>0.28030718595721338</v>
      </c>
      <c r="W61" s="12">
        <f t="shared" si="66"/>
        <v>0.22445561139028475</v>
      </c>
      <c r="X61" s="12">
        <f t="shared" si="66"/>
        <v>0.21779141104294478</v>
      </c>
      <c r="Y61" s="12">
        <f t="shared" si="66"/>
        <v>0.22390317700453857</v>
      </c>
      <c r="Z61" s="12">
        <f t="shared" si="66"/>
        <v>0.25698324022346369</v>
      </c>
      <c r="AA61" s="12">
        <f t="shared" si="66"/>
        <v>0.32629558541266795</v>
      </c>
      <c r="AB61" s="12">
        <f t="shared" si="66"/>
        <v>0.30434782608695654</v>
      </c>
      <c r="AC61" s="12">
        <f t="shared" si="66"/>
        <v>0.23809523809523808</v>
      </c>
      <c r="AD61" s="12">
        <f t="shared" si="66"/>
        <v>0.21707060063224448</v>
      </c>
      <c r="AE61" s="12">
        <f t="shared" si="66"/>
        <v>0.24327628361858192</v>
      </c>
      <c r="AF61" s="12">
        <f t="shared" si="66"/>
        <v>0.25353773584905659</v>
      </c>
      <c r="AG61" s="12">
        <f t="shared" si="66"/>
        <v>0.22195121951219512</v>
      </c>
      <c r="AH61" s="12">
        <f t="shared" si="66"/>
        <v>0.21226740179186768</v>
      </c>
      <c r="AI61" s="12">
        <f t="shared" si="66"/>
        <v>0.20100819155639571</v>
      </c>
      <c r="AJ61" s="12">
        <f t="shared" si="66"/>
        <v>0.18633879781420765</v>
      </c>
      <c r="AK61" s="12">
        <f t="shared" si="66"/>
        <v>0.18024928092042186</v>
      </c>
      <c r="AL61" s="12">
        <f t="shared" si="66"/>
        <v>0.16982687551525144</v>
      </c>
      <c r="AM61" s="12">
        <f t="shared" si="66"/>
        <v>0.21185237757274664</v>
      </c>
      <c r="AN61" s="12">
        <f t="shared" si="66"/>
        <v>0.19550858652575959</v>
      </c>
      <c r="AO61" s="12">
        <f t="shared" ref="AO61:AX61" si="67">AO42/AO38</f>
        <v>0.23661852166525063</v>
      </c>
      <c r="AP61" s="12">
        <f t="shared" si="67"/>
        <v>0.24552642530170621</v>
      </c>
      <c r="AQ61" s="12">
        <f t="shared" si="67"/>
        <v>0.24798643493005512</v>
      </c>
      <c r="AR61" s="12">
        <f t="shared" si="67"/>
        <v>0.22390503479328694</v>
      </c>
      <c r="AS61" s="12">
        <f t="shared" si="67"/>
        <v>0.20968329086275939</v>
      </c>
      <c r="AT61" s="12">
        <f t="shared" si="67"/>
        <v>0.22122981793198213</v>
      </c>
      <c r="AU61" s="12" t="e">
        <f t="shared" si="67"/>
        <v>#DIV/0!</v>
      </c>
      <c r="AV61" s="12" t="e">
        <f t="shared" si="67"/>
        <v>#DIV/0!</v>
      </c>
      <c r="AW61" s="12" t="e">
        <f t="shared" si="67"/>
        <v>#DIV/0!</v>
      </c>
      <c r="AX61" s="12" t="e">
        <f t="shared" si="67"/>
        <v>#DIV/0!</v>
      </c>
      <c r="BG61" s="12">
        <f t="shared" ref="BG61:BV61" si="68">BG42/BG38</f>
        <v>0.4462962962962963</v>
      </c>
      <c r="BH61" s="12">
        <f t="shared" si="68"/>
        <v>0.46092184368737477</v>
      </c>
      <c r="BI61" s="12">
        <f t="shared" si="68"/>
        <v>0.28030718595721338</v>
      </c>
      <c r="BJ61" s="12">
        <f t="shared" si="68"/>
        <v>0.2296689824274622</v>
      </c>
      <c r="BK61" s="12">
        <f t="shared" si="68"/>
        <v>0.2615062761506276</v>
      </c>
      <c r="BL61" s="12">
        <f t="shared" si="68"/>
        <v>0.22889348976305499</v>
      </c>
      <c r="BM61" s="12">
        <f t="shared" si="68"/>
        <v>0.18262075923823937</v>
      </c>
      <c r="BN61" s="12">
        <f t="shared" si="68"/>
        <v>0.22031500518721117</v>
      </c>
      <c r="BO61" s="12">
        <f t="shared" si="68"/>
        <v>0.22485659655831741</v>
      </c>
      <c r="BP61" s="12" t="e">
        <f t="shared" si="68"/>
        <v>#DIV/0!</v>
      </c>
      <c r="BQ61" s="12" t="e">
        <f t="shared" si="68"/>
        <v>#DIV/0!</v>
      </c>
      <c r="BR61" s="12" t="e">
        <f t="shared" si="68"/>
        <v>#DIV/0!</v>
      </c>
      <c r="BS61" s="12" t="e">
        <f t="shared" si="68"/>
        <v>#DIV/0!</v>
      </c>
      <c r="BT61" s="12" t="e">
        <f t="shared" si="68"/>
        <v>#DIV/0!</v>
      </c>
      <c r="BU61" s="12" t="e">
        <f t="shared" si="68"/>
        <v>#DIV/0!</v>
      </c>
      <c r="BV61" s="12" t="e">
        <f t="shared" si="68"/>
        <v>#DIV/0!</v>
      </c>
    </row>
    <row r="62" spans="2:74" x14ac:dyDescent="0.35">
      <c r="B62" t="s">
        <v>56</v>
      </c>
      <c r="K62" s="12">
        <f t="shared" ref="K62:AN62" si="69">K43/K38</f>
        <v>0.27607361963190186</v>
      </c>
      <c r="L62" s="12">
        <f t="shared" si="69"/>
        <v>0</v>
      </c>
      <c r="M62" s="12">
        <f t="shared" si="69"/>
        <v>0.20083682008368201</v>
      </c>
      <c r="N62" s="12">
        <f t="shared" si="69"/>
        <v>0.12222222222222222</v>
      </c>
      <c r="O62" s="12">
        <f t="shared" si="69"/>
        <v>-1.1152416356877323E-2</v>
      </c>
      <c r="P62" s="12">
        <f t="shared" si="69"/>
        <v>-2.1943573667711599E-2</v>
      </c>
      <c r="Q62" s="12">
        <f t="shared" si="69"/>
        <v>0</v>
      </c>
      <c r="R62" s="12">
        <f t="shared" si="69"/>
        <v>0</v>
      </c>
      <c r="S62" s="24">
        <f t="shared" si="69"/>
        <v>0</v>
      </c>
      <c r="T62" s="12">
        <f t="shared" si="69"/>
        <v>0</v>
      </c>
      <c r="U62" s="12">
        <f t="shared" si="69"/>
        <v>0</v>
      </c>
      <c r="V62" s="12">
        <f t="shared" si="69"/>
        <v>0</v>
      </c>
      <c r="W62" s="12">
        <f t="shared" si="69"/>
        <v>0</v>
      </c>
      <c r="X62" s="12">
        <f t="shared" si="69"/>
        <v>0</v>
      </c>
      <c r="Y62" s="12">
        <f t="shared" si="69"/>
        <v>0</v>
      </c>
      <c r="Z62" s="12">
        <f t="shared" si="69"/>
        <v>0</v>
      </c>
      <c r="AA62" s="12">
        <f t="shared" si="69"/>
        <v>0</v>
      </c>
      <c r="AB62" s="12">
        <f t="shared" si="69"/>
        <v>0</v>
      </c>
      <c r="AC62" s="12">
        <f t="shared" si="69"/>
        <v>0</v>
      </c>
      <c r="AD62" s="12">
        <f t="shared" si="69"/>
        <v>0</v>
      </c>
      <c r="AE62" s="12">
        <f t="shared" si="69"/>
        <v>0</v>
      </c>
      <c r="AF62" s="12">
        <f t="shared" si="69"/>
        <v>0</v>
      </c>
      <c r="AG62" s="12">
        <f t="shared" si="69"/>
        <v>0</v>
      </c>
      <c r="AH62" s="12">
        <f t="shared" si="69"/>
        <v>0</v>
      </c>
      <c r="AI62" s="12">
        <f t="shared" si="69"/>
        <v>0</v>
      </c>
      <c r="AJ62" s="12">
        <f t="shared" si="69"/>
        <v>0</v>
      </c>
      <c r="AK62" s="12">
        <f t="shared" si="69"/>
        <v>0</v>
      </c>
      <c r="AL62" s="12">
        <f t="shared" si="69"/>
        <v>0</v>
      </c>
      <c r="AM62" s="12">
        <f t="shared" si="69"/>
        <v>0.10397444996451384</v>
      </c>
      <c r="AN62" s="12">
        <f t="shared" si="69"/>
        <v>0.20343461030383092</v>
      </c>
      <c r="AO62" s="12">
        <f t="shared" ref="AO62:AX62" si="70">AO43/AO38</f>
        <v>0.25063721325403571</v>
      </c>
      <c r="AP62" s="12">
        <f t="shared" si="70"/>
        <v>0.25010403662089054</v>
      </c>
      <c r="AQ62" s="12">
        <f t="shared" si="70"/>
        <v>0.21958456973293769</v>
      </c>
      <c r="AR62" s="12">
        <f t="shared" si="70"/>
        <v>0.19688907081457224</v>
      </c>
      <c r="AS62" s="12">
        <f t="shared" si="70"/>
        <v>0.16381507098653075</v>
      </c>
      <c r="AT62" s="12">
        <f t="shared" si="70"/>
        <v>0.14428031604259706</v>
      </c>
      <c r="AU62" s="12" t="e">
        <f t="shared" si="70"/>
        <v>#DIV/0!</v>
      </c>
      <c r="AV62" s="12" t="e">
        <f t="shared" si="70"/>
        <v>#DIV/0!</v>
      </c>
      <c r="AW62" s="12" t="e">
        <f t="shared" si="70"/>
        <v>#DIV/0!</v>
      </c>
      <c r="AX62" s="12" t="e">
        <f t="shared" si="70"/>
        <v>#DIV/0!</v>
      </c>
      <c r="BG62" s="12">
        <f t="shared" ref="BG62:BV62" si="71">BG43/BG38</f>
        <v>0.12222222222222222</v>
      </c>
      <c r="BH62" s="12">
        <f t="shared" si="71"/>
        <v>-1.002004008016032E-2</v>
      </c>
      <c r="BI62" s="12">
        <f t="shared" si="71"/>
        <v>0</v>
      </c>
      <c r="BJ62" s="12">
        <f t="shared" si="71"/>
        <v>0</v>
      </c>
      <c r="BK62" s="12">
        <f t="shared" si="71"/>
        <v>0</v>
      </c>
      <c r="BL62" s="12">
        <f t="shared" si="71"/>
        <v>0</v>
      </c>
      <c r="BM62" s="12">
        <f t="shared" si="71"/>
        <v>0</v>
      </c>
      <c r="BN62" s="12">
        <f t="shared" si="71"/>
        <v>0.19805715363576346</v>
      </c>
      <c r="BO62" s="12">
        <f t="shared" si="71"/>
        <v>0.17868068833652007</v>
      </c>
      <c r="BP62" s="12" t="e">
        <f t="shared" si="71"/>
        <v>#DIV/0!</v>
      </c>
      <c r="BQ62" s="12" t="e">
        <f t="shared" si="71"/>
        <v>#DIV/0!</v>
      </c>
      <c r="BR62" s="12" t="e">
        <f t="shared" si="71"/>
        <v>#DIV/0!</v>
      </c>
      <c r="BS62" s="12" t="e">
        <f t="shared" si="71"/>
        <v>#DIV/0!</v>
      </c>
      <c r="BT62" s="12" t="e">
        <f t="shared" si="71"/>
        <v>#DIV/0!</v>
      </c>
      <c r="BU62" s="12" t="e">
        <f t="shared" si="71"/>
        <v>#DIV/0!</v>
      </c>
      <c r="BV62" s="12" t="e">
        <f t="shared" si="71"/>
        <v>#DIV/0!</v>
      </c>
    </row>
    <row r="63" spans="2:74" s="2" customFormat="1" x14ac:dyDescent="0.35">
      <c r="B63" s="2" t="s">
        <v>57</v>
      </c>
      <c r="K63" s="13">
        <f t="shared" ref="K63:AN63" si="72">K44/K38</f>
        <v>0</v>
      </c>
      <c r="L63" s="13">
        <f t="shared" si="72"/>
        <v>0</v>
      </c>
      <c r="M63" s="13">
        <f t="shared" si="72"/>
        <v>0</v>
      </c>
      <c r="N63" s="13">
        <f t="shared" si="72"/>
        <v>0</v>
      </c>
      <c r="O63" s="13">
        <f t="shared" si="72"/>
        <v>-2.6022304832713755E-2</v>
      </c>
      <c r="P63" s="13">
        <f t="shared" si="72"/>
        <v>-8.1504702194357362E-2</v>
      </c>
      <c r="Q63" s="13">
        <f t="shared" si="72"/>
        <v>-0.40677966101694918</v>
      </c>
      <c r="R63" s="13">
        <f t="shared" si="72"/>
        <v>-8.8319088319088315E-2</v>
      </c>
      <c r="S63" s="25">
        <f t="shared" si="72"/>
        <v>-7.1428571428571425E-2</v>
      </c>
      <c r="T63" s="13">
        <f t="shared" si="72"/>
        <v>-6.4766839378238336E-2</v>
      </c>
      <c r="U63" s="13">
        <f t="shared" si="72"/>
        <v>0</v>
      </c>
      <c r="V63" s="13">
        <f t="shared" si="72"/>
        <v>-2.852441031267142E-2</v>
      </c>
      <c r="W63" s="13">
        <f t="shared" si="72"/>
        <v>0</v>
      </c>
      <c r="X63" s="13">
        <f t="shared" si="72"/>
        <v>0</v>
      </c>
      <c r="Y63" s="13">
        <f t="shared" si="72"/>
        <v>0</v>
      </c>
      <c r="Z63" s="13">
        <f t="shared" si="72"/>
        <v>0</v>
      </c>
      <c r="AA63" s="13">
        <f t="shared" si="72"/>
        <v>-0.11516314779270634</v>
      </c>
      <c r="AB63" s="13">
        <f t="shared" si="72"/>
        <v>0</v>
      </c>
      <c r="AC63" s="13">
        <f t="shared" si="72"/>
        <v>0</v>
      </c>
      <c r="AD63" s="13">
        <f t="shared" si="72"/>
        <v>0</v>
      </c>
      <c r="AE63" s="13">
        <f t="shared" si="72"/>
        <v>0</v>
      </c>
      <c r="AF63" s="13">
        <f t="shared" si="72"/>
        <v>0</v>
      </c>
      <c r="AG63" s="13">
        <f t="shared" si="72"/>
        <v>0</v>
      </c>
      <c r="AH63" s="13">
        <f t="shared" si="72"/>
        <v>0</v>
      </c>
      <c r="AI63" s="13">
        <f t="shared" si="72"/>
        <v>-2.520478890989288E-3</v>
      </c>
      <c r="AJ63" s="13">
        <f t="shared" si="72"/>
        <v>-5.4644808743169399E-4</v>
      </c>
      <c r="AK63" s="13">
        <f t="shared" si="72"/>
        <v>-1.4381591562799617E-3</v>
      </c>
      <c r="AL63" s="13">
        <f t="shared" si="72"/>
        <v>-1.6488046166529267E-3</v>
      </c>
      <c r="AM63" s="13">
        <f t="shared" si="72"/>
        <v>-2.9453513129879347E-2</v>
      </c>
      <c r="AN63" s="13">
        <f t="shared" si="72"/>
        <v>-1.9815059445178335E-3</v>
      </c>
      <c r="AO63" s="13">
        <f t="shared" ref="AO63:AX63" si="73">AO44/AO38</f>
        <v>-3.3984706881903144E-3</v>
      </c>
      <c r="AP63" s="13">
        <f t="shared" si="73"/>
        <v>-2.0807324178110697E-3</v>
      </c>
      <c r="AQ63" s="13">
        <f t="shared" si="73"/>
        <v>-4.2390843577787196E-3</v>
      </c>
      <c r="AR63" s="13">
        <f t="shared" si="73"/>
        <v>-3.274662300450266E-3</v>
      </c>
      <c r="AS63" s="13">
        <f t="shared" si="73"/>
        <v>-3.6403349108117948E-3</v>
      </c>
      <c r="AT63" s="13">
        <f t="shared" si="73"/>
        <v>-2.0611473720371005E-3</v>
      </c>
      <c r="AU63" s="13" t="e">
        <f t="shared" si="73"/>
        <v>#DIV/0!</v>
      </c>
      <c r="AV63" s="13" t="e">
        <f t="shared" si="73"/>
        <v>#DIV/0!</v>
      </c>
      <c r="AW63" s="13" t="e">
        <f t="shared" si="73"/>
        <v>#DIV/0!</v>
      </c>
      <c r="AX63" s="13" t="e">
        <f t="shared" si="73"/>
        <v>#DIV/0!</v>
      </c>
      <c r="BG63" s="13">
        <f t="shared" ref="BG63:BV63" si="74">BG44/BG38</f>
        <v>0</v>
      </c>
      <c r="BH63" s="13">
        <f t="shared" si="74"/>
        <v>-8.8176352705410826E-2</v>
      </c>
      <c r="BI63" s="13">
        <f t="shared" si="74"/>
        <v>-2.852441031267142E-2</v>
      </c>
      <c r="BJ63" s="13">
        <f t="shared" si="74"/>
        <v>0</v>
      </c>
      <c r="BK63" s="13">
        <f t="shared" si="74"/>
        <v>-2.0920502092050208E-2</v>
      </c>
      <c r="BL63" s="13">
        <f t="shared" si="74"/>
        <v>0</v>
      </c>
      <c r="BM63" s="13">
        <f t="shared" si="74"/>
        <v>-1.5134317063942491E-3</v>
      </c>
      <c r="BN63" s="13">
        <f t="shared" si="74"/>
        <v>-9.6199188908799391E-3</v>
      </c>
      <c r="BO63" s="13">
        <f t="shared" si="74"/>
        <v>-3.2504780114722752E-3</v>
      </c>
      <c r="BP63" s="13" t="e">
        <f t="shared" si="74"/>
        <v>#DIV/0!</v>
      </c>
      <c r="BQ63" s="13" t="e">
        <f t="shared" si="74"/>
        <v>#DIV/0!</v>
      </c>
      <c r="BR63" s="13" t="e">
        <f t="shared" si="74"/>
        <v>#DIV/0!</v>
      </c>
      <c r="BS63" s="13" t="e">
        <f t="shared" si="74"/>
        <v>#DIV/0!</v>
      </c>
      <c r="BT63" s="13" t="e">
        <f t="shared" si="74"/>
        <v>#DIV/0!</v>
      </c>
      <c r="BU63" s="13" t="e">
        <f t="shared" si="74"/>
        <v>#DIV/0!</v>
      </c>
      <c r="BV63" s="13" t="e">
        <f t="shared" si="74"/>
        <v>#DIV/0!</v>
      </c>
    </row>
    <row r="64" spans="2:74" s="8" customFormat="1" x14ac:dyDescent="0.35">
      <c r="B64" s="8" t="s">
        <v>53</v>
      </c>
      <c r="K64" s="15">
        <f t="shared" ref="K64:AN64" si="75">SUM(K60:K63)</f>
        <v>1.4202453987730062</v>
      </c>
      <c r="L64" s="15">
        <f t="shared" si="75"/>
        <v>1.5905172413793105</v>
      </c>
      <c r="M64" s="15">
        <f t="shared" si="75"/>
        <v>1.6610878661087867</v>
      </c>
      <c r="N64" s="15">
        <f t="shared" si="75"/>
        <v>1.4453703703703704</v>
      </c>
      <c r="O64" s="15">
        <f t="shared" si="75"/>
        <v>1.2527881040892195</v>
      </c>
      <c r="P64" s="15">
        <f t="shared" si="75"/>
        <v>1.0250783699059562</v>
      </c>
      <c r="Q64" s="15">
        <f t="shared" si="75"/>
        <v>5.9661016949152543</v>
      </c>
      <c r="R64" s="15">
        <f t="shared" si="75"/>
        <v>1.0085470085470085</v>
      </c>
      <c r="S64" s="26">
        <f t="shared" si="75"/>
        <v>0.97089947089947093</v>
      </c>
      <c r="T64" s="15">
        <f t="shared" si="75"/>
        <v>1.0025906735751295</v>
      </c>
      <c r="U64" s="15">
        <f t="shared" si="75"/>
        <v>0.79159369527145362</v>
      </c>
      <c r="V64" s="15">
        <f t="shared" si="75"/>
        <v>0.88809654415798134</v>
      </c>
      <c r="W64" s="15">
        <f t="shared" si="75"/>
        <v>0.79899497487437188</v>
      </c>
      <c r="X64" s="15">
        <f t="shared" si="75"/>
        <v>0.76533742331288335</v>
      </c>
      <c r="Y64" s="15">
        <f t="shared" si="75"/>
        <v>0.77307110438729199</v>
      </c>
      <c r="Z64" s="15">
        <f t="shared" si="75"/>
        <v>0.94785847299813786</v>
      </c>
      <c r="AA64" s="15">
        <f t="shared" si="75"/>
        <v>0.92706333973128607</v>
      </c>
      <c r="AB64" s="15">
        <f t="shared" si="75"/>
        <v>0.90499194847020936</v>
      </c>
      <c r="AC64" s="15">
        <f t="shared" si="75"/>
        <v>0.76061776061776065</v>
      </c>
      <c r="AD64" s="15">
        <f t="shared" si="75"/>
        <v>0.63329820864067443</v>
      </c>
      <c r="AE64" s="15">
        <f t="shared" si="75"/>
        <v>0.78361858190709044</v>
      </c>
      <c r="AF64" s="15">
        <f t="shared" si="75"/>
        <v>0.79599056603773588</v>
      </c>
      <c r="AG64" s="15">
        <f t="shared" si="75"/>
        <v>0.63495934959349598</v>
      </c>
      <c r="AH64" s="15">
        <f t="shared" si="75"/>
        <v>0.60716747070985522</v>
      </c>
      <c r="AI64" s="15">
        <f t="shared" si="75"/>
        <v>0.58286074354127282</v>
      </c>
      <c r="AJ64" s="15">
        <f t="shared" si="75"/>
        <v>0.54590163934426228</v>
      </c>
      <c r="AK64" s="15">
        <f t="shared" si="75"/>
        <v>0.54554170661553214</v>
      </c>
      <c r="AL64" s="15">
        <f t="shared" si="75"/>
        <v>0.50247320692497932</v>
      </c>
      <c r="AM64" s="15">
        <f t="shared" si="75"/>
        <v>0.66252661462029816</v>
      </c>
      <c r="AN64" s="15">
        <f t="shared" si="75"/>
        <v>0.82628797886393657</v>
      </c>
      <c r="AO64" s="15">
        <f t="shared" ref="AO64" si="76">SUM(AO60:AO63)</f>
        <v>1.0271877655055226</v>
      </c>
      <c r="AP64" s="15">
        <f t="shared" ref="AP64" si="77">SUM(AP60:AP63)</f>
        <v>1.0620058260507697</v>
      </c>
      <c r="AQ64" s="15">
        <f t="shared" ref="AQ64" si="78">SUM(AQ60:AQ63)</f>
        <v>1.0614667231877914</v>
      </c>
      <c r="AR64" s="15">
        <f t="shared" ref="AR64" si="79">SUM(AR60:AR63)</f>
        <v>1.0081866557511256</v>
      </c>
      <c r="AS64" s="15">
        <f t="shared" ref="AS64" si="80">SUM(AS60:AS63)</f>
        <v>0.91845649799781581</v>
      </c>
      <c r="AT64" s="15">
        <f t="shared" ref="AT64" si="81">SUM(AT60:AT63)</f>
        <v>0.88251459979388525</v>
      </c>
      <c r="AU64" s="15" t="e">
        <f t="shared" ref="AU64" si="82">SUM(AU60:AU63)</f>
        <v>#DIV/0!</v>
      </c>
      <c r="AV64" s="15" t="e">
        <f t="shared" ref="AV64" si="83">SUM(AV60:AV63)</f>
        <v>#DIV/0!</v>
      </c>
      <c r="AW64" s="15" t="e">
        <f t="shared" ref="AW64" si="84">SUM(AW60:AW63)</f>
        <v>#DIV/0!</v>
      </c>
      <c r="AX64" s="15" t="e">
        <f t="shared" ref="AX64" si="85">SUM(AX60:AX63)</f>
        <v>#DIV/0!</v>
      </c>
      <c r="BG64" s="15">
        <f t="shared" ref="BG64:BV64" si="86">SUM(BG60:BG63)</f>
        <v>1.4453703703703704</v>
      </c>
      <c r="BH64" s="15">
        <f t="shared" si="86"/>
        <v>1.3727454909819639</v>
      </c>
      <c r="BI64" s="15">
        <f t="shared" si="86"/>
        <v>0.88809654415798134</v>
      </c>
      <c r="BJ64" s="15">
        <f t="shared" si="86"/>
        <v>0.81569268492031055</v>
      </c>
      <c r="BK64" s="15">
        <f t="shared" si="86"/>
        <v>0.77998605299860524</v>
      </c>
      <c r="BL64" s="15">
        <f t="shared" si="86"/>
        <v>0.68507016333103288</v>
      </c>
      <c r="BM64" s="15">
        <f t="shared" si="86"/>
        <v>0.53991676125614829</v>
      </c>
      <c r="BN64" s="15">
        <f t="shared" si="86"/>
        <v>0.88078845609733092</v>
      </c>
      <c r="BO64" s="15">
        <f t="shared" si="86"/>
        <v>0.96166347992351819</v>
      </c>
      <c r="BP64" s="15" t="e">
        <f t="shared" si="86"/>
        <v>#DIV/0!</v>
      </c>
      <c r="BQ64" s="15" t="e">
        <f t="shared" si="86"/>
        <v>#DIV/0!</v>
      </c>
      <c r="BR64" s="15" t="e">
        <f t="shared" si="86"/>
        <v>#DIV/0!</v>
      </c>
      <c r="BS64" s="15" t="e">
        <f t="shared" si="86"/>
        <v>#DIV/0!</v>
      </c>
      <c r="BT64" s="15" t="e">
        <f t="shared" si="86"/>
        <v>#DIV/0!</v>
      </c>
      <c r="BU64" s="15" t="e">
        <f t="shared" si="86"/>
        <v>#DIV/0!</v>
      </c>
      <c r="BV64" s="15" t="e">
        <f t="shared" si="86"/>
        <v>#DIV/0!</v>
      </c>
    </row>
    <row r="65" spans="1:74" s="11" customFormat="1" x14ac:dyDescent="0.35">
      <c r="B65" s="11" t="s">
        <v>58</v>
      </c>
      <c r="K65" s="14"/>
      <c r="S65" s="20"/>
    </row>
    <row r="66" spans="1:74" s="12" customFormat="1" x14ac:dyDescent="0.35">
      <c r="B66" s="12" t="s">
        <v>59</v>
      </c>
      <c r="K66" s="12">
        <f t="shared" ref="K66:AN66" si="87">K38/K36</f>
        <v>0.31650485436893205</v>
      </c>
      <c r="L66" s="12">
        <f t="shared" si="87"/>
        <v>0.24628450106157113</v>
      </c>
      <c r="M66" s="12">
        <f t="shared" si="87"/>
        <v>0.22525918944392084</v>
      </c>
      <c r="N66" s="12">
        <f t="shared" si="87"/>
        <v>0.27060886995740419</v>
      </c>
      <c r="O66" s="12">
        <f t="shared" si="87"/>
        <v>0.32331730769230771</v>
      </c>
      <c r="P66" s="12">
        <f t="shared" si="87"/>
        <v>0.31061343719571566</v>
      </c>
      <c r="Q66" s="12">
        <f t="shared" si="87"/>
        <v>4.5141545524100997E-2</v>
      </c>
      <c r="R66" s="12">
        <f t="shared" si="87"/>
        <v>0.31735985533453887</v>
      </c>
      <c r="S66" s="24">
        <f t="shared" si="87"/>
        <v>0.32088285229202035</v>
      </c>
      <c r="T66" s="12">
        <f t="shared" si="87"/>
        <v>0.33536055603822762</v>
      </c>
      <c r="U66" s="12">
        <f t="shared" si="87"/>
        <v>0.36047979797979796</v>
      </c>
      <c r="V66" s="12">
        <f t="shared" si="87"/>
        <v>0.34209044848939762</v>
      </c>
      <c r="W66" s="12">
        <f t="shared" si="87"/>
        <v>0.36247723132969034</v>
      </c>
      <c r="X66" s="12">
        <f t="shared" si="87"/>
        <v>0.3712984054669704</v>
      </c>
      <c r="Y66" s="12">
        <f t="shared" si="87"/>
        <v>0.39987900786448882</v>
      </c>
      <c r="Z66" s="12">
        <f t="shared" si="87"/>
        <v>0.3784355179704017</v>
      </c>
      <c r="AA66" s="12">
        <f t="shared" si="87"/>
        <v>0.40959119496855345</v>
      </c>
      <c r="AB66" s="12">
        <f t="shared" si="87"/>
        <v>0.40561724363161333</v>
      </c>
      <c r="AC66" s="12">
        <f t="shared" si="87"/>
        <v>0.43142698500832871</v>
      </c>
      <c r="AD66" s="12">
        <f t="shared" si="87"/>
        <v>0.44616831217677477</v>
      </c>
      <c r="AE66" s="12">
        <f t="shared" si="87"/>
        <v>0.45800671892497202</v>
      </c>
      <c r="AF66" s="12">
        <f t="shared" si="87"/>
        <v>0.43892339544513459</v>
      </c>
      <c r="AG66" s="12">
        <f t="shared" si="87"/>
        <v>0.43912888254194932</v>
      </c>
      <c r="AH66" s="12">
        <f t="shared" si="87"/>
        <v>0.44728729963008629</v>
      </c>
      <c r="AI66" s="12">
        <f t="shared" si="87"/>
        <v>0.46066763425253993</v>
      </c>
      <c r="AJ66" s="12">
        <f t="shared" si="87"/>
        <v>0.47532467532467532</v>
      </c>
      <c r="AK66" s="12">
        <f t="shared" si="87"/>
        <v>0.48365406909343844</v>
      </c>
      <c r="AL66" s="12">
        <f t="shared" si="87"/>
        <v>0.50269374222958974</v>
      </c>
      <c r="AM66" s="12">
        <f t="shared" si="87"/>
        <v>0.4786818413453372</v>
      </c>
      <c r="AN66" s="12">
        <f t="shared" si="87"/>
        <v>0.46229007633587788</v>
      </c>
      <c r="AO66" s="12">
        <f t="shared" ref="AO66:AX66" si="88">AO38/AO36</f>
        <v>0.42300089847259659</v>
      </c>
      <c r="AP66" s="12">
        <f t="shared" si="88"/>
        <v>0.42918378281836045</v>
      </c>
      <c r="AQ66" s="12">
        <f t="shared" si="88"/>
        <v>0.44068746497291239</v>
      </c>
      <c r="AR66" s="12">
        <f t="shared" si="88"/>
        <v>0.4558686322075014</v>
      </c>
      <c r="AS66" s="12">
        <f t="shared" si="88"/>
        <v>0.4736206896551724</v>
      </c>
      <c r="AT66" s="12">
        <f t="shared" si="88"/>
        <v>0.47195201037613488</v>
      </c>
      <c r="AU66" s="12" t="e">
        <f t="shared" si="88"/>
        <v>#DIV/0!</v>
      </c>
      <c r="AV66" s="12" t="e">
        <f t="shared" si="88"/>
        <v>#DIV/0!</v>
      </c>
      <c r="AW66" s="12" t="e">
        <f t="shared" si="88"/>
        <v>#DIV/0!</v>
      </c>
      <c r="AX66" s="12" t="e">
        <f t="shared" si="88"/>
        <v>#DIV/0!</v>
      </c>
      <c r="BG66" s="12">
        <f t="shared" ref="BG66:BV66" si="89">BG38/BG36</f>
        <v>0.27060886995740419</v>
      </c>
      <c r="BH66" s="12">
        <f t="shared" si="89"/>
        <v>0.23361423220973782</v>
      </c>
      <c r="BI66" s="12">
        <f t="shared" si="89"/>
        <v>0.34209044848939762</v>
      </c>
      <c r="BJ66" s="12">
        <f t="shared" si="89"/>
        <v>0.37791505791505792</v>
      </c>
      <c r="BK66" s="12">
        <f t="shared" si="89"/>
        <v>0.42608824840291187</v>
      </c>
      <c r="BL66" s="12">
        <f t="shared" si="89"/>
        <v>0.44525248386766364</v>
      </c>
      <c r="BM66" s="12">
        <f t="shared" si="89"/>
        <v>0.48247535596933189</v>
      </c>
      <c r="BN66" s="12">
        <f t="shared" si="89"/>
        <v>0.4492606245498072</v>
      </c>
      <c r="BO66" s="12">
        <f t="shared" si="89"/>
        <v>0.46119929453262787</v>
      </c>
      <c r="BP66" s="12" t="e">
        <f t="shared" si="89"/>
        <v>#DIV/0!</v>
      </c>
      <c r="BQ66" s="12" t="e">
        <f t="shared" si="89"/>
        <v>#DIV/0!</v>
      </c>
      <c r="BR66" s="12" t="e">
        <f t="shared" si="89"/>
        <v>#DIV/0!</v>
      </c>
      <c r="BS66" s="12" t="e">
        <f t="shared" si="89"/>
        <v>#DIV/0!</v>
      </c>
      <c r="BT66" s="12" t="e">
        <f t="shared" si="89"/>
        <v>#DIV/0!</v>
      </c>
      <c r="BU66" s="12" t="e">
        <f t="shared" si="89"/>
        <v>#DIV/0!</v>
      </c>
      <c r="BV66" s="12" t="e">
        <f t="shared" si="89"/>
        <v>#DIV/0!</v>
      </c>
    </row>
    <row r="67" spans="1:74" s="12" customFormat="1" x14ac:dyDescent="0.35">
      <c r="B67" s="12" t="s">
        <v>60</v>
      </c>
      <c r="K67" s="12">
        <f t="shared" ref="K67:AN67" si="90">K45/K36</f>
        <v>-0.13300970873786408</v>
      </c>
      <c r="L67" s="12">
        <f t="shared" si="90"/>
        <v>-0.14543524416135881</v>
      </c>
      <c r="M67" s="12">
        <f t="shared" si="90"/>
        <v>-0.14891611687087652</v>
      </c>
      <c r="N67" s="12">
        <f t="shared" si="90"/>
        <v>-0.12052117263843648</v>
      </c>
      <c r="O67" s="12">
        <f t="shared" si="90"/>
        <v>-8.1730769230769232E-2</v>
      </c>
      <c r="P67" s="12">
        <f t="shared" si="90"/>
        <v>-7.7896786757546254E-3</v>
      </c>
      <c r="Q67" s="12">
        <f t="shared" si="90"/>
        <v>-0.22417750573833206</v>
      </c>
      <c r="R67" s="12">
        <f t="shared" si="90"/>
        <v>-0.37703435804701629</v>
      </c>
      <c r="S67" s="24">
        <f t="shared" si="90"/>
        <v>9.3378607809847195E-3</v>
      </c>
      <c r="T67" s="12">
        <f t="shared" si="90"/>
        <v>-8.6880973066898344E-4</v>
      </c>
      <c r="U67" s="12">
        <f t="shared" si="90"/>
        <v>7.5126262626262624E-2</v>
      </c>
      <c r="V67" s="12">
        <f t="shared" si="90"/>
        <v>3.8281103396509662E-2</v>
      </c>
      <c r="W67" s="12">
        <f t="shared" si="90"/>
        <v>7.2859744990892539E-2</v>
      </c>
      <c r="X67" s="12">
        <f t="shared" si="90"/>
        <v>8.7129840546697035E-2</v>
      </c>
      <c r="Y67" s="12">
        <f t="shared" si="90"/>
        <v>9.0744101633393831E-2</v>
      </c>
      <c r="Z67" s="12">
        <f t="shared" si="90"/>
        <v>1.9732205778717406E-2</v>
      </c>
      <c r="AA67" s="12">
        <f t="shared" si="90"/>
        <v>2.9874213836477988E-2</v>
      </c>
      <c r="AB67" s="12">
        <f t="shared" si="90"/>
        <v>3.8536903984323974E-2</v>
      </c>
      <c r="AC67" s="12">
        <f t="shared" si="90"/>
        <v>0.10327595780122155</v>
      </c>
      <c r="AD67" s="12">
        <f t="shared" si="90"/>
        <v>0.16361071932299012</v>
      </c>
      <c r="AE67" s="12">
        <f t="shared" si="90"/>
        <v>9.9104143337066075E-2</v>
      </c>
      <c r="AF67" s="12">
        <f t="shared" si="90"/>
        <v>8.9544513457556929E-2</v>
      </c>
      <c r="AG67" s="12">
        <f t="shared" si="90"/>
        <v>0.16029989289539451</v>
      </c>
      <c r="AH67" s="12">
        <f t="shared" si="90"/>
        <v>0.17570900123304561</v>
      </c>
      <c r="AI67" s="12">
        <f t="shared" si="90"/>
        <v>0.19216255442670538</v>
      </c>
      <c r="AJ67" s="12">
        <f t="shared" si="90"/>
        <v>0.21584415584415584</v>
      </c>
      <c r="AK67" s="12">
        <f t="shared" si="90"/>
        <v>0.21980060282865754</v>
      </c>
      <c r="AL67" s="12">
        <f t="shared" si="90"/>
        <v>0.25010360547036886</v>
      </c>
      <c r="AM67" s="12">
        <f t="shared" si="90"/>
        <v>0.16154238151860031</v>
      </c>
      <c r="AN67" s="12">
        <f t="shared" si="90"/>
        <v>8.0305343511450383E-2</v>
      </c>
      <c r="AO67" s="12">
        <f t="shared" ref="AO67:AX67" si="91">AO45/AO36</f>
        <v>-1.1500449236298293E-2</v>
      </c>
      <c r="AP67" s="12">
        <f t="shared" si="91"/>
        <v>-2.661189498124665E-2</v>
      </c>
      <c r="AQ67" s="12">
        <f t="shared" si="91"/>
        <v>-2.7087614421819541E-2</v>
      </c>
      <c r="AR67" s="12">
        <f t="shared" si="91"/>
        <v>-3.7320395596193321E-3</v>
      </c>
      <c r="AS67" s="12">
        <f t="shared" si="91"/>
        <v>3.8620689655172416E-2</v>
      </c>
      <c r="AT67" s="12">
        <f t="shared" si="91"/>
        <v>5.544747081712062E-2</v>
      </c>
      <c r="AU67" s="12" t="e">
        <f t="shared" si="91"/>
        <v>#DIV/0!</v>
      </c>
      <c r="AV67" s="12" t="e">
        <f t="shared" si="91"/>
        <v>#DIV/0!</v>
      </c>
      <c r="AW67" s="12" t="e">
        <f t="shared" si="91"/>
        <v>#DIV/0!</v>
      </c>
      <c r="AX67" s="12" t="e">
        <f t="shared" si="91"/>
        <v>#DIV/0!</v>
      </c>
      <c r="BG67" s="12">
        <f t="shared" ref="BG67:BV67" si="92">BG45/BG36</f>
        <v>-0.12052117263843648</v>
      </c>
      <c r="BH67" s="12">
        <f t="shared" si="92"/>
        <v>-8.7078651685393263E-2</v>
      </c>
      <c r="BI67" s="12">
        <f t="shared" si="92"/>
        <v>3.8281103396509662E-2</v>
      </c>
      <c r="BJ67" s="12">
        <f t="shared" si="92"/>
        <v>6.9652509652509659E-2</v>
      </c>
      <c r="BK67" s="12">
        <f t="shared" si="92"/>
        <v>9.3745357302035356E-2</v>
      </c>
      <c r="BL67" s="12">
        <f t="shared" si="92"/>
        <v>0.14022329202089523</v>
      </c>
      <c r="BM67" s="12">
        <f t="shared" si="92"/>
        <v>0.22197882438846295</v>
      </c>
      <c r="BN67" s="12">
        <f t="shared" si="92"/>
        <v>5.3557052667259859E-2</v>
      </c>
      <c r="BO67" s="12">
        <f t="shared" si="92"/>
        <v>1.7680776014109348E-2</v>
      </c>
      <c r="BP67" s="12" t="e">
        <f t="shared" si="92"/>
        <v>#DIV/0!</v>
      </c>
      <c r="BQ67" s="12" t="e">
        <f t="shared" si="92"/>
        <v>#DIV/0!</v>
      </c>
      <c r="BR67" s="12" t="e">
        <f t="shared" si="92"/>
        <v>#DIV/0!</v>
      </c>
      <c r="BS67" s="12" t="e">
        <f t="shared" si="92"/>
        <v>#DIV/0!</v>
      </c>
      <c r="BT67" s="12" t="e">
        <f t="shared" si="92"/>
        <v>#DIV/0!</v>
      </c>
      <c r="BU67" s="12" t="e">
        <f t="shared" si="92"/>
        <v>#DIV/0!</v>
      </c>
      <c r="BV67" s="12" t="e">
        <f t="shared" si="92"/>
        <v>#DIV/0!</v>
      </c>
    </row>
    <row r="68" spans="1:74" s="12" customFormat="1" x14ac:dyDescent="0.35">
      <c r="B68" s="12" t="s">
        <v>61</v>
      </c>
      <c r="K68" s="12">
        <f t="shared" ref="K68:AN68" si="93">K53/K36</f>
        <v>-0.17475728155339806</v>
      </c>
      <c r="L68" s="12">
        <f t="shared" si="93"/>
        <v>-0.19214437367303611</v>
      </c>
      <c r="M68" s="12">
        <f t="shared" si="93"/>
        <v>-0.18567389255419417</v>
      </c>
      <c r="N68" s="12">
        <f t="shared" si="93"/>
        <v>-0.16540228543538926</v>
      </c>
      <c r="O68" s="12">
        <f t="shared" si="93"/>
        <v>-0.13100961538461539</v>
      </c>
      <c r="P68" s="12">
        <f t="shared" si="93"/>
        <v>6.718597857838364E-2</v>
      </c>
      <c r="Q68" s="12">
        <f t="shared" si="93"/>
        <v>-0.31063504208110176</v>
      </c>
      <c r="R68" s="12">
        <f t="shared" si="93"/>
        <v>-0.42043399638336348</v>
      </c>
      <c r="S68" s="24">
        <f t="shared" si="93"/>
        <v>-2.801358234295416E-2</v>
      </c>
      <c r="T68" s="12">
        <f t="shared" si="93"/>
        <v>-3.6490008688097306E-2</v>
      </c>
      <c r="U68" s="12">
        <f t="shared" si="93"/>
        <v>3.8510101010101008E-2</v>
      </c>
      <c r="V68" s="12">
        <f t="shared" si="93"/>
        <v>8.0762396516037751E-3</v>
      </c>
      <c r="W68" s="12">
        <f t="shared" si="93"/>
        <v>4.9180327868852458E-2</v>
      </c>
      <c r="X68" s="12">
        <f t="shared" si="93"/>
        <v>6.6059225512528477E-2</v>
      </c>
      <c r="Y68" s="12">
        <f t="shared" si="93"/>
        <v>6.1705989110707807E-2</v>
      </c>
      <c r="Z68" s="12">
        <f t="shared" si="93"/>
        <v>2.6828507758740301E-2</v>
      </c>
      <c r="AA68" s="12">
        <f t="shared" si="93"/>
        <v>1.2578616352201259E-2</v>
      </c>
      <c r="AB68" s="12">
        <f t="shared" si="93"/>
        <v>2.2860875244937948E-2</v>
      </c>
      <c r="AC68" s="12">
        <f t="shared" si="93"/>
        <v>6.6629650194336476E-2</v>
      </c>
      <c r="AD68" s="12">
        <f t="shared" si="93"/>
        <v>7.9968850661637073E-2</v>
      </c>
      <c r="AE68" s="12">
        <f t="shared" si="93"/>
        <v>9.0705487122060474E-2</v>
      </c>
      <c r="AF68" s="12">
        <f t="shared" si="93"/>
        <v>8.1262939958592129E-2</v>
      </c>
      <c r="AG68" s="12">
        <f t="shared" si="93"/>
        <v>0.13923598714744734</v>
      </c>
      <c r="AH68" s="12">
        <f t="shared" si="93"/>
        <v>0.54905678893095589</v>
      </c>
      <c r="AI68" s="12">
        <f t="shared" si="93"/>
        <v>0.16110304789550073</v>
      </c>
      <c r="AJ68" s="12">
        <f t="shared" si="93"/>
        <v>0.18441558441558442</v>
      </c>
      <c r="AK68" s="12">
        <f t="shared" si="93"/>
        <v>0.21400417342916764</v>
      </c>
      <c r="AL68" s="12">
        <f t="shared" si="93"/>
        <v>0.20186945271951684</v>
      </c>
      <c r="AM68" s="12">
        <f t="shared" si="93"/>
        <v>0.13351452352641413</v>
      </c>
      <c r="AN68" s="12">
        <f t="shared" si="93"/>
        <v>6.8244274809160302E-2</v>
      </c>
      <c r="AO68" s="12">
        <f t="shared" ref="AO68:AX68" si="94">AO53/AO36</f>
        <v>1.1859838274932614E-2</v>
      </c>
      <c r="AP68" s="12">
        <f t="shared" si="94"/>
        <v>3.7506697624575818E-3</v>
      </c>
      <c r="AQ68" s="12">
        <f t="shared" si="94"/>
        <v>-2.5966747618158044E-2</v>
      </c>
      <c r="AR68" s="12">
        <f t="shared" si="94"/>
        <v>5.0382534054860982E-3</v>
      </c>
      <c r="AS68" s="12">
        <f t="shared" si="94"/>
        <v>5.1551724137931035E-2</v>
      </c>
      <c r="AT68" s="12">
        <f t="shared" si="94"/>
        <v>0.10813878080415046</v>
      </c>
      <c r="AU68" s="12" t="e">
        <f t="shared" si="94"/>
        <v>#DIV/0!</v>
      </c>
      <c r="AV68" s="12" t="e">
        <f t="shared" si="94"/>
        <v>#DIV/0!</v>
      </c>
      <c r="AW68" s="12" t="e">
        <f t="shared" si="94"/>
        <v>#DIV/0!</v>
      </c>
      <c r="AX68" s="12" t="e">
        <f t="shared" si="94"/>
        <v>#DIV/0!</v>
      </c>
      <c r="BG68" s="12">
        <f t="shared" ref="BG68:BV68" si="95">BG53/BG36</f>
        <v>-0.16540228543538926</v>
      </c>
      <c r="BH68" s="12">
        <f t="shared" si="95"/>
        <v>-0.1163593348903758</v>
      </c>
      <c r="BI68" s="12">
        <f t="shared" si="95"/>
        <v>8.0762396516037751E-3</v>
      </c>
      <c r="BJ68" s="12">
        <f t="shared" si="95"/>
        <v>5.2057089190679917E-2</v>
      </c>
      <c r="BK68" s="12">
        <f t="shared" si="95"/>
        <v>5.0675047594310213E-2</v>
      </c>
      <c r="BL68" s="12">
        <f t="shared" si="95"/>
        <v>0.25505891870245018</v>
      </c>
      <c r="BM68" s="12">
        <f t="shared" si="95"/>
        <v>0.19241949487795962</v>
      </c>
      <c r="BN68" s="12">
        <f t="shared" si="95"/>
        <v>5.5932102752115048E-2</v>
      </c>
      <c r="BO68" s="12">
        <f t="shared" si="95"/>
        <v>3.7655100563316321E-2</v>
      </c>
      <c r="BP68" s="12" t="e">
        <f t="shared" si="95"/>
        <v>#DIV/0!</v>
      </c>
      <c r="BQ68" s="12" t="e">
        <f t="shared" si="95"/>
        <v>#DIV/0!</v>
      </c>
      <c r="BR68" s="12" t="e">
        <f t="shared" si="95"/>
        <v>#DIV/0!</v>
      </c>
      <c r="BS68" s="12" t="e">
        <f t="shared" si="95"/>
        <v>#DIV/0!</v>
      </c>
      <c r="BT68" s="12" t="e">
        <f t="shared" si="95"/>
        <v>#DIV/0!</v>
      </c>
      <c r="BU68" s="12" t="e">
        <f t="shared" si="95"/>
        <v>#DIV/0!</v>
      </c>
      <c r="BV68" s="12" t="e">
        <f t="shared" si="95"/>
        <v>#DIV/0!</v>
      </c>
    </row>
    <row r="69" spans="1:74" s="14" customFormat="1" x14ac:dyDescent="0.35">
      <c r="B69" s="14" t="s">
        <v>62</v>
      </c>
      <c r="S69" s="27"/>
    </row>
    <row r="70" spans="1:74" s="12" customFormat="1" x14ac:dyDescent="0.35">
      <c r="B70" s="12" t="s">
        <v>63</v>
      </c>
      <c r="O70" s="12">
        <f t="shared" ref="O70:AN70" si="96">O36/K36-1</f>
        <v>-0.19223300970873791</v>
      </c>
      <c r="P70" s="12">
        <f t="shared" si="96"/>
        <v>9.0233545647558477E-2</v>
      </c>
      <c r="Q70" s="12">
        <f t="shared" si="96"/>
        <v>0.23185673892554193</v>
      </c>
      <c r="R70" s="12">
        <f t="shared" si="96"/>
        <v>-0.7228764720621399</v>
      </c>
      <c r="S70" s="24">
        <f t="shared" si="96"/>
        <v>0.41586538461538458</v>
      </c>
      <c r="T70" s="12">
        <f t="shared" si="96"/>
        <v>0.12074001947419677</v>
      </c>
      <c r="U70" s="12">
        <f t="shared" si="96"/>
        <v>0.21193573068094884</v>
      </c>
      <c r="V70" s="12">
        <f t="shared" si="96"/>
        <v>3.8182640144665463</v>
      </c>
      <c r="W70" s="12">
        <f t="shared" si="96"/>
        <v>0.39813242784380298</v>
      </c>
      <c r="X70" s="12">
        <f t="shared" si="96"/>
        <v>0.52562988705473512</v>
      </c>
      <c r="Y70" s="12">
        <f t="shared" si="96"/>
        <v>4.3560606060605966E-2</v>
      </c>
      <c r="Z70" s="12">
        <f t="shared" si="96"/>
        <v>-0.73372114843310188</v>
      </c>
      <c r="AA70" s="12">
        <f t="shared" si="96"/>
        <v>-0.22768670309653916</v>
      </c>
      <c r="AB70" s="12">
        <f t="shared" si="96"/>
        <v>-0.12813211845102501</v>
      </c>
      <c r="AC70" s="12">
        <f t="shared" si="96"/>
        <v>8.9534180278281861E-2</v>
      </c>
      <c r="AD70" s="12">
        <f t="shared" si="96"/>
        <v>0.49894291754756881</v>
      </c>
      <c r="AE70" s="12">
        <f t="shared" si="96"/>
        <v>0.40408805031446549</v>
      </c>
      <c r="AF70" s="12">
        <f t="shared" si="96"/>
        <v>0.26192031352057477</v>
      </c>
      <c r="AG70" s="12">
        <f t="shared" si="96"/>
        <v>0.55524708495280395</v>
      </c>
      <c r="AH70" s="12">
        <f t="shared" si="96"/>
        <v>0.5251527973671839</v>
      </c>
      <c r="AI70" s="12">
        <f t="shared" si="96"/>
        <v>0.92889137737961924</v>
      </c>
      <c r="AJ70" s="12">
        <f t="shared" si="96"/>
        <v>0.99275362318840576</v>
      </c>
      <c r="AK70" s="12">
        <f t="shared" si="96"/>
        <v>0.5398072117101036</v>
      </c>
      <c r="AL70" s="12">
        <f t="shared" si="96"/>
        <v>0.48766954377311955</v>
      </c>
      <c r="AM70" s="12">
        <f t="shared" si="96"/>
        <v>0.70885341074020314</v>
      </c>
      <c r="AN70" s="12">
        <f t="shared" si="96"/>
        <v>0.70129870129870131</v>
      </c>
      <c r="AO70" s="12">
        <f t="shared" ref="AO70" si="97">AO36/AK36-1</f>
        <v>0.29028518432645489</v>
      </c>
      <c r="AP70" s="12">
        <f t="shared" ref="AP70" si="98">AP36/AL36-1</f>
        <v>0.16017405719021971</v>
      </c>
      <c r="AQ70" s="12">
        <f t="shared" ref="AQ70" si="99">AQ36/AM36-1</f>
        <v>-9.0708340411075228E-2</v>
      </c>
      <c r="AR70" s="12">
        <f t="shared" ref="AR70" si="100">AR36/AN36-1</f>
        <v>-0.18183206106870231</v>
      </c>
      <c r="AS70" s="12">
        <f t="shared" ref="AS70" si="101">AS36/AO36-1</f>
        <v>4.2228212039532753E-2</v>
      </c>
      <c r="AT70" s="12">
        <f t="shared" ref="AT70" si="102">AT36/AP36-1</f>
        <v>0.10162529023039824</v>
      </c>
      <c r="AU70" s="12">
        <f t="shared" ref="AU70" si="103">AU36/AQ36-1</f>
        <v>-1</v>
      </c>
      <c r="AV70" s="12">
        <f t="shared" ref="AV70" si="104">AV36/AR36-1</f>
        <v>-1</v>
      </c>
      <c r="AW70" s="12">
        <f t="shared" ref="AW70" si="105">AW36/AS36-1</f>
        <v>-1</v>
      </c>
      <c r="AX70" s="12">
        <f t="shared" ref="AX70" si="106">AX36/AT36-1</f>
        <v>-1</v>
      </c>
    </row>
    <row r="71" spans="1:74" s="12" customFormat="1" x14ac:dyDescent="0.35">
      <c r="B71" s="12" t="s">
        <v>64</v>
      </c>
      <c r="O71" s="12">
        <f t="shared" ref="O71:W71" si="107">O45/K45-1</f>
        <v>-0.50364963503649629</v>
      </c>
      <c r="P71" s="12">
        <f t="shared" si="107"/>
        <v>-0.94160583941605835</v>
      </c>
      <c r="Q71" s="12">
        <f t="shared" si="107"/>
        <v>0.85443037974683533</v>
      </c>
      <c r="R71" s="12">
        <f t="shared" si="107"/>
        <v>-0.13305613305613306</v>
      </c>
      <c r="S71" s="24">
        <f t="shared" si="107"/>
        <v>-1.161764705882353</v>
      </c>
      <c r="T71" s="12">
        <f t="shared" si="107"/>
        <v>-0.875</v>
      </c>
      <c r="U71" s="12">
        <f t="shared" si="107"/>
        <v>-1.4061433447098977</v>
      </c>
      <c r="V71" s="12">
        <f t="shared" si="107"/>
        <v>-1.4892086330935252</v>
      </c>
      <c r="W71" s="12">
        <f t="shared" si="107"/>
        <v>9.9090909090909083</v>
      </c>
      <c r="X71" s="12">
        <f>(X45/T45-1)*-1</f>
        <v>154</v>
      </c>
      <c r="Y71" s="12">
        <f t="shared" ref="Y71:AN71" si="108">Y45/U45-1</f>
        <v>0.26050420168067223</v>
      </c>
      <c r="Z71" s="12">
        <f t="shared" si="108"/>
        <v>-0.86274509803921573</v>
      </c>
      <c r="AA71" s="12">
        <f t="shared" si="108"/>
        <v>-0.68333333333333335</v>
      </c>
      <c r="AB71" s="12">
        <f t="shared" si="108"/>
        <v>-0.6143790849673203</v>
      </c>
      <c r="AC71" s="12">
        <f t="shared" si="108"/>
        <v>0.24</v>
      </c>
      <c r="AD71" s="12">
        <f t="shared" si="108"/>
        <v>11.428571428571429</v>
      </c>
      <c r="AE71" s="12">
        <f t="shared" si="108"/>
        <v>3.6578947368421053</v>
      </c>
      <c r="AF71" s="12">
        <f t="shared" si="108"/>
        <v>1.9322033898305087</v>
      </c>
      <c r="AG71" s="12">
        <f t="shared" si="108"/>
        <v>1.413978494623656</v>
      </c>
      <c r="AH71" s="12">
        <f t="shared" si="108"/>
        <v>0.63793103448275867</v>
      </c>
      <c r="AI71" s="12">
        <f t="shared" si="108"/>
        <v>2.7401129943502824</v>
      </c>
      <c r="AJ71" s="12">
        <f t="shared" si="108"/>
        <v>3.803468208092486</v>
      </c>
      <c r="AK71" s="12">
        <f t="shared" si="108"/>
        <v>1.1113585746102448</v>
      </c>
      <c r="AL71" s="12">
        <f t="shared" si="108"/>
        <v>1.117543859649123</v>
      </c>
      <c r="AM71" s="12">
        <f t="shared" si="108"/>
        <v>0.43655589123867067</v>
      </c>
      <c r="AN71" s="12">
        <f t="shared" si="108"/>
        <v>-0.36702767749699161</v>
      </c>
      <c r="AO71" s="12">
        <f t="shared" ref="AO71" si="109">AO45/AK45-1</f>
        <v>-1.0675105485232068</v>
      </c>
      <c r="AP71" s="12">
        <f t="shared" ref="AP71" si="110">AP45/AL45-1</f>
        <v>-1.1234465617232809</v>
      </c>
      <c r="AQ71" s="12">
        <f t="shared" ref="AQ71" si="111">AQ45/AM45-1</f>
        <v>-1.1524710830704521</v>
      </c>
      <c r="AR71" s="12">
        <f t="shared" ref="AR71" si="112">AR45/AN45-1</f>
        <v>-1.038022813688213</v>
      </c>
      <c r="AS71" s="12">
        <f t="shared" ref="AS71" si="113">AS45/AO45-1</f>
        <v>-4.5</v>
      </c>
      <c r="AT71" s="12">
        <f t="shared" ref="AT71" si="114">AT45/AP45-1</f>
        <v>-3.2953020134228188</v>
      </c>
      <c r="AU71" s="12">
        <f t="shared" ref="AU71" si="115">AU45/AQ45-1</f>
        <v>-1</v>
      </c>
      <c r="AV71" s="12">
        <f t="shared" ref="AV71" si="116">AV45/AR45-1</f>
        <v>-1</v>
      </c>
      <c r="AW71" s="12">
        <f t="shared" ref="AW71" si="117">AW45/AS45-1</f>
        <v>-1</v>
      </c>
      <c r="AX71" s="12">
        <f t="shared" ref="AX71" si="118">AX45/AT45-1</f>
        <v>-1</v>
      </c>
    </row>
    <row r="72" spans="1:74" s="12" customFormat="1" x14ac:dyDescent="0.35">
      <c r="B72" s="12" t="s">
        <v>65</v>
      </c>
      <c r="O72" s="12">
        <f t="shared" ref="O72:AN72" si="119">O53/K53-1</f>
        <v>-0.39444444444444449</v>
      </c>
      <c r="P72" s="12">
        <f t="shared" si="119"/>
        <v>-1.3812154696132597</v>
      </c>
      <c r="Q72" s="12">
        <f t="shared" si="119"/>
        <v>1.0609137055837565</v>
      </c>
      <c r="R72" s="12">
        <f t="shared" si="119"/>
        <v>-0.29558317748708418</v>
      </c>
      <c r="S72" s="12">
        <f t="shared" si="119"/>
        <v>-0.69724770642201839</v>
      </c>
      <c r="T72" s="12">
        <f t="shared" si="119"/>
        <v>-1.6086956521739131</v>
      </c>
      <c r="U72" s="12">
        <f t="shared" si="119"/>
        <v>-1.1502463054187193</v>
      </c>
      <c r="V72" s="12">
        <f t="shared" si="119"/>
        <v>-1.0925554432331108</v>
      </c>
      <c r="W72" s="12">
        <f t="shared" si="119"/>
        <v>-3.4545454545454546</v>
      </c>
      <c r="X72" s="12">
        <f t="shared" si="119"/>
        <v>-3.7619047619047619</v>
      </c>
      <c r="Y72" s="12">
        <f t="shared" si="119"/>
        <v>0.67213114754098369</v>
      </c>
      <c r="Z72" s="12">
        <f t="shared" si="119"/>
        <v>-0.11544672478455265</v>
      </c>
      <c r="AA72" s="12">
        <f t="shared" si="119"/>
        <v>-0.80246913580246915</v>
      </c>
      <c r="AB72" s="12">
        <f t="shared" si="119"/>
        <v>-0.69827586206896552</v>
      </c>
      <c r="AC72" s="12">
        <f t="shared" si="119"/>
        <v>0.17647058823529416</v>
      </c>
      <c r="AD72" s="12">
        <f t="shared" si="119"/>
        <v>3.4679615952411211</v>
      </c>
      <c r="AE72" s="12">
        <f t="shared" si="119"/>
        <v>9.125</v>
      </c>
      <c r="AF72" s="12">
        <f t="shared" si="119"/>
        <v>3.4857142857142858</v>
      </c>
      <c r="AG72" s="12">
        <f t="shared" si="119"/>
        <v>2.25</v>
      </c>
      <c r="AH72" s="12">
        <f t="shared" si="119"/>
        <v>9.4715209812713859</v>
      </c>
      <c r="AI72" s="12">
        <f t="shared" si="119"/>
        <v>2.425925925925926</v>
      </c>
      <c r="AJ72" s="12">
        <f t="shared" si="119"/>
        <v>3.5222929936305736</v>
      </c>
      <c r="AK72" s="12">
        <f t="shared" si="119"/>
        <v>1.3666666666666667</v>
      </c>
      <c r="AL72" s="12">
        <f t="shared" si="119"/>
        <v>-0.45303465382205177</v>
      </c>
      <c r="AM72" s="12">
        <f t="shared" si="119"/>
        <v>0.41621621621621618</v>
      </c>
      <c r="AN72" s="12">
        <f t="shared" si="119"/>
        <v>-0.37042253521126756</v>
      </c>
      <c r="AO72" s="12">
        <f t="shared" ref="AO72" si="120">AO53/AK53-1</f>
        <v>-0.92849404117009748</v>
      </c>
      <c r="AP72" s="12">
        <f t="shared" ref="AP72" si="121">AP53/AL53-1</f>
        <v>-0.97844433768026762</v>
      </c>
      <c r="AQ72" s="12">
        <f t="shared" ref="AQ72" si="122">AQ53/AM53-1</f>
        <v>-1.1768447837150127</v>
      </c>
      <c r="AR72" s="12">
        <f t="shared" ref="AR72" si="123">AR53/AN53-1</f>
        <v>-0.93959731543624159</v>
      </c>
      <c r="AS72" s="12">
        <f t="shared" ref="AS72" si="124">AS53/AO53-1</f>
        <v>3.5303030303030303</v>
      </c>
      <c r="AT72" s="12">
        <f t="shared" ref="AT72" si="125">AT53/AP53-1</f>
        <v>30.761904761904763</v>
      </c>
      <c r="AU72" s="12">
        <f t="shared" ref="AU72" si="126">AU53/AQ53-1</f>
        <v>-1</v>
      </c>
      <c r="AV72" s="12">
        <f t="shared" ref="AV72" si="127">AV53/AR53-1</f>
        <v>-1</v>
      </c>
      <c r="AW72" s="12">
        <f t="shared" ref="AW72" si="128">AW53/AS53-1</f>
        <v>-1</v>
      </c>
      <c r="AX72" s="12">
        <f t="shared" ref="AX72" si="129">AX53/AT53-1</f>
        <v>-1</v>
      </c>
    </row>
    <row r="73" spans="1:74" s="12" customFormat="1" x14ac:dyDescent="0.35">
      <c r="S73" s="24"/>
    </row>
    <row r="74" spans="1:74" s="12" customFormat="1" x14ac:dyDescent="0.35">
      <c r="S74" s="24"/>
    </row>
    <row r="77" spans="1:74" s="10" customFormat="1" x14ac:dyDescent="0.35">
      <c r="A77" s="10" t="s">
        <v>2129</v>
      </c>
      <c r="B77" s="9" t="s">
        <v>66</v>
      </c>
      <c r="S77" s="19"/>
    </row>
    <row r="78" spans="1:74" s="11" customFormat="1" x14ac:dyDescent="0.35">
      <c r="B78" s="11" t="s">
        <v>67</v>
      </c>
      <c r="S78" s="20"/>
    </row>
    <row r="79" spans="1:74" s="29" customFormat="1" x14ac:dyDescent="0.35">
      <c r="B79" s="29" t="s">
        <v>68</v>
      </c>
      <c r="K79" s="29">
        <v>677</v>
      </c>
      <c r="L79" s="29">
        <v>829</v>
      </c>
      <c r="M79" s="29">
        <v>755</v>
      </c>
      <c r="N79" s="29">
        <v>785</v>
      </c>
      <c r="O79" s="29">
        <v>716</v>
      </c>
      <c r="P79" s="29">
        <v>957</v>
      </c>
      <c r="Q79" s="29">
        <v>1258</v>
      </c>
      <c r="R79" s="29">
        <v>1264</v>
      </c>
      <c r="S79" s="34">
        <v>722</v>
      </c>
      <c r="T79" s="29">
        <v>760</v>
      </c>
      <c r="U79" s="29">
        <v>879</v>
      </c>
      <c r="V79" s="29">
        <v>1185</v>
      </c>
      <c r="W79" s="29">
        <v>1045</v>
      </c>
      <c r="X79" s="29">
        <v>948</v>
      </c>
      <c r="Y79" s="29">
        <v>1046</v>
      </c>
      <c r="Z79" s="29">
        <v>1078</v>
      </c>
      <c r="AA79" s="29">
        <v>978</v>
      </c>
      <c r="AB79" s="29">
        <v>963</v>
      </c>
      <c r="AC79" s="29">
        <v>1156</v>
      </c>
      <c r="AD79" s="29">
        <v>1466</v>
      </c>
      <c r="AE79" s="29">
        <v>1330</v>
      </c>
      <c r="AF79" s="29">
        <v>1775</v>
      </c>
      <c r="AG79" s="29">
        <v>1296</v>
      </c>
      <c r="AH79" s="29">
        <v>1595</v>
      </c>
      <c r="AI79" s="29">
        <v>1763</v>
      </c>
      <c r="AJ79" s="29">
        <v>2623</v>
      </c>
      <c r="AK79" s="29">
        <v>2440</v>
      </c>
      <c r="AL79" s="29">
        <v>2535</v>
      </c>
      <c r="AM79" s="29">
        <v>4740</v>
      </c>
      <c r="AN79" s="29">
        <v>4964</v>
      </c>
      <c r="AO79" s="29">
        <v>3398</v>
      </c>
      <c r="AP79" s="29">
        <f>BN79</f>
        <v>4835</v>
      </c>
      <c r="AQ79" s="29">
        <v>3825</v>
      </c>
      <c r="AR79" s="29">
        <v>3841</v>
      </c>
      <c r="AS79" s="29">
        <v>3561</v>
      </c>
      <c r="AT79" s="29">
        <f>BO79</f>
        <v>3933</v>
      </c>
      <c r="BG79" s="29">
        <f>N79</f>
        <v>785</v>
      </c>
      <c r="BH79" s="29">
        <f>R79</f>
        <v>1264</v>
      </c>
      <c r="BI79" s="29">
        <f>V79</f>
        <v>1185</v>
      </c>
      <c r="BJ79" s="29">
        <f>Z79</f>
        <v>1078</v>
      </c>
      <c r="BK79" s="29">
        <f>AD79</f>
        <v>1466</v>
      </c>
      <c r="BL79" s="29">
        <f>AH79</f>
        <v>1595</v>
      </c>
      <c r="BM79" s="29">
        <f>AL79</f>
        <v>2535</v>
      </c>
      <c r="BN79" s="29">
        <v>4835</v>
      </c>
      <c r="BO79" s="29">
        <v>3933</v>
      </c>
    </row>
    <row r="80" spans="1:74" s="29" customFormat="1" x14ac:dyDescent="0.35">
      <c r="B80" s="29" t="s">
        <v>69</v>
      </c>
      <c r="K80" s="29">
        <v>229</v>
      </c>
      <c r="L80" s="29">
        <v>0</v>
      </c>
      <c r="M80" s="29">
        <v>0</v>
      </c>
      <c r="N80" s="29">
        <v>0</v>
      </c>
      <c r="O80" s="29">
        <v>0</v>
      </c>
      <c r="P80" s="29">
        <v>0</v>
      </c>
      <c r="Q80" s="29">
        <v>0</v>
      </c>
      <c r="R80" s="29">
        <v>0</v>
      </c>
      <c r="S80" s="34">
        <v>221</v>
      </c>
      <c r="T80" s="29">
        <v>84</v>
      </c>
      <c r="U80" s="29">
        <v>0</v>
      </c>
      <c r="V80" s="29">
        <v>0</v>
      </c>
      <c r="W80" s="29">
        <f>738+18</f>
        <v>756</v>
      </c>
      <c r="X80" s="29">
        <v>35</v>
      </c>
      <c r="Y80" s="29">
        <v>10</v>
      </c>
      <c r="Z80" s="29">
        <v>78</v>
      </c>
      <c r="AA80" s="29">
        <v>216</v>
      </c>
      <c r="AB80" s="29">
        <v>165</v>
      </c>
      <c r="AC80" s="29">
        <v>53</v>
      </c>
      <c r="AD80" s="29">
        <v>37</v>
      </c>
      <c r="AE80" s="29">
        <v>55</v>
      </c>
      <c r="AF80" s="29">
        <v>0</v>
      </c>
      <c r="AG80" s="29">
        <v>475</v>
      </c>
      <c r="AH80" s="29">
        <v>695</v>
      </c>
      <c r="AI80" s="29">
        <v>1353</v>
      </c>
      <c r="AJ80" s="29">
        <v>1170</v>
      </c>
      <c r="AK80" s="29">
        <v>1168</v>
      </c>
      <c r="AL80" s="29">
        <v>1073</v>
      </c>
      <c r="AM80" s="29">
        <v>1792</v>
      </c>
      <c r="AN80" s="29">
        <v>1028</v>
      </c>
      <c r="AO80" s="29">
        <v>2193</v>
      </c>
      <c r="AP80" s="29">
        <f>BN80</f>
        <v>1020</v>
      </c>
      <c r="AQ80" s="29">
        <v>2114</v>
      </c>
      <c r="AR80" s="29">
        <v>2444</v>
      </c>
      <c r="AS80" s="29">
        <v>2224</v>
      </c>
      <c r="AT80" s="29">
        <f>BO80</f>
        <v>1840</v>
      </c>
      <c r="BG80" s="29">
        <f>N80</f>
        <v>0</v>
      </c>
      <c r="BH80" s="29">
        <f>R80</f>
        <v>0</v>
      </c>
      <c r="BI80" s="29">
        <f>V80</f>
        <v>0</v>
      </c>
      <c r="BJ80" s="29">
        <f>Z80</f>
        <v>78</v>
      </c>
      <c r="BK80" s="29">
        <f>AD80</f>
        <v>37</v>
      </c>
      <c r="BL80" s="29">
        <f>AH80</f>
        <v>695</v>
      </c>
      <c r="BM80" s="29">
        <f>AL80</f>
        <v>1073</v>
      </c>
      <c r="BN80" s="29">
        <v>1020</v>
      </c>
      <c r="BO80" s="29">
        <v>1840</v>
      </c>
    </row>
    <row r="81" spans="2:74" s="29" customFormat="1" x14ac:dyDescent="0.35">
      <c r="B81" s="29" t="s">
        <v>70</v>
      </c>
      <c r="K81" s="29">
        <v>771</v>
      </c>
      <c r="L81" s="29">
        <v>687</v>
      </c>
      <c r="M81" s="29">
        <f>648+20</f>
        <v>668</v>
      </c>
      <c r="N81" s="29">
        <f>533+33</f>
        <v>566</v>
      </c>
      <c r="O81" s="29">
        <f>508+26</f>
        <v>534</v>
      </c>
      <c r="P81" s="29">
        <f>671+12</f>
        <v>683</v>
      </c>
      <c r="Q81" s="29">
        <f>640+13</f>
        <v>653</v>
      </c>
      <c r="R81" s="29">
        <f>311+32</f>
        <v>343</v>
      </c>
      <c r="S81" s="34">
        <f>494+31</f>
        <v>525</v>
      </c>
      <c r="T81" s="29">
        <f>614+10</f>
        <v>624</v>
      </c>
      <c r="U81" s="29">
        <f>771+26</f>
        <v>797</v>
      </c>
      <c r="V81" s="29">
        <f>454+33</f>
        <v>487</v>
      </c>
      <c r="W81" s="29">
        <v>715</v>
      </c>
      <c r="X81" s="29">
        <f>1118+25</f>
        <v>1143</v>
      </c>
      <c r="Y81" s="29">
        <f>1207+53</f>
        <v>1260</v>
      </c>
      <c r="Z81" s="29">
        <f>1235+34</f>
        <v>1269</v>
      </c>
      <c r="AA81" s="29">
        <f>1241+50</f>
        <v>1291</v>
      </c>
      <c r="AB81" s="29">
        <f>1333+30</f>
        <v>1363</v>
      </c>
      <c r="AC81" s="29">
        <f>1393+17</f>
        <v>1410</v>
      </c>
      <c r="AD81" s="29">
        <f>1859+20</f>
        <v>1879</v>
      </c>
      <c r="AE81" s="29">
        <f>1691+17</f>
        <v>1708</v>
      </c>
      <c r="AF81" s="29">
        <f>1789+10</f>
        <v>1799</v>
      </c>
      <c r="AG81" s="29">
        <f>2134+4</f>
        <v>2138</v>
      </c>
      <c r="AH81" s="29">
        <f>2066+10</f>
        <v>2076</v>
      </c>
      <c r="AI81" s="29">
        <f>2178+7</f>
        <v>2185</v>
      </c>
      <c r="AJ81" s="29">
        <f>2020+6</f>
        <v>2026</v>
      </c>
      <c r="AK81" s="29">
        <f>2224+5</f>
        <v>2229</v>
      </c>
      <c r="AL81" s="29">
        <f>2706+2</f>
        <v>2708</v>
      </c>
      <c r="AM81" s="29">
        <f>3677+4</f>
        <v>3681</v>
      </c>
      <c r="AN81" s="29">
        <f>4050+3</f>
        <v>4053</v>
      </c>
      <c r="AO81" s="29">
        <f>4336+4</f>
        <v>4340</v>
      </c>
      <c r="AP81" s="29">
        <f>BN81</f>
        <v>4128</v>
      </c>
      <c r="AQ81" s="29">
        <f>4040+2</f>
        <v>4042</v>
      </c>
      <c r="AR81" s="29">
        <f>4312+2</f>
        <v>4314</v>
      </c>
      <c r="AS81" s="29">
        <f>5054+1</f>
        <v>5055</v>
      </c>
      <c r="AT81" s="29">
        <f>BO81</f>
        <v>5385</v>
      </c>
      <c r="BG81" s="29">
        <f>N81</f>
        <v>566</v>
      </c>
      <c r="BH81" s="29">
        <f>R81</f>
        <v>343</v>
      </c>
      <c r="BI81" s="29">
        <f>V81</f>
        <v>487</v>
      </c>
      <c r="BJ81" s="29">
        <f>Z81</f>
        <v>1269</v>
      </c>
      <c r="BK81" s="29">
        <f>AD81</f>
        <v>1879</v>
      </c>
      <c r="BL81" s="29">
        <f>AH81</f>
        <v>2076</v>
      </c>
      <c r="BM81" s="29">
        <f>AL81</f>
        <v>2708</v>
      </c>
      <c r="BN81" s="29">
        <v>4128</v>
      </c>
      <c r="BO81" s="29">
        <f>5376+9</f>
        <v>5385</v>
      </c>
    </row>
    <row r="82" spans="2:74" s="29" customFormat="1" x14ac:dyDescent="0.35">
      <c r="B82" s="29" t="s">
        <v>71</v>
      </c>
      <c r="K82" s="29">
        <v>688</v>
      </c>
      <c r="L82" s="29">
        <v>799</v>
      </c>
      <c r="M82" s="29">
        <v>761</v>
      </c>
      <c r="N82" s="29">
        <v>678</v>
      </c>
      <c r="O82" s="29">
        <v>675</v>
      </c>
      <c r="P82" s="29">
        <v>743</v>
      </c>
      <c r="Q82" s="29">
        <v>772</v>
      </c>
      <c r="R82" s="29">
        <v>751</v>
      </c>
      <c r="S82" s="34">
        <v>839</v>
      </c>
      <c r="T82" s="29">
        <v>833</v>
      </c>
      <c r="U82" s="29">
        <v>794</v>
      </c>
      <c r="V82" s="29">
        <v>694</v>
      </c>
      <c r="W82" s="29">
        <v>67</v>
      </c>
      <c r="X82" s="29">
        <v>750</v>
      </c>
      <c r="Y82" s="29">
        <v>738</v>
      </c>
      <c r="Z82" s="29">
        <v>845</v>
      </c>
      <c r="AA82" s="29">
        <v>955</v>
      </c>
      <c r="AB82" s="29">
        <v>1015</v>
      </c>
      <c r="AC82" s="29">
        <v>1040</v>
      </c>
      <c r="AD82" s="29">
        <v>982</v>
      </c>
      <c r="AE82" s="29">
        <v>1056</v>
      </c>
      <c r="AF82" s="29">
        <v>1324</v>
      </c>
      <c r="AG82" s="29">
        <v>1292</v>
      </c>
      <c r="AH82" s="29">
        <v>1399</v>
      </c>
      <c r="AI82" s="29">
        <v>1653</v>
      </c>
      <c r="AJ82" s="29">
        <v>1765</v>
      </c>
      <c r="AK82" s="29">
        <v>1902</v>
      </c>
      <c r="AL82" s="29">
        <v>1955</v>
      </c>
      <c r="AM82" s="29">
        <v>2431</v>
      </c>
      <c r="AN82" s="29">
        <v>2648</v>
      </c>
      <c r="AO82" s="29">
        <v>3369</v>
      </c>
      <c r="AP82" s="29">
        <f>BN82</f>
        <v>3771</v>
      </c>
      <c r="AQ82" s="29">
        <v>4235</v>
      </c>
      <c r="AR82" s="29">
        <v>4567</v>
      </c>
      <c r="AS82" s="29">
        <v>4445</v>
      </c>
      <c r="AT82" s="29">
        <f>BO82</f>
        <v>4351</v>
      </c>
      <c r="BG82" s="29">
        <f>N82</f>
        <v>678</v>
      </c>
      <c r="BH82" s="29">
        <f>R82</f>
        <v>751</v>
      </c>
      <c r="BI82" s="29">
        <f>V82</f>
        <v>694</v>
      </c>
      <c r="BJ82" s="29">
        <f>Z82</f>
        <v>845</v>
      </c>
      <c r="BK82" s="29">
        <f>AD82</f>
        <v>982</v>
      </c>
      <c r="BL82" s="29">
        <f>AH82</f>
        <v>1399</v>
      </c>
      <c r="BM82" s="29">
        <f>AL82</f>
        <v>1955</v>
      </c>
      <c r="BN82" s="29">
        <v>3771</v>
      </c>
      <c r="BO82" s="29">
        <v>4351</v>
      </c>
    </row>
    <row r="83" spans="2:74" s="35" customFormat="1" x14ac:dyDescent="0.35">
      <c r="B83" s="35" t="s">
        <v>72</v>
      </c>
      <c r="K83" s="35">
        <f>44+88</f>
        <v>132</v>
      </c>
      <c r="L83" s="35">
        <f>19+117</f>
        <v>136</v>
      </c>
      <c r="M83" s="35">
        <f>63+219</f>
        <v>282</v>
      </c>
      <c r="N83" s="35">
        <f>43+248</f>
        <v>291</v>
      </c>
      <c r="O83" s="35">
        <f>252+49</f>
        <v>301</v>
      </c>
      <c r="P83" s="35">
        <f>68+55</f>
        <v>123</v>
      </c>
      <c r="Q83" s="35">
        <f>63+78</f>
        <v>141</v>
      </c>
      <c r="R83" s="35">
        <f>63+109</f>
        <v>172</v>
      </c>
      <c r="S83" s="36">
        <f>73+118</f>
        <v>191</v>
      </c>
      <c r="T83" s="35">
        <f>68+142</f>
        <v>210</v>
      </c>
      <c r="U83" s="35">
        <f>157+72</f>
        <v>229</v>
      </c>
      <c r="V83" s="35">
        <f>77+191</f>
        <v>268</v>
      </c>
      <c r="W83" s="35">
        <v>168</v>
      </c>
      <c r="X83" s="35">
        <f>68+155</f>
        <v>223</v>
      </c>
      <c r="Y83" s="35">
        <f>60+200</f>
        <v>260</v>
      </c>
      <c r="Z83" s="35">
        <v>270</v>
      </c>
      <c r="AA83" s="35">
        <f>172+65</f>
        <v>237</v>
      </c>
      <c r="AB83" s="35">
        <v>248</v>
      </c>
      <c r="AC83" s="35">
        <v>253</v>
      </c>
      <c r="AD83" s="35">
        <v>233</v>
      </c>
      <c r="AE83" s="35">
        <v>241</v>
      </c>
      <c r="AF83" s="35">
        <v>211</v>
      </c>
      <c r="AG83" s="35">
        <v>299</v>
      </c>
      <c r="AH83" s="35">
        <v>378</v>
      </c>
      <c r="AI83" s="35">
        <v>243</v>
      </c>
      <c r="AJ83" s="35">
        <v>234</v>
      </c>
      <c r="AK83" s="35">
        <v>249</v>
      </c>
      <c r="AL83" s="35">
        <v>312</v>
      </c>
      <c r="AM83" s="35">
        <v>725</v>
      </c>
      <c r="AN83" s="35">
        <v>769</v>
      </c>
      <c r="AO83" s="35">
        <v>1120</v>
      </c>
      <c r="AP83" s="35">
        <f>BN83</f>
        <v>1265</v>
      </c>
      <c r="AQ83" s="35">
        <v>1442</v>
      </c>
      <c r="AR83" s="35">
        <v>1339</v>
      </c>
      <c r="AS83" s="35">
        <v>1403</v>
      </c>
      <c r="AT83" s="35">
        <f>BO83</f>
        <v>1259</v>
      </c>
      <c r="BG83" s="35">
        <f>N83</f>
        <v>291</v>
      </c>
      <c r="BH83" s="35">
        <f>R83</f>
        <v>172</v>
      </c>
      <c r="BI83" s="35">
        <f>V83</f>
        <v>268</v>
      </c>
      <c r="BJ83" s="35">
        <f>Z83</f>
        <v>270</v>
      </c>
      <c r="BK83" s="35">
        <f>AD83</f>
        <v>233</v>
      </c>
      <c r="BL83" s="35">
        <f>AH83</f>
        <v>378</v>
      </c>
      <c r="BM83" s="35">
        <f>AL83</f>
        <v>312</v>
      </c>
      <c r="BN83" s="35">
        <v>1265</v>
      </c>
      <c r="BO83" s="35">
        <v>1259</v>
      </c>
    </row>
    <row r="84" spans="2:74" s="37" customFormat="1" x14ac:dyDescent="0.35">
      <c r="B84" s="37" t="s">
        <v>73</v>
      </c>
      <c r="C84" s="37">
        <f t="shared" ref="C84:AT84" si="130">SUM(C79:C83)</f>
        <v>0</v>
      </c>
      <c r="D84" s="37">
        <f t="shared" si="130"/>
        <v>0</v>
      </c>
      <c r="E84" s="37">
        <f t="shared" si="130"/>
        <v>0</v>
      </c>
      <c r="F84" s="37">
        <f t="shared" si="130"/>
        <v>0</v>
      </c>
      <c r="G84" s="37">
        <f t="shared" si="130"/>
        <v>0</v>
      </c>
      <c r="H84" s="37">
        <f t="shared" si="130"/>
        <v>0</v>
      </c>
      <c r="I84" s="37">
        <f t="shared" si="130"/>
        <v>0</v>
      </c>
      <c r="J84" s="37">
        <f t="shared" si="130"/>
        <v>0</v>
      </c>
      <c r="K84" s="37">
        <f t="shared" si="130"/>
        <v>2497</v>
      </c>
      <c r="L84" s="37">
        <f t="shared" si="130"/>
        <v>2451</v>
      </c>
      <c r="M84" s="37">
        <f t="shared" si="130"/>
        <v>2466</v>
      </c>
      <c r="N84" s="37">
        <f t="shared" si="130"/>
        <v>2320</v>
      </c>
      <c r="O84" s="37">
        <f t="shared" si="130"/>
        <v>2226</v>
      </c>
      <c r="P84" s="37">
        <f t="shared" si="130"/>
        <v>2506</v>
      </c>
      <c r="Q84" s="37">
        <f t="shared" si="130"/>
        <v>2824</v>
      </c>
      <c r="R84" s="37">
        <f t="shared" si="130"/>
        <v>2530</v>
      </c>
      <c r="S84" s="38">
        <f t="shared" si="130"/>
        <v>2498</v>
      </c>
      <c r="T84" s="37">
        <f t="shared" si="130"/>
        <v>2511</v>
      </c>
      <c r="U84" s="37">
        <f t="shared" si="130"/>
        <v>2699</v>
      </c>
      <c r="V84" s="37">
        <f t="shared" si="130"/>
        <v>2634</v>
      </c>
      <c r="W84" s="37">
        <f t="shared" si="130"/>
        <v>2751</v>
      </c>
      <c r="X84" s="37">
        <f t="shared" si="130"/>
        <v>3099</v>
      </c>
      <c r="Y84" s="37">
        <f t="shared" si="130"/>
        <v>3314</v>
      </c>
      <c r="Z84" s="37">
        <f t="shared" si="130"/>
        <v>3540</v>
      </c>
      <c r="AA84" s="37">
        <f t="shared" si="130"/>
        <v>3677</v>
      </c>
      <c r="AB84" s="37">
        <f t="shared" si="130"/>
        <v>3754</v>
      </c>
      <c r="AC84" s="37">
        <f t="shared" si="130"/>
        <v>3912</v>
      </c>
      <c r="AD84" s="37">
        <f t="shared" si="130"/>
        <v>4597</v>
      </c>
      <c r="AE84" s="37">
        <f t="shared" si="130"/>
        <v>4390</v>
      </c>
      <c r="AF84" s="37">
        <f t="shared" si="130"/>
        <v>5109</v>
      </c>
      <c r="AG84" s="37">
        <f t="shared" si="130"/>
        <v>5500</v>
      </c>
      <c r="AH84" s="37">
        <f t="shared" si="130"/>
        <v>6143</v>
      </c>
      <c r="AI84" s="37">
        <f t="shared" si="130"/>
        <v>7197</v>
      </c>
      <c r="AJ84" s="37">
        <f t="shared" si="130"/>
        <v>7818</v>
      </c>
      <c r="AK84" s="37">
        <f t="shared" si="130"/>
        <v>7988</v>
      </c>
      <c r="AL84" s="37">
        <f t="shared" si="130"/>
        <v>8583</v>
      </c>
      <c r="AM84" s="37">
        <f t="shared" si="130"/>
        <v>13369</v>
      </c>
      <c r="AN84" s="37">
        <f t="shared" si="130"/>
        <v>13462</v>
      </c>
      <c r="AO84" s="37">
        <f t="shared" si="130"/>
        <v>14420</v>
      </c>
      <c r="AP84" s="37">
        <f t="shared" si="130"/>
        <v>15019</v>
      </c>
      <c r="AQ84" s="37">
        <f t="shared" si="130"/>
        <v>15658</v>
      </c>
      <c r="AR84" s="37">
        <f t="shared" si="130"/>
        <v>16505</v>
      </c>
      <c r="AS84" s="37">
        <f t="shared" si="130"/>
        <v>16688</v>
      </c>
      <c r="AT84" s="37">
        <f t="shared" si="130"/>
        <v>16768</v>
      </c>
      <c r="AU84" s="37">
        <f t="shared" ref="AU84" si="131">SUM(AU79:AU83)</f>
        <v>0</v>
      </c>
      <c r="AV84" s="37">
        <f t="shared" ref="AV84" si="132">SUM(AV79:AV83)</f>
        <v>0</v>
      </c>
      <c r="AW84" s="37">
        <f t="shared" ref="AW84" si="133">SUM(AW79:AW83)</f>
        <v>0</v>
      </c>
      <c r="AX84" s="37">
        <f t="shared" ref="AX84" si="134">SUM(AX79:AX83)</f>
        <v>0</v>
      </c>
      <c r="BE84" s="37">
        <f>SUM(BE79:BE83)</f>
        <v>0</v>
      </c>
      <c r="BF84" s="37">
        <f t="shared" ref="BF84:BV84" si="135">SUM(BF79:BF83)</f>
        <v>0</v>
      </c>
      <c r="BG84" s="37">
        <f t="shared" si="135"/>
        <v>2320</v>
      </c>
      <c r="BH84" s="37">
        <f t="shared" si="135"/>
        <v>2530</v>
      </c>
      <c r="BI84" s="37">
        <f t="shared" si="135"/>
        <v>2634</v>
      </c>
      <c r="BJ84" s="37">
        <f t="shared" si="135"/>
        <v>3540</v>
      </c>
      <c r="BK84" s="37">
        <f t="shared" si="135"/>
        <v>4597</v>
      </c>
      <c r="BL84" s="37">
        <f t="shared" si="135"/>
        <v>6143</v>
      </c>
      <c r="BM84" s="37">
        <f t="shared" si="135"/>
        <v>8583</v>
      </c>
      <c r="BN84" s="37">
        <f t="shared" si="135"/>
        <v>15019</v>
      </c>
      <c r="BO84" s="37">
        <f t="shared" si="135"/>
        <v>16768</v>
      </c>
      <c r="BP84" s="37">
        <f t="shared" si="135"/>
        <v>0</v>
      </c>
      <c r="BQ84" s="37">
        <f t="shared" si="135"/>
        <v>0</v>
      </c>
      <c r="BR84" s="37">
        <f t="shared" si="135"/>
        <v>0</v>
      </c>
      <c r="BS84" s="37">
        <f t="shared" si="135"/>
        <v>0</v>
      </c>
      <c r="BT84" s="37">
        <f t="shared" si="135"/>
        <v>0</v>
      </c>
      <c r="BU84" s="37">
        <f t="shared" si="135"/>
        <v>0</v>
      </c>
      <c r="BV84" s="37">
        <f t="shared" si="135"/>
        <v>0</v>
      </c>
    </row>
    <row r="85" spans="2:74" s="39" customFormat="1" x14ac:dyDescent="0.35">
      <c r="B85" s="39" t="s">
        <v>74</v>
      </c>
      <c r="S85" s="40"/>
    </row>
    <row r="86" spans="2:74" s="29" customFormat="1" x14ac:dyDescent="0.35">
      <c r="B86" s="29" t="s">
        <v>75</v>
      </c>
      <c r="K86" s="29">
        <v>297</v>
      </c>
      <c r="L86" s="29">
        <v>289</v>
      </c>
      <c r="M86" s="29">
        <v>194</v>
      </c>
      <c r="N86" s="29">
        <v>188</v>
      </c>
      <c r="O86" s="29">
        <v>176</v>
      </c>
      <c r="P86" s="29">
        <v>169</v>
      </c>
      <c r="Q86" s="29">
        <v>161</v>
      </c>
      <c r="R86" s="29">
        <v>164</v>
      </c>
      <c r="S86" s="34">
        <v>180</v>
      </c>
      <c r="T86" s="29">
        <v>200</v>
      </c>
      <c r="U86" s="29">
        <v>236</v>
      </c>
      <c r="V86" s="29">
        <v>261</v>
      </c>
      <c r="W86" s="29">
        <v>290</v>
      </c>
      <c r="X86" s="29">
        <v>295</v>
      </c>
      <c r="Y86" s="29">
        <v>318</v>
      </c>
      <c r="Z86" s="29">
        <v>348</v>
      </c>
      <c r="AA86" s="29">
        <f>377+214</f>
        <v>591</v>
      </c>
      <c r="AB86" s="29">
        <f>458+212</f>
        <v>670</v>
      </c>
      <c r="AC86" s="29">
        <f>453+205</f>
        <v>658</v>
      </c>
      <c r="AD86" s="29">
        <f>500+205</f>
        <v>705</v>
      </c>
      <c r="AE86" s="29">
        <f>540+221</f>
        <v>761</v>
      </c>
      <c r="AF86" s="29">
        <f>585+215</f>
        <v>800</v>
      </c>
      <c r="AG86" s="29">
        <f>595+215</f>
        <v>810</v>
      </c>
      <c r="AH86" s="29">
        <f>641+208</f>
        <v>849</v>
      </c>
      <c r="AI86" s="29">
        <v>681</v>
      </c>
      <c r="AJ86" s="29">
        <v>671</v>
      </c>
      <c r="AK86" s="29">
        <v>717</v>
      </c>
      <c r="AL86" s="29">
        <f>702+367</f>
        <v>1069</v>
      </c>
      <c r="AM86" s="29">
        <f>1406+416</f>
        <v>1822</v>
      </c>
      <c r="AN86" s="29">
        <f>1441+482</f>
        <v>1923</v>
      </c>
      <c r="AO86" s="29">
        <v>1486</v>
      </c>
      <c r="AP86" s="29">
        <f>BN86</f>
        <v>1513</v>
      </c>
      <c r="AQ86" s="29">
        <v>1500</v>
      </c>
      <c r="AR86" s="29">
        <v>1541</v>
      </c>
      <c r="AS86" s="29">
        <v>1566</v>
      </c>
      <c r="AT86" s="29">
        <f>BO86</f>
        <v>1589</v>
      </c>
      <c r="BG86" s="29">
        <f>N86</f>
        <v>188</v>
      </c>
      <c r="BH86" s="29">
        <f>R86</f>
        <v>164</v>
      </c>
      <c r="BI86" s="29">
        <f>V86</f>
        <v>261</v>
      </c>
      <c r="BJ86" s="29">
        <f>Z86</f>
        <v>348</v>
      </c>
      <c r="BK86" s="29">
        <f>AD86</f>
        <v>705</v>
      </c>
      <c r="BL86" s="29">
        <f>AH86</f>
        <v>849</v>
      </c>
      <c r="BM86" s="29">
        <v>702</v>
      </c>
      <c r="BN86" s="29">
        <v>1513</v>
      </c>
      <c r="BO86" s="29">
        <v>1589</v>
      </c>
    </row>
    <row r="87" spans="2:74" s="29" customFormat="1" x14ac:dyDescent="0.35">
      <c r="B87" s="29" t="s">
        <v>76</v>
      </c>
      <c r="S87" s="34"/>
      <c r="AO87" s="29">
        <v>490</v>
      </c>
      <c r="AP87" s="29">
        <f>BN87</f>
        <v>460</v>
      </c>
      <c r="AQ87" s="29">
        <v>447</v>
      </c>
      <c r="AR87" s="29">
        <v>461</v>
      </c>
      <c r="AS87" s="29">
        <v>507</v>
      </c>
      <c r="AT87" s="29">
        <f>BO87</f>
        <v>633</v>
      </c>
      <c r="BG87" s="29">
        <v>0</v>
      </c>
      <c r="BH87" s="29">
        <v>0</v>
      </c>
      <c r="BI87" s="29">
        <v>0</v>
      </c>
      <c r="BJ87" s="29">
        <v>0</v>
      </c>
      <c r="BK87" s="29">
        <v>0</v>
      </c>
      <c r="BL87" s="29">
        <v>0</v>
      </c>
      <c r="BM87" s="29">
        <v>367</v>
      </c>
      <c r="BN87" s="29">
        <v>460</v>
      </c>
      <c r="BO87" s="29">
        <v>633</v>
      </c>
    </row>
    <row r="88" spans="2:74" s="29" customFormat="1" x14ac:dyDescent="0.35">
      <c r="B88" s="29" t="s">
        <v>77</v>
      </c>
      <c r="K88" s="29">
        <v>320</v>
      </c>
      <c r="L88" s="29">
        <v>320</v>
      </c>
      <c r="M88" s="29">
        <v>283</v>
      </c>
      <c r="N88" s="29">
        <v>278</v>
      </c>
      <c r="O88" s="29">
        <v>278</v>
      </c>
      <c r="P88" s="29">
        <v>289</v>
      </c>
      <c r="Q88" s="29">
        <v>289</v>
      </c>
      <c r="R88" s="29">
        <v>289</v>
      </c>
      <c r="S88" s="34">
        <v>289</v>
      </c>
      <c r="T88" s="29">
        <v>289</v>
      </c>
      <c r="U88" s="29">
        <v>289</v>
      </c>
      <c r="V88" s="29">
        <v>289</v>
      </c>
      <c r="W88" s="29">
        <v>289</v>
      </c>
      <c r="X88" s="29">
        <v>289</v>
      </c>
      <c r="Y88" s="29">
        <v>289</v>
      </c>
      <c r="Z88" s="29">
        <v>289</v>
      </c>
      <c r="AA88" s="29">
        <v>289</v>
      </c>
      <c r="AB88" s="29">
        <v>289</v>
      </c>
      <c r="AC88" s="29">
        <v>289</v>
      </c>
      <c r="AD88" s="29">
        <v>289</v>
      </c>
      <c r="AE88" s="29">
        <v>289</v>
      </c>
      <c r="AF88" s="29">
        <v>289</v>
      </c>
      <c r="AG88" s="29">
        <v>289</v>
      </c>
      <c r="AH88" s="29">
        <v>289</v>
      </c>
      <c r="AI88" s="29">
        <v>241</v>
      </c>
      <c r="AJ88" s="29">
        <v>247</v>
      </c>
      <c r="AK88" s="29">
        <v>284</v>
      </c>
      <c r="AL88" s="29">
        <v>289</v>
      </c>
      <c r="AM88" s="29">
        <v>23083</v>
      </c>
      <c r="AN88" s="29">
        <v>24193</v>
      </c>
      <c r="AO88" s="29">
        <v>24187</v>
      </c>
      <c r="AP88" s="29">
        <f>BN88</f>
        <v>24177</v>
      </c>
      <c r="AQ88" s="29">
        <v>24177</v>
      </c>
      <c r="AR88" s="29">
        <v>24177</v>
      </c>
      <c r="AS88" s="29">
        <v>24186</v>
      </c>
      <c r="AT88" s="29">
        <f>BO88</f>
        <v>24262</v>
      </c>
      <c r="BG88" s="29">
        <f>N88</f>
        <v>278</v>
      </c>
      <c r="BH88" s="29">
        <f>R88</f>
        <v>289</v>
      </c>
      <c r="BI88" s="29">
        <f>V88</f>
        <v>289</v>
      </c>
      <c r="BJ88" s="29">
        <f>Z88</f>
        <v>289</v>
      </c>
      <c r="BK88" s="29">
        <f>AD88</f>
        <v>289</v>
      </c>
      <c r="BL88" s="29">
        <f>AH88</f>
        <v>289</v>
      </c>
      <c r="BM88" s="29">
        <f>AL88</f>
        <v>289</v>
      </c>
      <c r="BN88" s="29">
        <v>24177</v>
      </c>
      <c r="BO88" s="29">
        <v>24262</v>
      </c>
    </row>
    <row r="89" spans="2:74" s="29" customFormat="1" x14ac:dyDescent="0.35">
      <c r="B89" s="29" t="s">
        <v>78</v>
      </c>
      <c r="K89" s="29">
        <v>0</v>
      </c>
      <c r="L89" s="29">
        <v>0</v>
      </c>
      <c r="M89" s="29">
        <v>0</v>
      </c>
      <c r="N89" s="29">
        <v>0</v>
      </c>
      <c r="O89" s="29">
        <v>0</v>
      </c>
      <c r="P89" s="29">
        <v>0</v>
      </c>
      <c r="Q89" s="29">
        <v>0</v>
      </c>
      <c r="R89" s="29">
        <v>0</v>
      </c>
      <c r="S89" s="34">
        <v>0</v>
      </c>
      <c r="T89" s="29">
        <v>0</v>
      </c>
      <c r="U89" s="29">
        <v>0</v>
      </c>
      <c r="V89" s="29">
        <v>0</v>
      </c>
      <c r="W89" s="29">
        <v>0</v>
      </c>
      <c r="X89" s="29">
        <v>0</v>
      </c>
      <c r="Y89" s="29">
        <v>0</v>
      </c>
      <c r="Z89" s="29">
        <v>0</v>
      </c>
      <c r="AA89" s="29">
        <v>0</v>
      </c>
      <c r="AB89" s="29">
        <v>0</v>
      </c>
      <c r="AC89" s="29">
        <v>0</v>
      </c>
      <c r="AD89" s="29">
        <v>0</v>
      </c>
      <c r="AE89" s="29">
        <v>0</v>
      </c>
      <c r="AF89" s="29">
        <v>0</v>
      </c>
      <c r="AG89" s="29">
        <v>0</v>
      </c>
      <c r="AH89" s="29">
        <v>0</v>
      </c>
      <c r="AI89" s="29">
        <v>289</v>
      </c>
      <c r="AJ89" s="29">
        <v>289</v>
      </c>
      <c r="AK89" s="29">
        <v>289</v>
      </c>
      <c r="AL89" s="29">
        <v>0</v>
      </c>
      <c r="AM89" s="29">
        <v>26832</v>
      </c>
      <c r="AN89" s="29">
        <v>26159</v>
      </c>
      <c r="AO89" s="29">
        <v>25162</v>
      </c>
      <c r="AP89" s="29">
        <f>BN89</f>
        <v>24118</v>
      </c>
      <c r="AQ89" s="29">
        <v>23291</v>
      </c>
      <c r="AR89" s="29">
        <v>22598</v>
      </c>
      <c r="AS89" s="29">
        <v>21950</v>
      </c>
      <c r="AT89" s="29">
        <f>BO89</f>
        <v>21363</v>
      </c>
      <c r="BG89" s="29">
        <f>N89</f>
        <v>0</v>
      </c>
      <c r="BH89" s="29">
        <f>R89</f>
        <v>0</v>
      </c>
      <c r="BI89" s="29">
        <f>V89</f>
        <v>0</v>
      </c>
      <c r="BJ89" s="29">
        <f>Z89</f>
        <v>0</v>
      </c>
      <c r="BK89" s="29">
        <f>AD89</f>
        <v>0</v>
      </c>
      <c r="BL89" s="29">
        <f>AH89</f>
        <v>0</v>
      </c>
      <c r="BM89" s="29">
        <f>AL89</f>
        <v>0</v>
      </c>
      <c r="BN89" s="29">
        <v>24118</v>
      </c>
      <c r="BO89" s="29">
        <v>21363</v>
      </c>
    </row>
    <row r="90" spans="2:74" s="29" customFormat="1" x14ac:dyDescent="0.35">
      <c r="B90" s="29" t="s">
        <v>79</v>
      </c>
      <c r="K90" s="29">
        <v>0</v>
      </c>
      <c r="L90" s="29">
        <v>0</v>
      </c>
      <c r="M90" s="29">
        <v>0</v>
      </c>
      <c r="N90" s="29">
        <v>0</v>
      </c>
      <c r="O90" s="29">
        <v>0</v>
      </c>
      <c r="P90" s="29">
        <v>62</v>
      </c>
      <c r="Q90" s="29">
        <v>60</v>
      </c>
      <c r="R90" s="29">
        <v>59</v>
      </c>
      <c r="S90" s="34">
        <v>58</v>
      </c>
      <c r="T90" s="29">
        <v>58</v>
      </c>
      <c r="U90" s="29">
        <v>57</v>
      </c>
      <c r="V90" s="29">
        <v>58</v>
      </c>
      <c r="W90" s="29">
        <v>57</v>
      </c>
      <c r="X90" s="29">
        <v>57</v>
      </c>
      <c r="Y90" s="29">
        <v>58</v>
      </c>
      <c r="Z90" s="29">
        <v>58</v>
      </c>
      <c r="AA90" s="29">
        <v>57</v>
      </c>
      <c r="AB90" s="29">
        <v>58</v>
      </c>
      <c r="AC90" s="29">
        <v>59</v>
      </c>
      <c r="AD90" s="29">
        <v>58</v>
      </c>
      <c r="AE90" s="29">
        <v>58</v>
      </c>
      <c r="AF90" s="29">
        <v>59</v>
      </c>
      <c r="AG90" s="29">
        <v>60</v>
      </c>
      <c r="AH90" s="29">
        <v>63</v>
      </c>
      <c r="AI90" s="29">
        <v>65</v>
      </c>
      <c r="AJ90" s="29">
        <v>67</v>
      </c>
      <c r="AK90" s="29">
        <v>69</v>
      </c>
      <c r="AL90" s="29">
        <v>69</v>
      </c>
      <c r="AM90" s="29">
        <v>72</v>
      </c>
      <c r="AN90" s="29">
        <v>76</v>
      </c>
      <c r="AO90" s="29">
        <v>80</v>
      </c>
      <c r="AP90" s="29">
        <f>BN90</f>
        <v>83</v>
      </c>
      <c r="AQ90" s="29">
        <v>84</v>
      </c>
      <c r="AR90" s="29">
        <v>90</v>
      </c>
      <c r="AS90" s="29">
        <v>93</v>
      </c>
      <c r="AT90" s="29">
        <f>BO90</f>
        <v>99</v>
      </c>
      <c r="BG90" s="29">
        <f>N90</f>
        <v>0</v>
      </c>
      <c r="BH90" s="29">
        <f>R90</f>
        <v>59</v>
      </c>
      <c r="BI90" s="29">
        <f>V90</f>
        <v>58</v>
      </c>
      <c r="BJ90" s="29">
        <f>Z90</f>
        <v>58</v>
      </c>
      <c r="BK90" s="29">
        <f>AD90</f>
        <v>58</v>
      </c>
      <c r="BL90" s="29">
        <f>AH90</f>
        <v>63</v>
      </c>
      <c r="BM90" s="29">
        <f>AL90</f>
        <v>69</v>
      </c>
      <c r="BN90" s="29">
        <v>83</v>
      </c>
      <c r="BO90" s="29">
        <v>99</v>
      </c>
    </row>
    <row r="91" spans="2:74" s="29" customFormat="1" x14ac:dyDescent="0.35">
      <c r="B91" s="29" t="s">
        <v>80</v>
      </c>
      <c r="K91" s="29">
        <v>0</v>
      </c>
      <c r="L91" s="29">
        <v>0</v>
      </c>
      <c r="M91" s="29">
        <v>0</v>
      </c>
      <c r="N91" s="29">
        <v>0</v>
      </c>
      <c r="O91" s="29">
        <v>0</v>
      </c>
      <c r="P91" s="29">
        <v>0</v>
      </c>
      <c r="Q91" s="29">
        <v>0</v>
      </c>
      <c r="R91" s="29">
        <v>0</v>
      </c>
      <c r="S91" s="34">
        <v>0</v>
      </c>
      <c r="T91" s="29">
        <v>0</v>
      </c>
      <c r="U91" s="29">
        <v>0</v>
      </c>
      <c r="V91" s="29">
        <v>0</v>
      </c>
      <c r="W91" s="29">
        <v>0</v>
      </c>
      <c r="X91" s="29">
        <v>0</v>
      </c>
      <c r="Y91" s="29">
        <v>0</v>
      </c>
      <c r="Z91" s="29">
        <v>0</v>
      </c>
      <c r="AA91" s="29">
        <v>0</v>
      </c>
      <c r="AB91" s="29">
        <v>0</v>
      </c>
      <c r="AC91" s="29">
        <v>0</v>
      </c>
      <c r="AD91" s="29">
        <v>0</v>
      </c>
      <c r="AE91" s="29">
        <v>0</v>
      </c>
      <c r="AF91" s="29">
        <v>0</v>
      </c>
      <c r="AG91" s="29">
        <v>0</v>
      </c>
      <c r="AH91" s="29">
        <v>1245</v>
      </c>
      <c r="AI91" s="29">
        <v>1162</v>
      </c>
      <c r="AJ91" s="29">
        <v>1090</v>
      </c>
      <c r="AK91" s="29">
        <v>1036</v>
      </c>
      <c r="AL91" s="29">
        <v>931</v>
      </c>
      <c r="AM91" s="29">
        <v>32</v>
      </c>
      <c r="AN91" s="29">
        <v>32</v>
      </c>
      <c r="AO91" s="29">
        <v>32</v>
      </c>
      <c r="AP91" s="29">
        <f>BN91</f>
        <v>58</v>
      </c>
      <c r="AQ91" s="29">
        <v>67</v>
      </c>
      <c r="AR91" s="29">
        <v>68</v>
      </c>
      <c r="AS91" s="29">
        <v>76</v>
      </c>
      <c r="AT91" s="29">
        <f>BO91</f>
        <v>366</v>
      </c>
      <c r="BG91" s="29">
        <f>N91</f>
        <v>0</v>
      </c>
      <c r="BH91" s="29">
        <f>R91</f>
        <v>0</v>
      </c>
      <c r="BI91" s="29">
        <f>V91</f>
        <v>0</v>
      </c>
      <c r="BJ91" s="29">
        <f>Z91</f>
        <v>0</v>
      </c>
      <c r="BK91" s="29">
        <f>AD91</f>
        <v>0</v>
      </c>
      <c r="BL91" s="29">
        <f>AH91</f>
        <v>1245</v>
      </c>
      <c r="BM91" s="29">
        <f>AL91</f>
        <v>931</v>
      </c>
      <c r="BN91" s="29">
        <v>58</v>
      </c>
      <c r="BO91" s="29">
        <v>366</v>
      </c>
    </row>
    <row r="92" spans="2:74" s="35" customFormat="1" x14ac:dyDescent="0.35">
      <c r="B92" s="35" t="s">
        <v>81</v>
      </c>
      <c r="K92" s="35">
        <v>314</v>
      </c>
      <c r="L92" s="35">
        <v>321</v>
      </c>
      <c r="M92" s="35">
        <v>286</v>
      </c>
      <c r="N92" s="35">
        <v>298</v>
      </c>
      <c r="O92" s="35">
        <v>301</v>
      </c>
      <c r="P92" s="35">
        <v>290</v>
      </c>
      <c r="Q92" s="35">
        <v>282</v>
      </c>
      <c r="R92" s="35">
        <v>279</v>
      </c>
      <c r="S92" s="36">
        <v>274</v>
      </c>
      <c r="T92" s="35">
        <v>312</v>
      </c>
      <c r="U92" s="35">
        <v>305</v>
      </c>
      <c r="V92" s="35">
        <v>310</v>
      </c>
      <c r="W92" s="35">
        <v>376</v>
      </c>
      <c r="X92" s="35">
        <v>363</v>
      </c>
      <c r="Y92" s="35">
        <v>368</v>
      </c>
      <c r="Z92" s="35">
        <v>321</v>
      </c>
      <c r="AA92" s="35">
        <v>317</v>
      </c>
      <c r="AB92" s="35">
        <v>331</v>
      </c>
      <c r="AC92" s="35">
        <v>335</v>
      </c>
      <c r="AD92" s="35">
        <v>379</v>
      </c>
      <c r="AE92" s="35">
        <v>366</v>
      </c>
      <c r="AF92" s="35">
        <v>326</v>
      </c>
      <c r="AG92" s="35">
        <v>364</v>
      </c>
      <c r="AH92" s="35">
        <v>373</v>
      </c>
      <c r="AI92" s="35">
        <v>412</v>
      </c>
      <c r="AJ92" s="35">
        <v>509</v>
      </c>
      <c r="AK92" s="35">
        <v>770</v>
      </c>
      <c r="AL92" s="35">
        <v>1478</v>
      </c>
      <c r="AM92" s="35">
        <v>1705</v>
      </c>
      <c r="AN92" s="35">
        <v>1657</v>
      </c>
      <c r="AO92" s="35">
        <v>1954</v>
      </c>
      <c r="AP92" s="29">
        <f>BN92</f>
        <v>2152</v>
      </c>
      <c r="AQ92" s="35">
        <v>2410</v>
      </c>
      <c r="AR92" s="35">
        <v>2527</v>
      </c>
      <c r="AS92" s="35">
        <v>2560</v>
      </c>
      <c r="AT92" s="29">
        <f>BO92</f>
        <v>2805</v>
      </c>
      <c r="BG92" s="35">
        <f>N92</f>
        <v>298</v>
      </c>
      <c r="BH92" s="35">
        <f>R92</f>
        <v>279</v>
      </c>
      <c r="BI92" s="35">
        <f>V92</f>
        <v>310</v>
      </c>
      <c r="BJ92" s="35">
        <f>Z92</f>
        <v>321</v>
      </c>
      <c r="BK92" s="35">
        <f>AD92</f>
        <v>379</v>
      </c>
      <c r="BL92" s="35">
        <f>AH92</f>
        <v>373</v>
      </c>
      <c r="BM92" s="35">
        <f>AL92</f>
        <v>1478</v>
      </c>
      <c r="BN92" s="35">
        <v>2152</v>
      </c>
      <c r="BO92" s="35">
        <v>2805</v>
      </c>
    </row>
    <row r="93" spans="2:74" s="41" customFormat="1" x14ac:dyDescent="0.35">
      <c r="B93" s="42" t="s">
        <v>2120</v>
      </c>
      <c r="K93" s="41">
        <f>SUM(K86:K92)</f>
        <v>931</v>
      </c>
      <c r="L93" s="41">
        <f t="shared" ref="L93:AX93" si="136">SUM(L86:L92)</f>
        <v>930</v>
      </c>
      <c r="M93" s="41">
        <f t="shared" si="136"/>
        <v>763</v>
      </c>
      <c r="N93" s="41">
        <f t="shared" si="136"/>
        <v>764</v>
      </c>
      <c r="O93" s="41">
        <f t="shared" si="136"/>
        <v>755</v>
      </c>
      <c r="P93" s="41">
        <f t="shared" si="136"/>
        <v>810</v>
      </c>
      <c r="Q93" s="41">
        <f t="shared" si="136"/>
        <v>792</v>
      </c>
      <c r="R93" s="41">
        <f t="shared" si="136"/>
        <v>791</v>
      </c>
      <c r="S93" s="41">
        <f t="shared" si="136"/>
        <v>801</v>
      </c>
      <c r="T93" s="41">
        <f t="shared" si="136"/>
        <v>859</v>
      </c>
      <c r="U93" s="41">
        <f t="shared" si="136"/>
        <v>887</v>
      </c>
      <c r="V93" s="41">
        <f t="shared" si="136"/>
        <v>918</v>
      </c>
      <c r="W93" s="41">
        <f t="shared" si="136"/>
        <v>1012</v>
      </c>
      <c r="X93" s="41">
        <f t="shared" si="136"/>
        <v>1004</v>
      </c>
      <c r="Y93" s="41">
        <f t="shared" si="136"/>
        <v>1033</v>
      </c>
      <c r="Z93" s="41">
        <f t="shared" si="136"/>
        <v>1016</v>
      </c>
      <c r="AA93" s="41">
        <f t="shared" si="136"/>
        <v>1254</v>
      </c>
      <c r="AB93" s="41">
        <f t="shared" si="136"/>
        <v>1348</v>
      </c>
      <c r="AC93" s="41">
        <f t="shared" si="136"/>
        <v>1341</v>
      </c>
      <c r="AD93" s="41">
        <f t="shared" si="136"/>
        <v>1431</v>
      </c>
      <c r="AE93" s="41">
        <f t="shared" si="136"/>
        <v>1474</v>
      </c>
      <c r="AF93" s="41">
        <f t="shared" si="136"/>
        <v>1474</v>
      </c>
      <c r="AG93" s="41">
        <f t="shared" si="136"/>
        <v>1523</v>
      </c>
      <c r="AH93" s="41">
        <f t="shared" si="136"/>
        <v>2819</v>
      </c>
      <c r="AI93" s="41">
        <f t="shared" si="136"/>
        <v>2850</v>
      </c>
      <c r="AJ93" s="41">
        <f t="shared" si="136"/>
        <v>2873</v>
      </c>
      <c r="AK93" s="41">
        <f t="shared" si="136"/>
        <v>3165</v>
      </c>
      <c r="AL93" s="41">
        <f t="shared" si="136"/>
        <v>3836</v>
      </c>
      <c r="AM93" s="41">
        <f t="shared" si="136"/>
        <v>53546</v>
      </c>
      <c r="AN93" s="41">
        <f t="shared" si="136"/>
        <v>54040</v>
      </c>
      <c r="AO93" s="41">
        <f t="shared" si="136"/>
        <v>53391</v>
      </c>
      <c r="AP93" s="41">
        <f t="shared" si="136"/>
        <v>52561</v>
      </c>
      <c r="AQ93" s="41">
        <f t="shared" si="136"/>
        <v>51976</v>
      </c>
      <c r="AR93" s="41">
        <f t="shared" si="136"/>
        <v>51462</v>
      </c>
      <c r="AS93" s="41">
        <f t="shared" si="136"/>
        <v>50938</v>
      </c>
      <c r="AT93" s="41">
        <f t="shared" si="136"/>
        <v>51117</v>
      </c>
      <c r="AU93" s="41">
        <f t="shared" si="136"/>
        <v>0</v>
      </c>
      <c r="AV93" s="41">
        <f t="shared" si="136"/>
        <v>0</v>
      </c>
      <c r="AW93" s="41">
        <f t="shared" si="136"/>
        <v>0</v>
      </c>
      <c r="AX93" s="41">
        <f t="shared" si="136"/>
        <v>0</v>
      </c>
      <c r="BE93" s="41">
        <f t="shared" ref="BE93" si="137">SUM(BE86:BE92)</f>
        <v>0</v>
      </c>
      <c r="BF93" s="41">
        <f t="shared" ref="BF93" si="138">SUM(BF86:BF92)</f>
        <v>0</v>
      </c>
      <c r="BG93" s="41">
        <f t="shared" ref="BG93" si="139">SUM(BG86:BG92)</f>
        <v>764</v>
      </c>
      <c r="BH93" s="41">
        <f t="shared" ref="BH93" si="140">SUM(BH86:BH92)</f>
        <v>791</v>
      </c>
      <c r="BI93" s="41">
        <f t="shared" ref="BI93" si="141">SUM(BI86:BI92)</f>
        <v>918</v>
      </c>
      <c r="BJ93" s="41">
        <f t="shared" ref="BJ93" si="142">SUM(BJ86:BJ92)</f>
        <v>1016</v>
      </c>
      <c r="BK93" s="41">
        <f t="shared" ref="BK93" si="143">SUM(BK86:BK92)</f>
        <v>1431</v>
      </c>
      <c r="BL93" s="41">
        <f t="shared" ref="BL93" si="144">SUM(BL86:BL92)</f>
        <v>2819</v>
      </c>
      <c r="BM93" s="41">
        <f t="shared" ref="BM93" si="145">SUM(BM86:BM92)</f>
        <v>3836</v>
      </c>
      <c r="BN93" s="41">
        <f t="shared" ref="BN93" si="146">SUM(BN86:BN92)</f>
        <v>52561</v>
      </c>
      <c r="BO93" s="41">
        <f t="shared" ref="BO93" si="147">SUM(BO86:BO92)</f>
        <v>51117</v>
      </c>
      <c r="BP93" s="41">
        <f t="shared" ref="BP93" si="148">SUM(BP86:BP92)</f>
        <v>0</v>
      </c>
      <c r="BQ93" s="41">
        <f t="shared" ref="BQ93" si="149">SUM(BQ86:BQ92)</f>
        <v>0</v>
      </c>
      <c r="BR93" s="41">
        <f t="shared" ref="BR93" si="150">SUM(BR86:BR92)</f>
        <v>0</v>
      </c>
      <c r="BS93" s="41">
        <f t="shared" ref="BS93" si="151">SUM(BS86:BS92)</f>
        <v>0</v>
      </c>
      <c r="BT93" s="41">
        <f t="shared" ref="BT93" si="152">SUM(BT86:BT92)</f>
        <v>0</v>
      </c>
      <c r="BU93" s="41">
        <f t="shared" ref="BU93" si="153">SUM(BU86:BU92)</f>
        <v>0</v>
      </c>
      <c r="BV93" s="41">
        <f t="shared" ref="BV93" si="154">SUM(BV86:BV92)</f>
        <v>0</v>
      </c>
    </row>
    <row r="94" spans="2:74" s="37" customFormat="1" x14ac:dyDescent="0.35">
      <c r="B94" s="37" t="s">
        <v>82</v>
      </c>
      <c r="D94" s="37">
        <f t="shared" ref="D94:J94" si="155">SUM(D84:D92)</f>
        <v>0</v>
      </c>
      <c r="E94" s="37">
        <f t="shared" si="155"/>
        <v>0</v>
      </c>
      <c r="F94" s="37">
        <f t="shared" si="155"/>
        <v>0</v>
      </c>
      <c r="G94" s="37">
        <f t="shared" si="155"/>
        <v>0</v>
      </c>
      <c r="H94" s="37">
        <f t="shared" si="155"/>
        <v>0</v>
      </c>
      <c r="I94" s="37">
        <f t="shared" si="155"/>
        <v>0</v>
      </c>
      <c r="J94" s="37">
        <f t="shared" si="155"/>
        <v>0</v>
      </c>
      <c r="K94" s="37">
        <f>K84+K93</f>
        <v>3428</v>
      </c>
      <c r="L94" s="37">
        <f t="shared" ref="L94:AX94" si="156">L84+L93</f>
        <v>3381</v>
      </c>
      <c r="M94" s="37">
        <f t="shared" si="156"/>
        <v>3229</v>
      </c>
      <c r="N94" s="37">
        <f t="shared" si="156"/>
        <v>3084</v>
      </c>
      <c r="O94" s="37">
        <f t="shared" si="156"/>
        <v>2981</v>
      </c>
      <c r="P94" s="37">
        <f t="shared" si="156"/>
        <v>3316</v>
      </c>
      <c r="Q94" s="37">
        <f t="shared" si="156"/>
        <v>3616</v>
      </c>
      <c r="R94" s="37">
        <f t="shared" si="156"/>
        <v>3321</v>
      </c>
      <c r="S94" s="37">
        <f t="shared" si="156"/>
        <v>3299</v>
      </c>
      <c r="T94" s="37">
        <f t="shared" si="156"/>
        <v>3370</v>
      </c>
      <c r="U94" s="37">
        <f t="shared" si="156"/>
        <v>3586</v>
      </c>
      <c r="V94" s="37">
        <f t="shared" si="156"/>
        <v>3552</v>
      </c>
      <c r="W94" s="37">
        <f t="shared" si="156"/>
        <v>3763</v>
      </c>
      <c r="X94" s="37">
        <f t="shared" si="156"/>
        <v>4103</v>
      </c>
      <c r="Y94" s="37">
        <f t="shared" si="156"/>
        <v>4347</v>
      </c>
      <c r="Z94" s="37">
        <f t="shared" si="156"/>
        <v>4556</v>
      </c>
      <c r="AA94" s="37">
        <f t="shared" si="156"/>
        <v>4931</v>
      </c>
      <c r="AB94" s="37">
        <f t="shared" si="156"/>
        <v>5102</v>
      </c>
      <c r="AC94" s="37">
        <f t="shared" si="156"/>
        <v>5253</v>
      </c>
      <c r="AD94" s="37">
        <f t="shared" si="156"/>
        <v>6028</v>
      </c>
      <c r="AE94" s="37">
        <f t="shared" si="156"/>
        <v>5864</v>
      </c>
      <c r="AF94" s="37">
        <f t="shared" si="156"/>
        <v>6583</v>
      </c>
      <c r="AG94" s="37">
        <f t="shared" si="156"/>
        <v>7023</v>
      </c>
      <c r="AH94" s="37">
        <f t="shared" si="156"/>
        <v>8962</v>
      </c>
      <c r="AI94" s="37">
        <f t="shared" si="156"/>
        <v>10047</v>
      </c>
      <c r="AJ94" s="37">
        <f t="shared" si="156"/>
        <v>10691</v>
      </c>
      <c r="AK94" s="37">
        <f t="shared" si="156"/>
        <v>11153</v>
      </c>
      <c r="AL94" s="37">
        <f t="shared" si="156"/>
        <v>12419</v>
      </c>
      <c r="AM94" s="37">
        <f t="shared" si="156"/>
        <v>66915</v>
      </c>
      <c r="AN94" s="37">
        <f t="shared" si="156"/>
        <v>67502</v>
      </c>
      <c r="AO94" s="37">
        <f t="shared" si="156"/>
        <v>67811</v>
      </c>
      <c r="AP94" s="37">
        <f t="shared" si="156"/>
        <v>67580</v>
      </c>
      <c r="AQ94" s="37">
        <f t="shared" si="156"/>
        <v>67634</v>
      </c>
      <c r="AR94" s="37">
        <f t="shared" si="156"/>
        <v>67967</v>
      </c>
      <c r="AS94" s="37">
        <f t="shared" si="156"/>
        <v>67626</v>
      </c>
      <c r="AT94" s="37">
        <f t="shared" si="156"/>
        <v>67885</v>
      </c>
      <c r="AU94" s="37">
        <f t="shared" si="156"/>
        <v>0</v>
      </c>
      <c r="AV94" s="37">
        <f t="shared" si="156"/>
        <v>0</v>
      </c>
      <c r="AW94" s="37">
        <f t="shared" si="156"/>
        <v>0</v>
      </c>
      <c r="AX94" s="37">
        <f t="shared" si="156"/>
        <v>0</v>
      </c>
      <c r="BE94" s="37">
        <f t="shared" ref="BE94" si="157">BE84+BE93</f>
        <v>0</v>
      </c>
      <c r="BF94" s="37">
        <f t="shared" ref="BF94" si="158">BF84+BF93</f>
        <v>0</v>
      </c>
      <c r="BG94" s="37">
        <f t="shared" ref="BG94" si="159">BG84+BG93</f>
        <v>3084</v>
      </c>
      <c r="BH94" s="37">
        <f t="shared" ref="BH94" si="160">BH84+BH93</f>
        <v>3321</v>
      </c>
      <c r="BI94" s="37">
        <f t="shared" ref="BI94" si="161">BI84+BI93</f>
        <v>3552</v>
      </c>
      <c r="BJ94" s="37">
        <f t="shared" ref="BJ94" si="162">BJ84+BJ93</f>
        <v>4556</v>
      </c>
      <c r="BK94" s="37">
        <f t="shared" ref="BK94" si="163">BK84+BK93</f>
        <v>6028</v>
      </c>
      <c r="BL94" s="37">
        <f t="shared" ref="BL94" si="164">BL84+BL93</f>
        <v>8962</v>
      </c>
      <c r="BM94" s="37">
        <f t="shared" ref="BM94" si="165">BM84+BM93</f>
        <v>12419</v>
      </c>
      <c r="BN94" s="37">
        <f t="shared" ref="BN94" si="166">BN84+BN93</f>
        <v>67580</v>
      </c>
      <c r="BO94" s="37">
        <f t="shared" ref="BO94" si="167">BO84+BO93</f>
        <v>67885</v>
      </c>
      <c r="BP94" s="37">
        <f t="shared" ref="BP94" si="168">BP84+BP93</f>
        <v>0</v>
      </c>
      <c r="BQ94" s="37">
        <f t="shared" ref="BQ94" si="169">BQ84+BQ93</f>
        <v>0</v>
      </c>
      <c r="BR94" s="37">
        <f t="shared" ref="BR94" si="170">BR84+BR93</f>
        <v>0</v>
      </c>
      <c r="BS94" s="37">
        <f t="shared" ref="BS94" si="171">BS84+BS93</f>
        <v>0</v>
      </c>
      <c r="BT94" s="37">
        <f t="shared" ref="BT94" si="172">BT84+BT93</f>
        <v>0</v>
      </c>
      <c r="BU94" s="37">
        <f t="shared" ref="BU94" si="173">BU84+BU93</f>
        <v>0</v>
      </c>
      <c r="BV94" s="37">
        <f t="shared" ref="BV94" si="174">BV84+BV93</f>
        <v>0</v>
      </c>
    </row>
    <row r="95" spans="2:74" s="39" customFormat="1" x14ac:dyDescent="0.35">
      <c r="B95" s="39" t="s">
        <v>83</v>
      </c>
      <c r="S95" s="40"/>
    </row>
    <row r="96" spans="2:74" s="29" customFormat="1" x14ac:dyDescent="0.35">
      <c r="B96" s="29" t="s">
        <v>84</v>
      </c>
      <c r="K96" s="29">
        <v>235</v>
      </c>
      <c r="L96" s="29">
        <v>235</v>
      </c>
      <c r="M96" s="29">
        <v>230</v>
      </c>
      <c r="N96" s="29">
        <v>230</v>
      </c>
      <c r="O96" s="29">
        <v>230</v>
      </c>
      <c r="P96" s="29">
        <v>226</v>
      </c>
      <c r="Q96" s="29">
        <v>0</v>
      </c>
      <c r="R96" s="29">
        <v>0</v>
      </c>
      <c r="S96" s="34">
        <v>0</v>
      </c>
      <c r="T96" s="29">
        <v>42</v>
      </c>
      <c r="U96" s="29">
        <v>70</v>
      </c>
      <c r="V96" s="29">
        <v>70</v>
      </c>
      <c r="W96" s="29">
        <v>223</v>
      </c>
      <c r="X96" s="29">
        <v>223</v>
      </c>
      <c r="Y96" s="29">
        <v>136</v>
      </c>
      <c r="Z96" s="29">
        <v>136</v>
      </c>
      <c r="AA96" s="29">
        <v>70</v>
      </c>
      <c r="AB96" s="29">
        <v>0</v>
      </c>
      <c r="AC96" s="29">
        <v>0</v>
      </c>
      <c r="AD96" s="29">
        <v>0</v>
      </c>
      <c r="AE96" s="29">
        <v>0</v>
      </c>
      <c r="AF96" s="29">
        <v>200</v>
      </c>
      <c r="AG96" s="29">
        <v>0</v>
      </c>
      <c r="AH96" s="29">
        <v>0</v>
      </c>
      <c r="AI96" s="29">
        <v>0</v>
      </c>
      <c r="AJ96" s="29">
        <v>0</v>
      </c>
      <c r="AK96" s="29">
        <v>0</v>
      </c>
      <c r="AL96" s="29">
        <v>0</v>
      </c>
      <c r="AM96" s="29">
        <v>0</v>
      </c>
      <c r="AN96" s="29">
        <v>0</v>
      </c>
      <c r="AO96" s="29">
        <v>0</v>
      </c>
      <c r="AP96" s="29">
        <v>0</v>
      </c>
      <c r="AQ96" s="29">
        <v>0</v>
      </c>
      <c r="AR96" s="29">
        <v>0</v>
      </c>
      <c r="AS96" s="29">
        <v>0</v>
      </c>
      <c r="AT96" s="29">
        <v>0</v>
      </c>
      <c r="AU96" s="29">
        <v>0</v>
      </c>
      <c r="AV96" s="29">
        <v>0</v>
      </c>
      <c r="AW96" s="29">
        <v>0</v>
      </c>
      <c r="AX96" s="29">
        <v>0</v>
      </c>
      <c r="BG96" s="29">
        <f t="shared" ref="BG96:BG102" si="175">N96</f>
        <v>230</v>
      </c>
      <c r="BH96" s="29">
        <f t="shared" ref="BH96:BH102" si="176">R96</f>
        <v>0</v>
      </c>
      <c r="BI96" s="29">
        <f t="shared" ref="BI96:BI102" si="177">V96</f>
        <v>70</v>
      </c>
      <c r="BJ96" s="29">
        <f t="shared" ref="BJ96:BJ102" si="178">Z96</f>
        <v>136</v>
      </c>
      <c r="BK96" s="29">
        <f t="shared" ref="BK96:BK102" si="179">AD96</f>
        <v>0</v>
      </c>
      <c r="BL96" s="29">
        <f t="shared" ref="BL96:BL102" si="180">AH96</f>
        <v>0</v>
      </c>
      <c r="BM96" s="29">
        <f t="shared" ref="BM96:BM102" si="181">AL96</f>
        <v>0</v>
      </c>
      <c r="BN96" s="29">
        <v>0</v>
      </c>
      <c r="BO96" s="29">
        <v>0</v>
      </c>
    </row>
    <row r="97" spans="2:74" s="29" customFormat="1" x14ac:dyDescent="0.35">
      <c r="B97" s="29" t="s">
        <v>85</v>
      </c>
      <c r="K97" s="29">
        <v>381</v>
      </c>
      <c r="L97" s="29">
        <v>454</v>
      </c>
      <c r="M97" s="29">
        <v>388</v>
      </c>
      <c r="N97" s="29">
        <v>279</v>
      </c>
      <c r="O97" s="29">
        <f>324</f>
        <v>324</v>
      </c>
      <c r="P97" s="29">
        <v>616</v>
      </c>
      <c r="Q97" s="29">
        <v>582</v>
      </c>
      <c r="R97" s="29">
        <v>440</v>
      </c>
      <c r="S97" s="34">
        <v>529</v>
      </c>
      <c r="T97" s="29">
        <v>483</v>
      </c>
      <c r="U97" s="29">
        <v>472</v>
      </c>
      <c r="V97" s="29">
        <v>384</v>
      </c>
      <c r="W97" s="29">
        <v>456</v>
      </c>
      <c r="X97" s="29">
        <v>520</v>
      </c>
      <c r="Y97" s="29">
        <v>508</v>
      </c>
      <c r="Z97" s="29">
        <v>834</v>
      </c>
      <c r="AA97" s="29">
        <v>484</v>
      </c>
      <c r="AB97" s="29">
        <v>828</v>
      </c>
      <c r="AC97" s="29">
        <v>763</v>
      </c>
      <c r="AD97" s="29">
        <v>988</v>
      </c>
      <c r="AE97" s="29">
        <v>653</v>
      </c>
      <c r="AF97" s="29">
        <v>802</v>
      </c>
      <c r="AG97" s="29">
        <v>752</v>
      </c>
      <c r="AH97" s="29">
        <v>468</v>
      </c>
      <c r="AI97" s="29">
        <v>949</v>
      </c>
      <c r="AJ97" s="29">
        <v>836</v>
      </c>
      <c r="AK97" s="29">
        <v>1048</v>
      </c>
      <c r="AL97" s="29">
        <v>1321</v>
      </c>
      <c r="AM97" s="29">
        <v>1476</v>
      </c>
      <c r="AN97" s="29">
        <v>1518</v>
      </c>
      <c r="AO97" s="29">
        <v>2337</v>
      </c>
      <c r="AP97" s="29">
        <f>BN97</f>
        <v>2493</v>
      </c>
      <c r="AQ97" s="29">
        <v>2518</v>
      </c>
      <c r="AR97" s="29">
        <v>2779</v>
      </c>
      <c r="AS97" s="29">
        <v>2245</v>
      </c>
      <c r="AT97" s="29">
        <f>BO97</f>
        <v>2055</v>
      </c>
      <c r="BG97" s="29">
        <f t="shared" si="175"/>
        <v>279</v>
      </c>
      <c r="BH97" s="29">
        <f t="shared" si="176"/>
        <v>440</v>
      </c>
      <c r="BI97" s="29">
        <f t="shared" si="177"/>
        <v>384</v>
      </c>
      <c r="BJ97" s="29">
        <f t="shared" si="178"/>
        <v>834</v>
      </c>
      <c r="BK97" s="29">
        <f t="shared" si="179"/>
        <v>988</v>
      </c>
      <c r="BL97" s="29">
        <f t="shared" si="180"/>
        <v>468</v>
      </c>
      <c r="BM97" s="29">
        <f t="shared" si="181"/>
        <v>1321</v>
      </c>
      <c r="BN97" s="29">
        <v>2493</v>
      </c>
      <c r="BO97" s="29">
        <v>2055</v>
      </c>
    </row>
    <row r="98" spans="2:74" s="29" customFormat="1" x14ac:dyDescent="0.35">
      <c r="B98" s="29" t="s">
        <v>86</v>
      </c>
      <c r="K98" s="29">
        <v>121</v>
      </c>
      <c r="L98" s="29">
        <v>197</v>
      </c>
      <c r="M98" s="29">
        <v>226</v>
      </c>
      <c r="N98" s="29">
        <v>245</v>
      </c>
      <c r="O98" s="29">
        <v>233</v>
      </c>
      <c r="P98" s="29">
        <f>94+150</f>
        <v>244</v>
      </c>
      <c r="Q98" s="29">
        <f>284+144</f>
        <v>428</v>
      </c>
      <c r="R98" s="29">
        <v>383</v>
      </c>
      <c r="S98" s="34">
        <v>329</v>
      </c>
      <c r="T98" s="29">
        <v>374</v>
      </c>
      <c r="U98" s="29">
        <v>444</v>
      </c>
      <c r="V98" s="29">
        <v>412</v>
      </c>
      <c r="W98" s="29">
        <v>374</v>
      </c>
      <c r="X98" s="29">
        <v>475</v>
      </c>
      <c r="Y98" s="29">
        <v>533</v>
      </c>
      <c r="Z98" s="29">
        <v>207</v>
      </c>
      <c r="AA98" s="29">
        <v>446</v>
      </c>
      <c r="AB98" s="29">
        <v>201</v>
      </c>
      <c r="AC98" s="29">
        <v>215</v>
      </c>
      <c r="AD98" s="29">
        <v>213</v>
      </c>
      <c r="AE98" s="29">
        <v>187</v>
      </c>
      <c r="AF98" s="29">
        <v>192</v>
      </c>
      <c r="AG98" s="29">
        <v>115</v>
      </c>
      <c r="AH98" s="29">
        <v>78</v>
      </c>
      <c r="AI98" s="29">
        <v>40</v>
      </c>
      <c r="AJ98" s="29">
        <v>36</v>
      </c>
      <c r="AK98" s="29">
        <v>36</v>
      </c>
      <c r="AL98" s="29">
        <v>85</v>
      </c>
      <c r="AM98" s="29">
        <v>205</v>
      </c>
      <c r="AN98" s="29">
        <v>361</v>
      </c>
      <c r="AO98" s="29">
        <v>397</v>
      </c>
      <c r="AP98" s="29">
        <f>BN98</f>
        <v>463</v>
      </c>
      <c r="AQ98" s="29">
        <v>353</v>
      </c>
      <c r="AR98" s="29">
        <v>313</v>
      </c>
      <c r="AS98" s="29">
        <v>325</v>
      </c>
      <c r="AT98" s="29">
        <f>BO98</f>
        <v>363</v>
      </c>
      <c r="BG98" s="29">
        <f t="shared" si="175"/>
        <v>245</v>
      </c>
      <c r="BH98" s="29">
        <f t="shared" si="176"/>
        <v>383</v>
      </c>
      <c r="BI98" s="29">
        <f t="shared" si="177"/>
        <v>412</v>
      </c>
      <c r="BJ98" s="29">
        <f t="shared" si="178"/>
        <v>207</v>
      </c>
      <c r="BK98" s="29">
        <f t="shared" si="179"/>
        <v>213</v>
      </c>
      <c r="BL98" s="29">
        <f t="shared" si="180"/>
        <v>78</v>
      </c>
      <c r="BM98" s="29">
        <f t="shared" si="181"/>
        <v>85</v>
      </c>
      <c r="BN98" s="29">
        <v>463</v>
      </c>
      <c r="BO98" s="29">
        <v>363</v>
      </c>
    </row>
    <row r="99" spans="2:74" s="29" customFormat="1" x14ac:dyDescent="0.35">
      <c r="B99" s="29" t="s">
        <v>87</v>
      </c>
      <c r="K99" s="29">
        <v>0</v>
      </c>
      <c r="L99" s="29">
        <v>0</v>
      </c>
      <c r="M99" s="29">
        <v>408</v>
      </c>
      <c r="N99" s="29">
        <v>472</v>
      </c>
      <c r="O99" s="29">
        <v>347</v>
      </c>
      <c r="P99" s="29">
        <v>392</v>
      </c>
      <c r="Q99" s="29">
        <v>384</v>
      </c>
      <c r="R99" s="29">
        <v>391</v>
      </c>
      <c r="S99" s="34">
        <v>385</v>
      </c>
      <c r="T99" s="29">
        <v>430</v>
      </c>
      <c r="U99" s="29">
        <v>460</v>
      </c>
      <c r="V99" s="29">
        <v>555</v>
      </c>
      <c r="W99" s="29">
        <v>485</v>
      </c>
      <c r="X99" s="29">
        <v>577</v>
      </c>
      <c r="Y99" s="29">
        <v>688</v>
      </c>
      <c r="Z99" s="29">
        <v>783</v>
      </c>
      <c r="AA99" s="29">
        <v>719</v>
      </c>
      <c r="AB99" s="29">
        <v>727</v>
      </c>
      <c r="AC99" s="29">
        <v>837</v>
      </c>
      <c r="AD99" s="29">
        <v>1084</v>
      </c>
      <c r="AE99" s="29">
        <v>1070</v>
      </c>
      <c r="AF99" s="29">
        <v>1172</v>
      </c>
      <c r="AG99" s="29">
        <v>1478</v>
      </c>
      <c r="AH99" s="29">
        <v>1796</v>
      </c>
      <c r="AI99" s="29">
        <v>1779</v>
      </c>
      <c r="AJ99" s="29">
        <v>1911</v>
      </c>
      <c r="AK99" s="29">
        <v>2048</v>
      </c>
      <c r="AL99" s="29">
        <v>2424</v>
      </c>
      <c r="AM99" s="29">
        <v>3070</v>
      </c>
      <c r="AN99" s="29">
        <v>3074</v>
      </c>
      <c r="AO99" s="29">
        <v>3598</v>
      </c>
      <c r="AP99" s="29">
        <f>BN99</f>
        <v>3077</v>
      </c>
      <c r="AQ99" s="29">
        <v>3167</v>
      </c>
      <c r="AR99" s="29">
        <v>2971</v>
      </c>
      <c r="AS99" s="29">
        <v>3376</v>
      </c>
      <c r="AT99" s="29">
        <f>BO99</f>
        <v>3082</v>
      </c>
      <c r="BG99" s="29">
        <f t="shared" si="175"/>
        <v>472</v>
      </c>
      <c r="BH99" s="29">
        <f t="shared" si="176"/>
        <v>391</v>
      </c>
      <c r="BI99" s="29">
        <f t="shared" si="177"/>
        <v>555</v>
      </c>
      <c r="BJ99" s="29">
        <f t="shared" si="178"/>
        <v>783</v>
      </c>
      <c r="BK99" s="29">
        <f t="shared" si="179"/>
        <v>1084</v>
      </c>
      <c r="BL99" s="29">
        <f t="shared" si="180"/>
        <v>1796</v>
      </c>
      <c r="BM99" s="29">
        <f t="shared" si="181"/>
        <v>2424</v>
      </c>
      <c r="BN99" s="29">
        <v>3077</v>
      </c>
      <c r="BO99" s="29">
        <v>3082</v>
      </c>
    </row>
    <row r="100" spans="2:74" s="29" customFormat="1" x14ac:dyDescent="0.35">
      <c r="B100" s="29" t="s">
        <v>88</v>
      </c>
      <c r="K100" s="29">
        <v>0</v>
      </c>
      <c r="L100" s="29">
        <v>0</v>
      </c>
      <c r="M100" s="29">
        <v>0</v>
      </c>
      <c r="N100" s="29">
        <v>0</v>
      </c>
      <c r="O100" s="29">
        <v>0</v>
      </c>
      <c r="P100" s="29">
        <v>0</v>
      </c>
      <c r="Q100" s="29">
        <v>0</v>
      </c>
      <c r="R100" s="29">
        <v>0</v>
      </c>
      <c r="S100" s="34">
        <v>0</v>
      </c>
      <c r="T100" s="29">
        <v>0</v>
      </c>
      <c r="U100" s="29">
        <v>0</v>
      </c>
      <c r="V100" s="29">
        <v>0</v>
      </c>
      <c r="W100" s="29">
        <v>0</v>
      </c>
      <c r="X100" s="29">
        <v>0</v>
      </c>
      <c r="Y100" s="29">
        <v>0</v>
      </c>
      <c r="Z100" s="29">
        <v>0</v>
      </c>
      <c r="AA100" s="29">
        <v>0</v>
      </c>
      <c r="AB100" s="29">
        <v>0</v>
      </c>
      <c r="AC100" s="29">
        <v>0</v>
      </c>
      <c r="AD100" s="29">
        <v>0</v>
      </c>
      <c r="AE100" s="29">
        <v>0</v>
      </c>
      <c r="AF100" s="29">
        <v>0</v>
      </c>
      <c r="AG100" s="29">
        <v>0</v>
      </c>
      <c r="AH100" s="29">
        <v>0</v>
      </c>
      <c r="AI100" s="29">
        <v>0</v>
      </c>
      <c r="AJ100" s="29">
        <v>0</v>
      </c>
      <c r="AK100" s="29">
        <v>312</v>
      </c>
      <c r="AL100" s="29">
        <v>312</v>
      </c>
      <c r="AM100" s="29">
        <v>312</v>
      </c>
      <c r="AN100" s="29">
        <v>312</v>
      </c>
      <c r="AO100" s="29">
        <v>0</v>
      </c>
      <c r="AP100" s="29">
        <f>BN100</f>
        <v>0</v>
      </c>
      <c r="AQ100" s="29">
        <v>0</v>
      </c>
      <c r="AR100" s="29">
        <v>753</v>
      </c>
      <c r="AS100" s="29">
        <v>752</v>
      </c>
      <c r="AT100" s="29">
        <f>BO100</f>
        <v>751</v>
      </c>
      <c r="BG100" s="29">
        <f t="shared" si="175"/>
        <v>0</v>
      </c>
      <c r="BH100" s="29">
        <f t="shared" si="176"/>
        <v>0</v>
      </c>
      <c r="BI100" s="29">
        <f t="shared" si="177"/>
        <v>0</v>
      </c>
      <c r="BJ100" s="29">
        <f t="shared" si="178"/>
        <v>0</v>
      </c>
      <c r="BK100" s="29">
        <f t="shared" si="179"/>
        <v>0</v>
      </c>
      <c r="BL100" s="29">
        <f t="shared" si="180"/>
        <v>0</v>
      </c>
      <c r="BM100" s="29">
        <f t="shared" si="181"/>
        <v>312</v>
      </c>
      <c r="BN100" s="29">
        <v>0</v>
      </c>
      <c r="BO100" s="29">
        <v>751</v>
      </c>
    </row>
    <row r="101" spans="2:74" s="29" customFormat="1" x14ac:dyDescent="0.35">
      <c r="B101" s="29" t="s">
        <v>89</v>
      </c>
      <c r="K101" s="29">
        <v>494</v>
      </c>
      <c r="L101" s="29">
        <v>462</v>
      </c>
      <c r="M101" s="29">
        <v>137</v>
      </c>
      <c r="N101" s="29">
        <v>124</v>
      </c>
      <c r="O101" s="29">
        <v>151</v>
      </c>
      <c r="P101" s="29">
        <v>61</v>
      </c>
      <c r="Q101" s="29">
        <v>25</v>
      </c>
      <c r="R101" s="29">
        <v>69</v>
      </c>
      <c r="S101" s="34">
        <v>67</v>
      </c>
      <c r="T101" s="29">
        <v>48</v>
      </c>
      <c r="U101" s="29">
        <v>73</v>
      </c>
      <c r="V101" s="29">
        <v>92</v>
      </c>
      <c r="W101" s="29">
        <v>159</v>
      </c>
      <c r="X101" s="29">
        <v>73</v>
      </c>
      <c r="Y101" s="29">
        <v>13</v>
      </c>
      <c r="Z101" s="29">
        <v>24</v>
      </c>
      <c r="AA101" s="29">
        <v>45</v>
      </c>
      <c r="AB101" s="29">
        <v>48</v>
      </c>
      <c r="AC101" s="29">
        <v>49</v>
      </c>
      <c r="AD101" s="29">
        <v>74</v>
      </c>
      <c r="AE101" s="29">
        <v>75</v>
      </c>
      <c r="AF101" s="29">
        <v>68</v>
      </c>
      <c r="AG101" s="29">
        <v>72</v>
      </c>
      <c r="AH101" s="29">
        <v>75</v>
      </c>
      <c r="AI101" s="29">
        <v>96</v>
      </c>
      <c r="AJ101" s="29">
        <v>109</v>
      </c>
      <c r="AK101" s="29">
        <v>120</v>
      </c>
      <c r="AL101" s="29">
        <v>98</v>
      </c>
      <c r="AM101" s="29">
        <v>518</v>
      </c>
      <c r="AN101" s="29">
        <v>258</v>
      </c>
      <c r="AO101" s="29">
        <v>359</v>
      </c>
      <c r="AP101" s="29">
        <f>BN101</f>
        <v>336</v>
      </c>
      <c r="AQ101" s="29">
        <v>539</v>
      </c>
      <c r="AR101" s="29">
        <v>756</v>
      </c>
      <c r="AS101" s="29">
        <v>929</v>
      </c>
      <c r="AT101" s="29">
        <f>BO101</f>
        <v>438</v>
      </c>
      <c r="BG101" s="29">
        <f t="shared" si="175"/>
        <v>124</v>
      </c>
      <c r="BH101" s="29">
        <f t="shared" si="176"/>
        <v>69</v>
      </c>
      <c r="BI101" s="29">
        <f t="shared" si="177"/>
        <v>92</v>
      </c>
      <c r="BJ101" s="29">
        <f t="shared" si="178"/>
        <v>24</v>
      </c>
      <c r="BK101" s="29">
        <f t="shared" si="179"/>
        <v>74</v>
      </c>
      <c r="BL101" s="29">
        <f t="shared" si="180"/>
        <v>75</v>
      </c>
      <c r="BM101" s="29">
        <f t="shared" si="181"/>
        <v>98</v>
      </c>
      <c r="BN101" s="29">
        <v>336</v>
      </c>
      <c r="BO101" s="29">
        <v>438</v>
      </c>
    </row>
    <row r="102" spans="2:74" s="35" customFormat="1" x14ac:dyDescent="0.35">
      <c r="B102" s="35" t="s">
        <v>90</v>
      </c>
      <c r="K102" s="35">
        <v>61</v>
      </c>
      <c r="L102" s="35">
        <v>51</v>
      </c>
      <c r="M102" s="35">
        <v>60</v>
      </c>
      <c r="N102" s="35">
        <v>53</v>
      </c>
      <c r="O102" s="35">
        <v>43</v>
      </c>
      <c r="P102" s="35">
        <v>42</v>
      </c>
      <c r="Q102" s="35">
        <v>54</v>
      </c>
      <c r="R102" s="35">
        <v>63</v>
      </c>
      <c r="S102" s="36">
        <v>62</v>
      </c>
      <c r="T102" s="35">
        <v>72</v>
      </c>
      <c r="U102" s="35">
        <v>72</v>
      </c>
      <c r="V102" s="35">
        <v>0</v>
      </c>
      <c r="W102" s="35">
        <v>0</v>
      </c>
      <c r="X102" s="35">
        <v>0</v>
      </c>
      <c r="Y102" s="35">
        <v>0</v>
      </c>
      <c r="Z102" s="35">
        <v>0</v>
      </c>
      <c r="AA102" s="35">
        <v>0</v>
      </c>
      <c r="AB102" s="35">
        <v>0</v>
      </c>
      <c r="AC102" s="35">
        <v>0</v>
      </c>
      <c r="AD102" s="35">
        <v>0</v>
      </c>
      <c r="AE102" s="35">
        <v>0</v>
      </c>
      <c r="AF102" s="35">
        <v>0</v>
      </c>
      <c r="AG102" s="35">
        <v>0</v>
      </c>
      <c r="AH102" s="35">
        <v>0</v>
      </c>
      <c r="AI102" s="35">
        <v>0</v>
      </c>
      <c r="AJ102" s="35">
        <v>0</v>
      </c>
      <c r="AK102" s="35">
        <v>0</v>
      </c>
      <c r="AL102" s="35">
        <v>0</v>
      </c>
      <c r="AM102" s="35">
        <v>0</v>
      </c>
      <c r="AN102" s="35">
        <v>0</v>
      </c>
      <c r="AO102" s="35">
        <v>0</v>
      </c>
      <c r="AP102" s="35">
        <f>BN102</f>
        <v>0</v>
      </c>
      <c r="AQ102" s="35">
        <v>0</v>
      </c>
      <c r="AR102" s="35">
        <v>0</v>
      </c>
      <c r="AS102" s="35">
        <v>0</v>
      </c>
      <c r="AT102" s="35">
        <f>BO102</f>
        <v>0</v>
      </c>
      <c r="BG102" s="35">
        <f t="shared" si="175"/>
        <v>53</v>
      </c>
      <c r="BH102" s="35">
        <f t="shared" si="176"/>
        <v>63</v>
      </c>
      <c r="BI102" s="35">
        <f t="shared" si="177"/>
        <v>0</v>
      </c>
      <c r="BJ102" s="35">
        <f t="shared" si="178"/>
        <v>0</v>
      </c>
      <c r="BK102" s="35">
        <f t="shared" si="179"/>
        <v>0</v>
      </c>
      <c r="BL102" s="35">
        <f t="shared" si="180"/>
        <v>0</v>
      </c>
      <c r="BM102" s="35">
        <f t="shared" si="181"/>
        <v>0</v>
      </c>
      <c r="BN102" s="35">
        <v>0</v>
      </c>
      <c r="BO102" s="35">
        <v>0</v>
      </c>
    </row>
    <row r="103" spans="2:74" s="37" customFormat="1" x14ac:dyDescent="0.35">
      <c r="B103" s="37" t="s">
        <v>91</v>
      </c>
      <c r="D103" s="37">
        <f>SUM(D96:D102)</f>
        <v>0</v>
      </c>
      <c r="E103" s="37">
        <f t="shared" ref="E103:AX103" si="182">SUM(E96:E102)</f>
        <v>0</v>
      </c>
      <c r="F103" s="37">
        <f t="shared" si="182"/>
        <v>0</v>
      </c>
      <c r="G103" s="37">
        <f t="shared" si="182"/>
        <v>0</v>
      </c>
      <c r="H103" s="37">
        <f t="shared" si="182"/>
        <v>0</v>
      </c>
      <c r="I103" s="37">
        <f t="shared" si="182"/>
        <v>0</v>
      </c>
      <c r="J103" s="37">
        <f t="shared" si="182"/>
        <v>0</v>
      </c>
      <c r="K103" s="37">
        <f t="shared" si="182"/>
        <v>1292</v>
      </c>
      <c r="L103" s="37">
        <f t="shared" si="182"/>
        <v>1399</v>
      </c>
      <c r="M103" s="37">
        <f t="shared" si="182"/>
        <v>1449</v>
      </c>
      <c r="N103" s="37">
        <f t="shared" si="182"/>
        <v>1403</v>
      </c>
      <c r="O103" s="37">
        <f t="shared" si="182"/>
        <v>1328</v>
      </c>
      <c r="P103" s="37">
        <f t="shared" si="182"/>
        <v>1581</v>
      </c>
      <c r="Q103" s="37">
        <f t="shared" si="182"/>
        <v>1473</v>
      </c>
      <c r="R103" s="37">
        <f t="shared" si="182"/>
        <v>1346</v>
      </c>
      <c r="S103" s="37">
        <f t="shared" si="182"/>
        <v>1372</v>
      </c>
      <c r="T103" s="37">
        <f t="shared" si="182"/>
        <v>1449</v>
      </c>
      <c r="U103" s="37">
        <f t="shared" si="182"/>
        <v>1591</v>
      </c>
      <c r="V103" s="37">
        <f t="shared" si="182"/>
        <v>1513</v>
      </c>
      <c r="W103" s="37">
        <f t="shared" si="182"/>
        <v>1697</v>
      </c>
      <c r="X103" s="37">
        <f t="shared" si="182"/>
        <v>1868</v>
      </c>
      <c r="Y103" s="37">
        <f t="shared" si="182"/>
        <v>1878</v>
      </c>
      <c r="Z103" s="37">
        <f t="shared" si="182"/>
        <v>1984</v>
      </c>
      <c r="AA103" s="37">
        <f t="shared" si="182"/>
        <v>1764</v>
      </c>
      <c r="AB103" s="37">
        <f t="shared" si="182"/>
        <v>1804</v>
      </c>
      <c r="AC103" s="37">
        <f t="shared" si="182"/>
        <v>1864</v>
      </c>
      <c r="AD103" s="37">
        <f t="shared" si="182"/>
        <v>2359</v>
      </c>
      <c r="AE103" s="37">
        <f t="shared" si="182"/>
        <v>1985</v>
      </c>
      <c r="AF103" s="37">
        <f t="shared" si="182"/>
        <v>2434</v>
      </c>
      <c r="AG103" s="37">
        <f t="shared" si="182"/>
        <v>2417</v>
      </c>
      <c r="AH103" s="37">
        <f t="shared" si="182"/>
        <v>2417</v>
      </c>
      <c r="AI103" s="37">
        <f t="shared" si="182"/>
        <v>2864</v>
      </c>
      <c r="AJ103" s="37">
        <f t="shared" si="182"/>
        <v>2892</v>
      </c>
      <c r="AK103" s="37">
        <f t="shared" si="182"/>
        <v>3564</v>
      </c>
      <c r="AL103" s="37">
        <f t="shared" si="182"/>
        <v>4240</v>
      </c>
      <c r="AM103" s="37">
        <f t="shared" si="182"/>
        <v>5581</v>
      </c>
      <c r="AN103" s="37">
        <f t="shared" si="182"/>
        <v>5523</v>
      </c>
      <c r="AO103" s="37">
        <f t="shared" si="182"/>
        <v>6691</v>
      </c>
      <c r="AP103" s="37">
        <f t="shared" si="182"/>
        <v>6369</v>
      </c>
      <c r="AQ103" s="37">
        <f t="shared" si="182"/>
        <v>6577</v>
      </c>
      <c r="AR103" s="37">
        <f t="shared" si="182"/>
        <v>7572</v>
      </c>
      <c r="AS103" s="37">
        <f t="shared" si="182"/>
        <v>7627</v>
      </c>
      <c r="AT103" s="37">
        <f t="shared" si="182"/>
        <v>6689</v>
      </c>
      <c r="AU103" s="37">
        <f t="shared" si="182"/>
        <v>0</v>
      </c>
      <c r="AV103" s="37">
        <f t="shared" si="182"/>
        <v>0</v>
      </c>
      <c r="AW103" s="37">
        <f t="shared" si="182"/>
        <v>0</v>
      </c>
      <c r="AX103" s="37">
        <f t="shared" si="182"/>
        <v>0</v>
      </c>
      <c r="BE103" s="37">
        <f t="shared" ref="BE103" si="183">SUM(BE96:BE102)</f>
        <v>0</v>
      </c>
      <c r="BF103" s="37">
        <f t="shared" ref="BF103" si="184">SUM(BF96:BF102)</f>
        <v>0</v>
      </c>
      <c r="BG103" s="37">
        <f t="shared" ref="BG103" si="185">SUM(BG96:BG102)</f>
        <v>1403</v>
      </c>
      <c r="BH103" s="37">
        <f t="shared" ref="BH103" si="186">SUM(BH96:BH102)</f>
        <v>1346</v>
      </c>
      <c r="BI103" s="37">
        <f t="shared" ref="BI103" si="187">SUM(BI96:BI102)</f>
        <v>1513</v>
      </c>
      <c r="BJ103" s="37">
        <f t="shared" ref="BJ103" si="188">SUM(BJ96:BJ102)</f>
        <v>1984</v>
      </c>
      <c r="BK103" s="37">
        <f t="shared" ref="BK103" si="189">SUM(BK96:BK102)</f>
        <v>2359</v>
      </c>
      <c r="BL103" s="37">
        <f t="shared" ref="BL103" si="190">SUM(BL96:BL102)</f>
        <v>2417</v>
      </c>
      <c r="BM103" s="37">
        <f t="shared" ref="BM103" si="191">SUM(BM96:BM102)</f>
        <v>4240</v>
      </c>
      <c r="BN103" s="37">
        <f t="shared" ref="BN103" si="192">SUM(BN96:BN102)</f>
        <v>6369</v>
      </c>
      <c r="BO103" s="37">
        <f t="shared" ref="BO103" si="193">SUM(BO96:BO102)</f>
        <v>6689</v>
      </c>
      <c r="BP103" s="37">
        <f t="shared" ref="BP103" si="194">SUM(BP96:BP102)</f>
        <v>0</v>
      </c>
      <c r="BQ103" s="37">
        <f t="shared" ref="BQ103" si="195">SUM(BQ96:BQ102)</f>
        <v>0</v>
      </c>
      <c r="BR103" s="37">
        <f t="shared" ref="BR103" si="196">SUM(BR96:BR102)</f>
        <v>0</v>
      </c>
      <c r="BS103" s="37">
        <f t="shared" ref="BS103" si="197">SUM(BS96:BS102)</f>
        <v>0</v>
      </c>
      <c r="BT103" s="37">
        <f t="shared" ref="BT103" si="198">SUM(BT96:BT102)</f>
        <v>0</v>
      </c>
      <c r="BU103" s="37">
        <f t="shared" ref="BU103" si="199">SUM(BU96:BU102)</f>
        <v>0</v>
      </c>
      <c r="BV103" s="37">
        <f t="shared" ref="BV103" si="200">SUM(BV96:BV102)</f>
        <v>0</v>
      </c>
    </row>
    <row r="104" spans="2:74" s="39" customFormat="1" x14ac:dyDescent="0.35">
      <c r="B104" s="39" t="s">
        <v>92</v>
      </c>
      <c r="S104" s="40"/>
    </row>
    <row r="105" spans="2:74" s="29" customFormat="1" x14ac:dyDescent="0.35">
      <c r="B105" s="29" t="s">
        <v>93</v>
      </c>
      <c r="K105" s="29">
        <v>2033</v>
      </c>
      <c r="L105" s="29">
        <v>2034</v>
      </c>
      <c r="M105" s="29">
        <v>2030</v>
      </c>
      <c r="N105" s="29">
        <v>2007</v>
      </c>
      <c r="O105" s="29">
        <v>2006</v>
      </c>
      <c r="P105" s="29">
        <v>2012</v>
      </c>
      <c r="Q105" s="29">
        <v>1632</v>
      </c>
      <c r="R105" s="29">
        <v>1435</v>
      </c>
      <c r="S105" s="34">
        <v>1408</v>
      </c>
      <c r="T105" s="29">
        <v>1375</v>
      </c>
      <c r="U105" s="29">
        <v>1356</v>
      </c>
      <c r="V105" s="29">
        <v>1325</v>
      </c>
      <c r="W105" s="29">
        <v>1165</v>
      </c>
      <c r="X105" s="29">
        <v>1170</v>
      </c>
      <c r="Y105" s="29">
        <v>1167</v>
      </c>
      <c r="Z105" s="29">
        <v>1114</v>
      </c>
      <c r="AA105" s="29">
        <v>1024</v>
      </c>
      <c r="AB105" s="29">
        <v>1031</v>
      </c>
      <c r="AC105" s="29">
        <v>872</v>
      </c>
      <c r="AD105" s="29">
        <v>486</v>
      </c>
      <c r="AE105" s="29">
        <v>488</v>
      </c>
      <c r="AF105" s="29">
        <v>490</v>
      </c>
      <c r="AG105" s="29">
        <v>373</v>
      </c>
      <c r="AH105" s="29">
        <v>330</v>
      </c>
      <c r="AI105" s="29">
        <v>313</v>
      </c>
      <c r="AJ105" s="29">
        <v>313</v>
      </c>
      <c r="AK105" s="29">
        <v>1</v>
      </c>
      <c r="AL105" s="29">
        <v>1</v>
      </c>
      <c r="AM105" s="29">
        <v>1475</v>
      </c>
      <c r="AN105" s="29">
        <v>2465</v>
      </c>
      <c r="AO105" s="43">
        <v>2466</v>
      </c>
      <c r="AP105" s="29">
        <f>BN105</f>
        <v>2467</v>
      </c>
      <c r="AQ105" s="29">
        <v>2467</v>
      </c>
      <c r="AR105" s="29">
        <v>1714</v>
      </c>
      <c r="AS105" s="29">
        <v>1715</v>
      </c>
      <c r="AT105" s="29">
        <f>BO105</f>
        <v>1717</v>
      </c>
      <c r="BG105" s="29">
        <f>N105</f>
        <v>2007</v>
      </c>
      <c r="BH105" s="29">
        <f>R105</f>
        <v>1435</v>
      </c>
      <c r="BI105" s="29">
        <f>V105</f>
        <v>1325</v>
      </c>
      <c r="BJ105" s="29">
        <f>Z105</f>
        <v>1114</v>
      </c>
      <c r="BK105" s="29">
        <f>AD105</f>
        <v>486</v>
      </c>
      <c r="BL105" s="29">
        <f>AH105</f>
        <v>330</v>
      </c>
      <c r="BM105" s="29">
        <f>AL105</f>
        <v>1</v>
      </c>
      <c r="BN105" s="29">
        <v>2467</v>
      </c>
      <c r="BO105" s="29">
        <v>1717</v>
      </c>
    </row>
    <row r="106" spans="2:74" s="29" customFormat="1" x14ac:dyDescent="0.35">
      <c r="B106" s="29" t="s">
        <v>94</v>
      </c>
      <c r="K106" s="29">
        <v>0</v>
      </c>
      <c r="L106" s="29">
        <v>0</v>
      </c>
      <c r="M106" s="29">
        <v>0</v>
      </c>
      <c r="N106" s="29">
        <v>0</v>
      </c>
      <c r="O106" s="29">
        <v>0</v>
      </c>
      <c r="P106" s="29">
        <v>0</v>
      </c>
      <c r="Q106" s="29">
        <v>0</v>
      </c>
      <c r="R106" s="29">
        <v>0</v>
      </c>
      <c r="S106" s="34">
        <v>0</v>
      </c>
      <c r="T106" s="29">
        <v>0</v>
      </c>
      <c r="U106" s="29">
        <v>0</v>
      </c>
      <c r="V106" s="29">
        <v>0</v>
      </c>
      <c r="W106" s="29">
        <v>0</v>
      </c>
      <c r="X106" s="29">
        <v>0</v>
      </c>
      <c r="Y106" s="29">
        <v>0</v>
      </c>
      <c r="Z106" s="29">
        <v>0</v>
      </c>
      <c r="AA106" s="29">
        <v>213</v>
      </c>
      <c r="AB106" s="29">
        <v>211</v>
      </c>
      <c r="AC106" s="29">
        <v>201</v>
      </c>
      <c r="AD106" s="29">
        <v>199</v>
      </c>
      <c r="AE106" s="29">
        <v>211</v>
      </c>
      <c r="AF106" s="29">
        <v>204</v>
      </c>
      <c r="AG106" s="29">
        <v>205</v>
      </c>
      <c r="AH106" s="29">
        <v>201</v>
      </c>
      <c r="AI106" s="29">
        <v>238</v>
      </c>
      <c r="AJ106" s="29">
        <v>240</v>
      </c>
      <c r="AK106" s="29">
        <v>269</v>
      </c>
      <c r="AL106" s="29">
        <v>348</v>
      </c>
      <c r="AM106" s="29">
        <v>370</v>
      </c>
      <c r="AN106" s="29">
        <v>422</v>
      </c>
      <c r="AO106" s="43">
        <v>424</v>
      </c>
      <c r="AP106" s="29">
        <f>BN106</f>
        <v>396</v>
      </c>
      <c r="AQ106" s="29">
        <v>381</v>
      </c>
      <c r="AR106" s="29">
        <v>393</v>
      </c>
      <c r="AS106" s="29">
        <v>395</v>
      </c>
      <c r="AT106" s="29">
        <f>BO106</f>
        <v>535</v>
      </c>
      <c r="BG106" s="29">
        <f>N106</f>
        <v>0</v>
      </c>
      <c r="BH106" s="29">
        <f>R106</f>
        <v>0</v>
      </c>
      <c r="BI106" s="29">
        <f>V106</f>
        <v>0</v>
      </c>
      <c r="BJ106" s="29">
        <f>Z106</f>
        <v>0</v>
      </c>
      <c r="BK106" s="29">
        <f>AD106</f>
        <v>199</v>
      </c>
      <c r="BL106" s="29">
        <f>AH106</f>
        <v>201</v>
      </c>
      <c r="BM106" s="29">
        <f>AL106</f>
        <v>348</v>
      </c>
      <c r="BN106" s="29">
        <v>396</v>
      </c>
      <c r="BO106" s="29">
        <v>535</v>
      </c>
    </row>
    <row r="107" spans="2:74" s="29" customFormat="1" x14ac:dyDescent="0.35">
      <c r="B107" s="29" t="s">
        <v>95</v>
      </c>
      <c r="K107" s="29">
        <v>0</v>
      </c>
      <c r="L107" s="29">
        <v>0</v>
      </c>
      <c r="M107" s="29">
        <v>0</v>
      </c>
      <c r="N107" s="29">
        <v>0</v>
      </c>
      <c r="O107" s="29">
        <v>0</v>
      </c>
      <c r="P107" s="29">
        <v>0</v>
      </c>
      <c r="Q107" s="29">
        <v>0</v>
      </c>
      <c r="R107" s="29">
        <v>0</v>
      </c>
      <c r="S107" s="34">
        <v>0</v>
      </c>
      <c r="T107" s="29">
        <v>0</v>
      </c>
      <c r="U107" s="29">
        <v>0</v>
      </c>
      <c r="V107" s="29">
        <v>0</v>
      </c>
      <c r="W107" s="29">
        <v>0</v>
      </c>
      <c r="X107" s="29">
        <v>0</v>
      </c>
      <c r="Y107" s="29">
        <v>0</v>
      </c>
      <c r="Z107" s="29">
        <v>0</v>
      </c>
      <c r="AA107" s="29">
        <v>0</v>
      </c>
      <c r="AB107" s="29">
        <v>0</v>
      </c>
      <c r="AC107" s="29">
        <v>0</v>
      </c>
      <c r="AD107" s="29">
        <v>0</v>
      </c>
      <c r="AE107" s="29">
        <v>0</v>
      </c>
      <c r="AF107" s="29">
        <v>0</v>
      </c>
      <c r="AG107" s="29">
        <v>0</v>
      </c>
      <c r="AH107" s="29">
        <v>0</v>
      </c>
      <c r="AI107" s="29">
        <v>0</v>
      </c>
      <c r="AJ107" s="29">
        <v>0</v>
      </c>
      <c r="AK107" s="29">
        <v>0</v>
      </c>
      <c r="AL107" s="29">
        <v>12</v>
      </c>
      <c r="AM107" s="29">
        <v>3109</v>
      </c>
      <c r="AN107" s="29">
        <v>2805</v>
      </c>
      <c r="AO107" s="43">
        <v>2078</v>
      </c>
      <c r="AP107" s="29">
        <f>BN107</f>
        <v>1934</v>
      </c>
      <c r="AQ107" s="29">
        <v>1641</v>
      </c>
      <c r="AR107" s="29">
        <v>1365</v>
      </c>
      <c r="AS107" s="29">
        <v>1152</v>
      </c>
      <c r="AT107" s="29">
        <f>BO107</f>
        <v>1202</v>
      </c>
      <c r="BG107" s="29">
        <f>N107</f>
        <v>0</v>
      </c>
      <c r="BH107" s="29">
        <f>R107</f>
        <v>0</v>
      </c>
      <c r="BI107" s="29">
        <f>V107</f>
        <v>0</v>
      </c>
      <c r="BJ107" s="29">
        <f>Z107</f>
        <v>0</v>
      </c>
      <c r="BK107" s="29">
        <f>AD107</f>
        <v>0</v>
      </c>
      <c r="BL107" s="29">
        <f>AH107</f>
        <v>0</v>
      </c>
      <c r="BM107" s="29">
        <f>AL107</f>
        <v>12</v>
      </c>
      <c r="BN107" s="29">
        <v>1934</v>
      </c>
      <c r="BO107" s="29">
        <v>1202</v>
      </c>
    </row>
    <row r="108" spans="2:74" s="35" customFormat="1" x14ac:dyDescent="0.35">
      <c r="B108" s="35" t="s">
        <v>96</v>
      </c>
      <c r="K108" s="35">
        <v>86</v>
      </c>
      <c r="L108" s="35">
        <v>89</v>
      </c>
      <c r="M108" s="35">
        <v>86</v>
      </c>
      <c r="N108" s="35">
        <v>86</v>
      </c>
      <c r="O108" s="35">
        <v>150</v>
      </c>
      <c r="P108" s="35">
        <v>136</v>
      </c>
      <c r="Q108" s="35">
        <v>126</v>
      </c>
      <c r="R108" s="35">
        <v>124</v>
      </c>
      <c r="S108" s="36">
        <v>110</v>
      </c>
      <c r="T108" s="35">
        <v>129</v>
      </c>
      <c r="U108" s="35">
        <v>119</v>
      </c>
      <c r="V108" s="35">
        <v>118</v>
      </c>
      <c r="W108" s="35">
        <v>186</v>
      </c>
      <c r="X108" s="35">
        <v>186</v>
      </c>
      <c r="Y108" s="35">
        <v>177</v>
      </c>
      <c r="Z108" s="35">
        <v>192</v>
      </c>
      <c r="AA108" s="35">
        <v>142</v>
      </c>
      <c r="AB108" s="35">
        <v>155</v>
      </c>
      <c r="AC108" s="35">
        <v>140</v>
      </c>
      <c r="AD108" s="35">
        <v>157</v>
      </c>
      <c r="AE108" s="35">
        <v>143</v>
      </c>
      <c r="AF108" s="35">
        <v>150</v>
      </c>
      <c r="AG108" s="35">
        <v>161</v>
      </c>
      <c r="AH108" s="35">
        <v>177</v>
      </c>
      <c r="AI108" s="35">
        <v>155</v>
      </c>
      <c r="AJ108" s="35">
        <v>181</v>
      </c>
      <c r="AK108" s="35">
        <v>183</v>
      </c>
      <c r="AL108" s="35">
        <v>321</v>
      </c>
      <c r="AM108" s="35">
        <v>1047</v>
      </c>
      <c r="AN108" s="35">
        <v>1118</v>
      </c>
      <c r="AO108" s="35">
        <v>1610</v>
      </c>
      <c r="AP108" s="29">
        <f>BN108</f>
        <v>1664</v>
      </c>
      <c r="AQ108" s="35">
        <v>1874</v>
      </c>
      <c r="AR108" s="35">
        <v>1787</v>
      </c>
      <c r="AS108" s="35">
        <v>1767</v>
      </c>
      <c r="AT108" s="29">
        <f>BO108</f>
        <v>1850</v>
      </c>
      <c r="BG108" s="35">
        <f>N108</f>
        <v>86</v>
      </c>
      <c r="BH108" s="35">
        <f>R108</f>
        <v>124</v>
      </c>
      <c r="BI108" s="35">
        <f>V108</f>
        <v>118</v>
      </c>
      <c r="BJ108" s="35">
        <f>Z108</f>
        <v>192</v>
      </c>
      <c r="BK108" s="35">
        <f>AD108</f>
        <v>157</v>
      </c>
      <c r="BL108" s="35">
        <f>AH108</f>
        <v>177</v>
      </c>
      <c r="BM108" s="35">
        <f>AL108</f>
        <v>321</v>
      </c>
      <c r="BN108" s="35">
        <v>1664</v>
      </c>
      <c r="BO108" s="35">
        <v>1850</v>
      </c>
    </row>
    <row r="109" spans="2:74" s="41" customFormat="1" x14ac:dyDescent="0.35">
      <c r="B109" s="42" t="s">
        <v>2130</v>
      </c>
      <c r="K109" s="41">
        <f>SUM(K105:K108)</f>
        <v>2119</v>
      </c>
      <c r="L109" s="41">
        <f t="shared" ref="L109:AX109" si="201">SUM(L105:L108)</f>
        <v>2123</v>
      </c>
      <c r="M109" s="41">
        <f t="shared" si="201"/>
        <v>2116</v>
      </c>
      <c r="N109" s="41">
        <f t="shared" si="201"/>
        <v>2093</v>
      </c>
      <c r="O109" s="41">
        <f t="shared" si="201"/>
        <v>2156</v>
      </c>
      <c r="P109" s="41">
        <f t="shared" si="201"/>
        <v>2148</v>
      </c>
      <c r="Q109" s="41">
        <f t="shared" si="201"/>
        <v>1758</v>
      </c>
      <c r="R109" s="41">
        <f t="shared" si="201"/>
        <v>1559</v>
      </c>
      <c r="S109" s="41">
        <f t="shared" si="201"/>
        <v>1518</v>
      </c>
      <c r="T109" s="41">
        <f t="shared" si="201"/>
        <v>1504</v>
      </c>
      <c r="U109" s="41">
        <f t="shared" si="201"/>
        <v>1475</v>
      </c>
      <c r="V109" s="41">
        <f t="shared" si="201"/>
        <v>1443</v>
      </c>
      <c r="W109" s="41">
        <f t="shared" si="201"/>
        <v>1351</v>
      </c>
      <c r="X109" s="41">
        <f t="shared" si="201"/>
        <v>1356</v>
      </c>
      <c r="Y109" s="41">
        <f t="shared" si="201"/>
        <v>1344</v>
      </c>
      <c r="Z109" s="41">
        <f t="shared" si="201"/>
        <v>1306</v>
      </c>
      <c r="AA109" s="41">
        <f t="shared" si="201"/>
        <v>1379</v>
      </c>
      <c r="AB109" s="41">
        <f t="shared" si="201"/>
        <v>1397</v>
      </c>
      <c r="AC109" s="41">
        <f t="shared" si="201"/>
        <v>1213</v>
      </c>
      <c r="AD109" s="41">
        <f t="shared" si="201"/>
        <v>842</v>
      </c>
      <c r="AE109" s="41">
        <f t="shared" si="201"/>
        <v>842</v>
      </c>
      <c r="AF109" s="41">
        <f t="shared" si="201"/>
        <v>844</v>
      </c>
      <c r="AG109" s="41">
        <f t="shared" si="201"/>
        <v>739</v>
      </c>
      <c r="AH109" s="41">
        <f t="shared" si="201"/>
        <v>708</v>
      </c>
      <c r="AI109" s="41">
        <f t="shared" si="201"/>
        <v>706</v>
      </c>
      <c r="AJ109" s="41">
        <f t="shared" si="201"/>
        <v>734</v>
      </c>
      <c r="AK109" s="41">
        <f t="shared" si="201"/>
        <v>453</v>
      </c>
      <c r="AL109" s="41">
        <f t="shared" si="201"/>
        <v>682</v>
      </c>
      <c r="AM109" s="41">
        <f t="shared" si="201"/>
        <v>6001</v>
      </c>
      <c r="AN109" s="41">
        <f t="shared" si="201"/>
        <v>6810</v>
      </c>
      <c r="AO109" s="41">
        <f t="shared" si="201"/>
        <v>6578</v>
      </c>
      <c r="AP109" s="41">
        <f t="shared" si="201"/>
        <v>6461</v>
      </c>
      <c r="AQ109" s="41">
        <f t="shared" si="201"/>
        <v>6363</v>
      </c>
      <c r="AR109" s="41">
        <f t="shared" si="201"/>
        <v>5259</v>
      </c>
      <c r="AS109" s="41">
        <f t="shared" si="201"/>
        <v>5029</v>
      </c>
      <c r="AT109" s="41">
        <f t="shared" si="201"/>
        <v>5304</v>
      </c>
      <c r="AU109" s="41">
        <f t="shared" si="201"/>
        <v>0</v>
      </c>
      <c r="AV109" s="41">
        <f t="shared" si="201"/>
        <v>0</v>
      </c>
      <c r="AW109" s="41">
        <f t="shared" si="201"/>
        <v>0</v>
      </c>
      <c r="AX109" s="41">
        <f t="shared" si="201"/>
        <v>0</v>
      </c>
      <c r="BE109" s="41">
        <f t="shared" ref="BE109" si="202">SUM(BE105:BE108)</f>
        <v>0</v>
      </c>
      <c r="BF109" s="41">
        <f t="shared" ref="BF109" si="203">SUM(BF105:BF108)</f>
        <v>0</v>
      </c>
      <c r="BG109" s="41">
        <f t="shared" ref="BG109" si="204">SUM(BG105:BG108)</f>
        <v>2093</v>
      </c>
      <c r="BH109" s="41">
        <f t="shared" ref="BH109" si="205">SUM(BH105:BH108)</f>
        <v>1559</v>
      </c>
      <c r="BI109" s="41">
        <f t="shared" ref="BI109" si="206">SUM(BI105:BI108)</f>
        <v>1443</v>
      </c>
      <c r="BJ109" s="41">
        <f t="shared" ref="BJ109" si="207">SUM(BJ105:BJ108)</f>
        <v>1306</v>
      </c>
      <c r="BK109" s="41">
        <f t="shared" ref="BK109" si="208">SUM(BK105:BK108)</f>
        <v>842</v>
      </c>
      <c r="BL109" s="41">
        <f t="shared" ref="BL109" si="209">SUM(BL105:BL108)</f>
        <v>708</v>
      </c>
      <c r="BM109" s="41">
        <f t="shared" ref="BM109" si="210">SUM(BM105:BM108)</f>
        <v>682</v>
      </c>
      <c r="BN109" s="41">
        <f t="shared" ref="BN109" si="211">SUM(BN105:BN108)</f>
        <v>6461</v>
      </c>
      <c r="BO109" s="41">
        <f t="shared" ref="BO109" si="212">SUM(BO105:BO108)</f>
        <v>5304</v>
      </c>
      <c r="BP109" s="41">
        <f t="shared" ref="BP109" si="213">SUM(BP105:BP108)</f>
        <v>0</v>
      </c>
      <c r="BQ109" s="41">
        <f t="shared" ref="BQ109" si="214">SUM(BQ105:BQ108)</f>
        <v>0</v>
      </c>
      <c r="BR109" s="41">
        <f t="shared" ref="BR109" si="215">SUM(BR105:BR108)</f>
        <v>0</v>
      </c>
      <c r="BS109" s="41">
        <f t="shared" ref="BS109" si="216">SUM(BS105:BS108)</f>
        <v>0</v>
      </c>
      <c r="BT109" s="41">
        <f t="shared" ref="BT109" si="217">SUM(BT105:BT108)</f>
        <v>0</v>
      </c>
      <c r="BU109" s="41">
        <f t="shared" ref="BU109" si="218">SUM(BU105:BU108)</f>
        <v>0</v>
      </c>
      <c r="BV109" s="41">
        <f t="shared" ref="BV109" si="219">SUM(BV105:BV108)</f>
        <v>0</v>
      </c>
    </row>
    <row r="110" spans="2:74" s="37" customFormat="1" x14ac:dyDescent="0.35">
      <c r="B110" s="37" t="s">
        <v>97</v>
      </c>
      <c r="K110" s="37">
        <f>K103+K109</f>
        <v>3411</v>
      </c>
      <c r="L110" s="37">
        <f t="shared" ref="L110:AX110" si="220">L103+L109</f>
        <v>3522</v>
      </c>
      <c r="M110" s="37">
        <f t="shared" si="220"/>
        <v>3565</v>
      </c>
      <c r="N110" s="37">
        <f t="shared" si="220"/>
        <v>3496</v>
      </c>
      <c r="O110" s="37">
        <f t="shared" si="220"/>
        <v>3484</v>
      </c>
      <c r="P110" s="37">
        <f t="shared" si="220"/>
        <v>3729</v>
      </c>
      <c r="Q110" s="37">
        <f t="shared" si="220"/>
        <v>3231</v>
      </c>
      <c r="R110" s="37">
        <f t="shared" si="220"/>
        <v>2905</v>
      </c>
      <c r="S110" s="37">
        <f t="shared" si="220"/>
        <v>2890</v>
      </c>
      <c r="T110" s="37">
        <f t="shared" si="220"/>
        <v>2953</v>
      </c>
      <c r="U110" s="37">
        <f t="shared" si="220"/>
        <v>3066</v>
      </c>
      <c r="V110" s="37">
        <f t="shared" si="220"/>
        <v>2956</v>
      </c>
      <c r="W110" s="37">
        <f t="shared" si="220"/>
        <v>3048</v>
      </c>
      <c r="X110" s="37">
        <f t="shared" si="220"/>
        <v>3224</v>
      </c>
      <c r="Y110" s="37">
        <f t="shared" si="220"/>
        <v>3222</v>
      </c>
      <c r="Z110" s="37">
        <f t="shared" si="220"/>
        <v>3290</v>
      </c>
      <c r="AA110" s="37">
        <f t="shared" si="220"/>
        <v>3143</v>
      </c>
      <c r="AB110" s="37">
        <f t="shared" si="220"/>
        <v>3201</v>
      </c>
      <c r="AC110" s="37">
        <f t="shared" si="220"/>
        <v>3077</v>
      </c>
      <c r="AD110" s="37">
        <f t="shared" si="220"/>
        <v>3201</v>
      </c>
      <c r="AE110" s="37">
        <f t="shared" si="220"/>
        <v>2827</v>
      </c>
      <c r="AF110" s="37">
        <f t="shared" si="220"/>
        <v>3278</v>
      </c>
      <c r="AG110" s="37">
        <f t="shared" si="220"/>
        <v>3156</v>
      </c>
      <c r="AH110" s="37">
        <f t="shared" si="220"/>
        <v>3125</v>
      </c>
      <c r="AI110" s="37">
        <f t="shared" si="220"/>
        <v>3570</v>
      </c>
      <c r="AJ110" s="37">
        <f t="shared" si="220"/>
        <v>3626</v>
      </c>
      <c r="AK110" s="37">
        <f t="shared" si="220"/>
        <v>4017</v>
      </c>
      <c r="AL110" s="37">
        <f t="shared" si="220"/>
        <v>4922</v>
      </c>
      <c r="AM110" s="37">
        <f t="shared" si="220"/>
        <v>11582</v>
      </c>
      <c r="AN110" s="37">
        <f t="shared" si="220"/>
        <v>12333</v>
      </c>
      <c r="AO110" s="37">
        <f t="shared" si="220"/>
        <v>13269</v>
      </c>
      <c r="AP110" s="37">
        <f t="shared" si="220"/>
        <v>12830</v>
      </c>
      <c r="AQ110" s="37">
        <f t="shared" si="220"/>
        <v>12940</v>
      </c>
      <c r="AR110" s="37">
        <f t="shared" si="220"/>
        <v>12831</v>
      </c>
      <c r="AS110" s="37">
        <f t="shared" si="220"/>
        <v>12656</v>
      </c>
      <c r="AT110" s="37">
        <f t="shared" si="220"/>
        <v>11993</v>
      </c>
      <c r="AU110" s="37">
        <f t="shared" si="220"/>
        <v>0</v>
      </c>
      <c r="AV110" s="37">
        <f t="shared" si="220"/>
        <v>0</v>
      </c>
      <c r="AW110" s="37">
        <f t="shared" si="220"/>
        <v>0</v>
      </c>
      <c r="AX110" s="37">
        <f t="shared" si="220"/>
        <v>0</v>
      </c>
      <c r="BE110" s="37">
        <f t="shared" ref="BE110" si="221">BE103+BE109</f>
        <v>0</v>
      </c>
      <c r="BF110" s="37">
        <f t="shared" ref="BF110" si="222">BF103+BF109</f>
        <v>0</v>
      </c>
      <c r="BG110" s="37">
        <f t="shared" ref="BG110" si="223">BG103+BG109</f>
        <v>3496</v>
      </c>
      <c r="BH110" s="37">
        <f t="shared" ref="BH110" si="224">BH103+BH109</f>
        <v>2905</v>
      </c>
      <c r="BI110" s="37">
        <f t="shared" ref="BI110" si="225">BI103+BI109</f>
        <v>2956</v>
      </c>
      <c r="BJ110" s="37">
        <f t="shared" ref="BJ110" si="226">BJ103+BJ109</f>
        <v>3290</v>
      </c>
      <c r="BK110" s="37">
        <f t="shared" ref="BK110" si="227">BK103+BK109</f>
        <v>3201</v>
      </c>
      <c r="BL110" s="37">
        <f t="shared" ref="BL110" si="228">BL103+BL109</f>
        <v>3125</v>
      </c>
      <c r="BM110" s="37">
        <f t="shared" ref="BM110" si="229">BM103+BM109</f>
        <v>4922</v>
      </c>
      <c r="BN110" s="37">
        <f t="shared" ref="BN110" si="230">BN103+BN109</f>
        <v>12830</v>
      </c>
      <c r="BO110" s="37">
        <f t="shared" ref="BO110" si="231">BO103+BO109</f>
        <v>11993</v>
      </c>
      <c r="BP110" s="37">
        <f t="shared" ref="BP110" si="232">BP103+BP109</f>
        <v>0</v>
      </c>
      <c r="BQ110" s="37">
        <f t="shared" ref="BQ110" si="233">BQ103+BQ109</f>
        <v>0</v>
      </c>
      <c r="BR110" s="37">
        <f t="shared" ref="BR110" si="234">BR103+BR109</f>
        <v>0</v>
      </c>
      <c r="BS110" s="37">
        <f t="shared" ref="BS110" si="235">BS103+BS109</f>
        <v>0</v>
      </c>
      <c r="BT110" s="37">
        <f t="shared" ref="BT110" si="236">BT103+BT109</f>
        <v>0</v>
      </c>
      <c r="BU110" s="37">
        <f t="shared" ref="BU110" si="237">BU103+BU109</f>
        <v>0</v>
      </c>
      <c r="BV110" s="37">
        <f t="shared" ref="BV110" si="238">BV103+BV109</f>
        <v>0</v>
      </c>
    </row>
    <row r="111" spans="2:74" s="39" customFormat="1" x14ac:dyDescent="0.35">
      <c r="B111" s="39" t="s">
        <v>98</v>
      </c>
      <c r="S111" s="40"/>
    </row>
    <row r="112" spans="2:74" s="29" customFormat="1" x14ac:dyDescent="0.35">
      <c r="B112" s="29" t="s">
        <v>99</v>
      </c>
      <c r="K112" s="29">
        <v>8</v>
      </c>
      <c r="L112" s="29">
        <v>8</v>
      </c>
      <c r="M112" s="29">
        <v>8</v>
      </c>
      <c r="N112" s="29">
        <v>8</v>
      </c>
      <c r="O112" s="29">
        <v>8</v>
      </c>
      <c r="P112" s="29">
        <v>8</v>
      </c>
      <c r="Q112" s="29">
        <v>9</v>
      </c>
      <c r="R112" s="29">
        <v>9</v>
      </c>
      <c r="S112" s="34">
        <v>9</v>
      </c>
      <c r="T112" s="29">
        <v>9</v>
      </c>
      <c r="U112" s="29">
        <v>10</v>
      </c>
      <c r="V112" s="29">
        <v>9</v>
      </c>
      <c r="W112" s="29">
        <v>10</v>
      </c>
      <c r="X112" s="29">
        <v>10</v>
      </c>
      <c r="Y112" s="29">
        <v>10</v>
      </c>
      <c r="Z112" s="29">
        <v>10</v>
      </c>
      <c r="AA112" s="29">
        <v>11</v>
      </c>
      <c r="AB112" s="29">
        <v>11</v>
      </c>
      <c r="AC112" s="29">
        <v>11</v>
      </c>
      <c r="AD112" s="29">
        <v>12</v>
      </c>
      <c r="AE112" s="29">
        <v>12</v>
      </c>
      <c r="AF112" s="29">
        <v>12</v>
      </c>
      <c r="AG112" s="29">
        <v>12</v>
      </c>
      <c r="AH112" s="29">
        <v>12</v>
      </c>
      <c r="AI112" s="29">
        <v>12</v>
      </c>
      <c r="AJ112" s="29">
        <v>12</v>
      </c>
      <c r="AK112" s="29">
        <v>12</v>
      </c>
      <c r="AL112" s="29">
        <v>12</v>
      </c>
      <c r="AM112" s="29">
        <v>16</v>
      </c>
      <c r="AN112" s="29">
        <v>16</v>
      </c>
      <c r="AO112" s="29">
        <v>16</v>
      </c>
      <c r="AP112" s="29">
        <f>BN112</f>
        <v>16</v>
      </c>
      <c r="AQ112" s="29">
        <v>16</v>
      </c>
      <c r="AR112" s="29">
        <v>16</v>
      </c>
      <c r="AS112" s="29">
        <v>17</v>
      </c>
      <c r="AT112" s="29">
        <f>BO112</f>
        <v>17</v>
      </c>
      <c r="BG112" s="29">
        <f t="shared" ref="BG112:BG116" si="239">N112</f>
        <v>8</v>
      </c>
      <c r="BH112" s="29">
        <f t="shared" ref="BH112:BH116" si="240">R112</f>
        <v>9</v>
      </c>
      <c r="BI112" s="29">
        <f t="shared" ref="BI112:BI116" si="241">V112</f>
        <v>9</v>
      </c>
      <c r="BJ112" s="29">
        <f t="shared" ref="BJ112:BJ116" si="242">Z112</f>
        <v>10</v>
      </c>
      <c r="BK112" s="29">
        <f t="shared" ref="BK112:BK116" si="243">AD112</f>
        <v>12</v>
      </c>
      <c r="BL112" s="29">
        <f t="shared" ref="BL112:BL116" si="244">AH112</f>
        <v>12</v>
      </c>
      <c r="BM112" s="29">
        <f t="shared" ref="BM112:BM116" si="245">AL112</f>
        <v>12</v>
      </c>
      <c r="BN112" s="29">
        <v>16</v>
      </c>
      <c r="BO112" s="29">
        <v>17</v>
      </c>
    </row>
    <row r="113" spans="2:74" s="29" customFormat="1" x14ac:dyDescent="0.35">
      <c r="B113" s="29" t="s">
        <v>100</v>
      </c>
      <c r="K113" s="29">
        <v>6967</v>
      </c>
      <c r="L113" s="29">
        <v>6984</v>
      </c>
      <c r="M113" s="29">
        <v>6997</v>
      </c>
      <c r="N113" s="29">
        <v>7017</v>
      </c>
      <c r="O113" s="29">
        <v>7033</v>
      </c>
      <c r="P113" s="29">
        <v>7053</v>
      </c>
      <c r="Q113" s="29">
        <v>8258</v>
      </c>
      <c r="R113" s="29">
        <v>8334</v>
      </c>
      <c r="S113" s="34">
        <v>8379</v>
      </c>
      <c r="T113" s="29">
        <v>8405</v>
      </c>
      <c r="U113" s="29">
        <v>8437</v>
      </c>
      <c r="V113" s="29">
        <v>8464</v>
      </c>
      <c r="W113" s="29">
        <v>8502</v>
      </c>
      <c r="X113" s="29">
        <v>8564</v>
      </c>
      <c r="Y113" s="29">
        <v>8666</v>
      </c>
      <c r="Z113" s="29">
        <v>8750</v>
      </c>
      <c r="AA113" s="29">
        <v>9246</v>
      </c>
      <c r="AB113" s="29">
        <v>9325</v>
      </c>
      <c r="AC113" s="29">
        <v>9490</v>
      </c>
      <c r="AD113" s="29">
        <v>9963</v>
      </c>
      <c r="AE113" s="29">
        <v>10026</v>
      </c>
      <c r="AF113" s="29">
        <v>10127</v>
      </c>
      <c r="AG113" s="29">
        <v>10362</v>
      </c>
      <c r="AH113" s="29">
        <v>10544</v>
      </c>
      <c r="AI113" s="29">
        <v>10658</v>
      </c>
      <c r="AJ113" s="29">
        <v>10795</v>
      </c>
      <c r="AK113" s="29">
        <v>10905</v>
      </c>
      <c r="AL113" s="29">
        <v>11069</v>
      </c>
      <c r="AM113" s="29">
        <v>56925</v>
      </c>
      <c r="AN113" s="29">
        <v>57297</v>
      </c>
      <c r="AO113" s="29">
        <v>57581</v>
      </c>
      <c r="AP113" s="29">
        <f>BN113</f>
        <v>58005</v>
      </c>
      <c r="AQ113" s="29">
        <v>58331</v>
      </c>
      <c r="AR113" s="29">
        <v>58825</v>
      </c>
      <c r="AS113" s="29">
        <v>59182</v>
      </c>
      <c r="AT113" s="29">
        <f>BO113</f>
        <v>59676</v>
      </c>
      <c r="BG113" s="29">
        <f t="shared" si="239"/>
        <v>7017</v>
      </c>
      <c r="BH113" s="29">
        <f t="shared" si="240"/>
        <v>8334</v>
      </c>
      <c r="BI113" s="29">
        <f t="shared" si="241"/>
        <v>8464</v>
      </c>
      <c r="BJ113" s="29">
        <f t="shared" si="242"/>
        <v>8750</v>
      </c>
      <c r="BK113" s="29">
        <f t="shared" si="243"/>
        <v>9963</v>
      </c>
      <c r="BL113" s="29">
        <f t="shared" si="244"/>
        <v>10544</v>
      </c>
      <c r="BM113" s="29">
        <f t="shared" si="245"/>
        <v>11069</v>
      </c>
      <c r="BN113" s="29">
        <v>58005</v>
      </c>
      <c r="BO113" s="29">
        <v>59676</v>
      </c>
    </row>
    <row r="114" spans="2:74" s="29" customFormat="1" x14ac:dyDescent="0.35">
      <c r="B114" s="29" t="s">
        <v>101</v>
      </c>
      <c r="K114" s="29">
        <v>-120</v>
      </c>
      <c r="L114" s="29">
        <v>-121</v>
      </c>
      <c r="M114" s="29">
        <v>-122</v>
      </c>
      <c r="N114" s="29">
        <v>-123</v>
      </c>
      <c r="O114" s="29">
        <v>-123</v>
      </c>
      <c r="P114" s="29">
        <v>-125</v>
      </c>
      <c r="Q114" s="29">
        <v>-127</v>
      </c>
      <c r="R114" s="29">
        <v>-119</v>
      </c>
      <c r="S114" s="34">
        <v>-99</v>
      </c>
      <c r="T114" s="29">
        <v>-105</v>
      </c>
      <c r="U114" s="29">
        <v>-108</v>
      </c>
      <c r="V114" s="29">
        <v>-108</v>
      </c>
      <c r="W114" s="29">
        <v>-108</v>
      </c>
      <c r="X114" s="29">
        <v>-109</v>
      </c>
      <c r="Y114" s="29">
        <v>-67</v>
      </c>
      <c r="Z114" s="29">
        <v>-50</v>
      </c>
      <c r="AA114" s="29">
        <v>-48</v>
      </c>
      <c r="AB114" s="29">
        <v>-50</v>
      </c>
      <c r="AC114" s="29">
        <v>-53</v>
      </c>
      <c r="AD114" s="29">
        <v>-53</v>
      </c>
      <c r="AE114" s="29">
        <v>-54</v>
      </c>
      <c r="AF114" s="29">
        <v>-54</v>
      </c>
      <c r="AG114" s="29">
        <v>-126</v>
      </c>
      <c r="AH114" s="29">
        <v>-131</v>
      </c>
      <c r="AI114" s="29">
        <v>-141</v>
      </c>
      <c r="AJ114" s="29">
        <v>-401</v>
      </c>
      <c r="AK114" s="29">
        <v>-1356</v>
      </c>
      <c r="AL114" s="29">
        <v>-2130</v>
      </c>
      <c r="AM114" s="29">
        <v>-941</v>
      </c>
      <c r="AN114" s="29">
        <v>-1893</v>
      </c>
      <c r="AO114" s="29">
        <v>-2815</v>
      </c>
      <c r="AP114" s="29">
        <f>BN114</f>
        <v>-3099</v>
      </c>
      <c r="AQ114" s="29">
        <v>-3362</v>
      </c>
      <c r="AR114" s="29">
        <v>-3430</v>
      </c>
      <c r="AS114" s="29">
        <v>-4235</v>
      </c>
      <c r="AT114" s="29">
        <f>BO114</f>
        <v>-4514</v>
      </c>
      <c r="BG114" s="29">
        <f t="shared" si="239"/>
        <v>-123</v>
      </c>
      <c r="BH114" s="29">
        <f t="shared" si="240"/>
        <v>-119</v>
      </c>
      <c r="BI114" s="29">
        <f t="shared" si="241"/>
        <v>-108</v>
      </c>
      <c r="BJ114" s="29">
        <f t="shared" si="242"/>
        <v>-50</v>
      </c>
      <c r="BK114" s="29">
        <f t="shared" si="243"/>
        <v>-53</v>
      </c>
      <c r="BL114" s="29">
        <f t="shared" si="244"/>
        <v>-131</v>
      </c>
      <c r="BM114" s="29">
        <f t="shared" si="245"/>
        <v>-2130</v>
      </c>
      <c r="BN114" s="29">
        <v>-3099</v>
      </c>
      <c r="BO114" s="29">
        <v>-4514</v>
      </c>
    </row>
    <row r="115" spans="2:74" s="29" customFormat="1" x14ac:dyDescent="0.35">
      <c r="B115" s="29" t="s">
        <v>102</v>
      </c>
      <c r="K115" s="29">
        <v>-6826</v>
      </c>
      <c r="L115" s="29">
        <v>-7007</v>
      </c>
      <c r="M115" s="29">
        <v>-7204</v>
      </c>
      <c r="N115" s="29">
        <v>-7306</v>
      </c>
      <c r="O115" s="29">
        <v>-7415</v>
      </c>
      <c r="P115" s="29">
        <v>-7346</v>
      </c>
      <c r="Q115" s="29">
        <v>-7752</v>
      </c>
      <c r="R115" s="29">
        <v>-7803</v>
      </c>
      <c r="S115" s="34">
        <v>-7876</v>
      </c>
      <c r="T115" s="29">
        <v>-7892</v>
      </c>
      <c r="U115" s="29">
        <v>-7821</v>
      </c>
      <c r="V115" s="29">
        <v>-7775</v>
      </c>
      <c r="W115" s="29">
        <v>-7692</v>
      </c>
      <c r="X115" s="29">
        <v>-7576</v>
      </c>
      <c r="Y115" s="29">
        <v>-7474</v>
      </c>
      <c r="Z115" s="29">
        <v>-7436</v>
      </c>
      <c r="AA115" s="29">
        <v>-7420</v>
      </c>
      <c r="AB115" s="29">
        <v>-7385</v>
      </c>
      <c r="AC115" s="29">
        <v>-7265</v>
      </c>
      <c r="AD115" s="29">
        <v>-7095</v>
      </c>
      <c r="AE115" s="29">
        <v>-6933</v>
      </c>
      <c r="AF115" s="29">
        <v>-6776</v>
      </c>
      <c r="AG115" s="29">
        <v>-6386</v>
      </c>
      <c r="AH115" s="29">
        <v>-4605</v>
      </c>
      <c r="AI115" s="29">
        <v>-4058</v>
      </c>
      <c r="AJ115" s="29">
        <v>-3348</v>
      </c>
      <c r="AK115" s="29">
        <v>-2425</v>
      </c>
      <c r="AL115" s="29">
        <v>-1451</v>
      </c>
      <c r="AM115" s="29">
        <v>-665</v>
      </c>
      <c r="AN115" s="29">
        <v>-218</v>
      </c>
      <c r="AO115" s="29">
        <v>-152</v>
      </c>
      <c r="AP115" s="29">
        <f>BN115</f>
        <v>-131</v>
      </c>
      <c r="AQ115" s="29">
        <v>-270</v>
      </c>
      <c r="AR115" s="29">
        <v>-243</v>
      </c>
      <c r="AS115" s="29">
        <v>56</v>
      </c>
      <c r="AT115" s="29">
        <f>BO115</f>
        <v>723</v>
      </c>
      <c r="BG115" s="29">
        <f t="shared" si="239"/>
        <v>-7306</v>
      </c>
      <c r="BH115" s="29">
        <f t="shared" si="240"/>
        <v>-7803</v>
      </c>
      <c r="BI115" s="29">
        <f t="shared" si="241"/>
        <v>-7775</v>
      </c>
      <c r="BJ115" s="29">
        <f t="shared" si="242"/>
        <v>-7436</v>
      </c>
      <c r="BK115" s="29">
        <f t="shared" si="243"/>
        <v>-7095</v>
      </c>
      <c r="BL115" s="29">
        <f t="shared" si="244"/>
        <v>-4605</v>
      </c>
      <c r="BM115" s="29">
        <f t="shared" si="245"/>
        <v>-1451</v>
      </c>
      <c r="BN115" s="29">
        <v>-131</v>
      </c>
      <c r="BO115" s="29">
        <v>723</v>
      </c>
    </row>
    <row r="116" spans="2:74" s="29" customFormat="1" x14ac:dyDescent="0.35">
      <c r="B116" s="35" t="s">
        <v>103</v>
      </c>
      <c r="C116" s="35"/>
      <c r="D116" s="35"/>
      <c r="E116" s="35"/>
      <c r="F116" s="35"/>
      <c r="G116" s="35"/>
      <c r="H116" s="35"/>
      <c r="I116" s="35"/>
      <c r="J116" s="35"/>
      <c r="K116" s="35">
        <v>-12</v>
      </c>
      <c r="L116" s="35">
        <v>-5</v>
      </c>
      <c r="M116" s="35">
        <v>-15</v>
      </c>
      <c r="N116" s="35">
        <v>-8</v>
      </c>
      <c r="O116" s="35">
        <v>-6</v>
      </c>
      <c r="P116" s="35">
        <v>-3</v>
      </c>
      <c r="Q116" s="35">
        <v>-3</v>
      </c>
      <c r="R116" s="35">
        <v>-5</v>
      </c>
      <c r="S116" s="36">
        <v>-4</v>
      </c>
      <c r="T116" s="35">
        <v>0</v>
      </c>
      <c r="U116" s="35">
        <v>2</v>
      </c>
      <c r="V116" s="35">
        <v>6</v>
      </c>
      <c r="W116" s="35">
        <v>3</v>
      </c>
      <c r="X116" s="35">
        <v>-10</v>
      </c>
      <c r="Y116" s="35">
        <v>-10</v>
      </c>
      <c r="Z116" s="35">
        <v>-8</v>
      </c>
      <c r="AA116" s="35">
        <v>-1</v>
      </c>
      <c r="AB116" s="35">
        <v>0</v>
      </c>
      <c r="AC116" s="35">
        <v>-7</v>
      </c>
      <c r="AD116" s="35">
        <v>0</v>
      </c>
      <c r="AE116" s="35">
        <v>-14</v>
      </c>
      <c r="AF116" s="35">
        <v>-4</v>
      </c>
      <c r="AG116" s="35">
        <v>5</v>
      </c>
      <c r="AH116" s="35">
        <v>17</v>
      </c>
      <c r="AI116" s="35">
        <v>6</v>
      </c>
      <c r="AJ116" s="35">
        <v>7</v>
      </c>
      <c r="AK116" s="35">
        <v>0</v>
      </c>
      <c r="AL116" s="35">
        <v>-3</v>
      </c>
      <c r="AM116" s="35">
        <v>-2</v>
      </c>
      <c r="AN116" s="35">
        <v>-33</v>
      </c>
      <c r="AO116" s="35">
        <v>-88</v>
      </c>
      <c r="AP116" s="29">
        <f>BN116</f>
        <v>-41</v>
      </c>
      <c r="AQ116" s="35">
        <v>-21</v>
      </c>
      <c r="AR116" s="35">
        <v>-32</v>
      </c>
      <c r="AS116" s="35">
        <v>-50</v>
      </c>
      <c r="AT116" s="29">
        <f>BO116</f>
        <v>-10</v>
      </c>
      <c r="AU116" s="35"/>
      <c r="AV116" s="35"/>
      <c r="AW116" s="35"/>
      <c r="AX116" s="35"/>
      <c r="AY116" s="35"/>
      <c r="AZ116" s="35"/>
      <c r="BA116" s="46"/>
      <c r="BB116" s="46"/>
      <c r="BC116" s="46"/>
      <c r="BD116" s="46"/>
      <c r="BG116" s="35">
        <f t="shared" si="239"/>
        <v>-8</v>
      </c>
      <c r="BH116" s="35">
        <f t="shared" si="240"/>
        <v>-5</v>
      </c>
      <c r="BI116" s="35">
        <f t="shared" si="241"/>
        <v>6</v>
      </c>
      <c r="BJ116" s="35">
        <f t="shared" si="242"/>
        <v>-8</v>
      </c>
      <c r="BK116" s="35">
        <f t="shared" si="243"/>
        <v>0</v>
      </c>
      <c r="BL116" s="35">
        <f t="shared" si="244"/>
        <v>17</v>
      </c>
      <c r="BM116" s="35">
        <f t="shared" si="245"/>
        <v>-3</v>
      </c>
      <c r="BN116" s="35">
        <v>-41</v>
      </c>
      <c r="BO116" s="35">
        <v>-10</v>
      </c>
      <c r="BP116" s="35"/>
      <c r="BQ116" s="35"/>
      <c r="BR116" s="35"/>
      <c r="BS116" s="35"/>
      <c r="BT116" s="35"/>
      <c r="BU116" s="35"/>
      <c r="BV116" s="35"/>
    </row>
    <row r="117" spans="2:74" s="37" customFormat="1" x14ac:dyDescent="0.35">
      <c r="B117" s="41" t="s">
        <v>104</v>
      </c>
      <c r="C117" s="41">
        <f t="shared" ref="C117:AT117" si="246">SUM(C112:C116)</f>
        <v>0</v>
      </c>
      <c r="D117" s="41">
        <f t="shared" si="246"/>
        <v>0</v>
      </c>
      <c r="E117" s="41">
        <f t="shared" si="246"/>
        <v>0</v>
      </c>
      <c r="F117" s="41">
        <f t="shared" si="246"/>
        <v>0</v>
      </c>
      <c r="G117" s="41">
        <f t="shared" si="246"/>
        <v>0</v>
      </c>
      <c r="H117" s="41">
        <f t="shared" si="246"/>
        <v>0</v>
      </c>
      <c r="I117" s="41">
        <f t="shared" si="246"/>
        <v>0</v>
      </c>
      <c r="J117" s="41">
        <f t="shared" si="246"/>
        <v>0</v>
      </c>
      <c r="K117" s="41">
        <f t="shared" si="246"/>
        <v>17</v>
      </c>
      <c r="L117" s="41">
        <f t="shared" si="246"/>
        <v>-141</v>
      </c>
      <c r="M117" s="41">
        <f t="shared" si="246"/>
        <v>-336</v>
      </c>
      <c r="N117" s="41">
        <f t="shared" si="246"/>
        <v>-412</v>
      </c>
      <c r="O117" s="41">
        <f t="shared" si="246"/>
        <v>-503</v>
      </c>
      <c r="P117" s="41">
        <f t="shared" si="246"/>
        <v>-413</v>
      </c>
      <c r="Q117" s="41">
        <f t="shared" si="246"/>
        <v>385</v>
      </c>
      <c r="R117" s="41">
        <f t="shared" si="246"/>
        <v>416</v>
      </c>
      <c r="S117" s="44">
        <f t="shared" si="246"/>
        <v>409</v>
      </c>
      <c r="T117" s="41">
        <f t="shared" si="246"/>
        <v>417</v>
      </c>
      <c r="U117" s="41">
        <f t="shared" si="246"/>
        <v>520</v>
      </c>
      <c r="V117" s="41">
        <f t="shared" si="246"/>
        <v>596</v>
      </c>
      <c r="W117" s="41">
        <f t="shared" si="246"/>
        <v>715</v>
      </c>
      <c r="X117" s="41">
        <f t="shared" si="246"/>
        <v>879</v>
      </c>
      <c r="Y117" s="41">
        <f t="shared" si="246"/>
        <v>1125</v>
      </c>
      <c r="Z117" s="41">
        <f t="shared" si="246"/>
        <v>1266</v>
      </c>
      <c r="AA117" s="41">
        <f t="shared" si="246"/>
        <v>1788</v>
      </c>
      <c r="AB117" s="41">
        <f t="shared" si="246"/>
        <v>1901</v>
      </c>
      <c r="AC117" s="41">
        <f t="shared" si="246"/>
        <v>2176</v>
      </c>
      <c r="AD117" s="41">
        <f t="shared" si="246"/>
        <v>2827</v>
      </c>
      <c r="AE117" s="41">
        <f t="shared" si="246"/>
        <v>3037</v>
      </c>
      <c r="AF117" s="41">
        <f t="shared" si="246"/>
        <v>3305</v>
      </c>
      <c r="AG117" s="41">
        <f t="shared" si="246"/>
        <v>3867</v>
      </c>
      <c r="AH117" s="41">
        <f t="shared" si="246"/>
        <v>5837</v>
      </c>
      <c r="AI117" s="41">
        <f t="shared" si="246"/>
        <v>6477</v>
      </c>
      <c r="AJ117" s="41">
        <f t="shared" si="246"/>
        <v>7065</v>
      </c>
      <c r="AK117" s="41">
        <f t="shared" si="246"/>
        <v>7136</v>
      </c>
      <c r="AL117" s="41">
        <f t="shared" si="246"/>
        <v>7497</v>
      </c>
      <c r="AM117" s="41">
        <f t="shared" si="246"/>
        <v>55333</v>
      </c>
      <c r="AN117" s="41">
        <f t="shared" si="246"/>
        <v>55169</v>
      </c>
      <c r="AO117" s="41">
        <f t="shared" si="246"/>
        <v>54542</v>
      </c>
      <c r="AP117" s="41">
        <f t="shared" si="246"/>
        <v>54750</v>
      </c>
      <c r="AQ117" s="41">
        <f t="shared" si="246"/>
        <v>54694</v>
      </c>
      <c r="AR117" s="41">
        <f t="shared" si="246"/>
        <v>55136</v>
      </c>
      <c r="AS117" s="41">
        <f t="shared" si="246"/>
        <v>54970</v>
      </c>
      <c r="AT117" s="41">
        <f t="shared" si="246"/>
        <v>55892</v>
      </c>
      <c r="AU117" s="41">
        <f t="shared" ref="AU117" si="247">SUM(AU112:AU116)</f>
        <v>0</v>
      </c>
      <c r="AV117" s="41">
        <f t="shared" ref="AV117" si="248">SUM(AV112:AV116)</f>
        <v>0</v>
      </c>
      <c r="AW117" s="41">
        <f t="shared" ref="AW117" si="249">SUM(AW112:AW116)</f>
        <v>0</v>
      </c>
      <c r="AX117" s="41">
        <f t="shared" ref="AX117" si="250">SUM(AX112:AX116)</f>
        <v>0</v>
      </c>
      <c r="AY117" s="41"/>
      <c r="AZ117" s="41"/>
      <c r="BA117" s="47"/>
      <c r="BB117" s="47"/>
      <c r="BC117" s="47"/>
      <c r="BD117" s="47"/>
      <c r="BE117" s="45">
        <f>SUM(BE112:BE116)</f>
        <v>0</v>
      </c>
      <c r="BF117" s="45">
        <f t="shared" ref="BF117:BV117" si="251">SUM(BF112:BF116)</f>
        <v>0</v>
      </c>
      <c r="BG117" s="45">
        <f t="shared" si="251"/>
        <v>-412</v>
      </c>
      <c r="BH117" s="45">
        <f t="shared" si="251"/>
        <v>416</v>
      </c>
      <c r="BI117" s="45">
        <f t="shared" si="251"/>
        <v>596</v>
      </c>
      <c r="BJ117" s="45">
        <f t="shared" si="251"/>
        <v>1266</v>
      </c>
      <c r="BK117" s="45">
        <f t="shared" si="251"/>
        <v>2827</v>
      </c>
      <c r="BL117" s="45">
        <f t="shared" si="251"/>
        <v>5837</v>
      </c>
      <c r="BM117" s="45">
        <f t="shared" si="251"/>
        <v>7497</v>
      </c>
      <c r="BN117" s="45">
        <f t="shared" si="251"/>
        <v>54750</v>
      </c>
      <c r="BO117" s="45">
        <f t="shared" si="251"/>
        <v>55892</v>
      </c>
      <c r="BP117" s="45">
        <f t="shared" si="251"/>
        <v>0</v>
      </c>
      <c r="BQ117" s="45">
        <f t="shared" si="251"/>
        <v>0</v>
      </c>
      <c r="BR117" s="45">
        <f t="shared" si="251"/>
        <v>0</v>
      </c>
      <c r="BS117" s="45">
        <f t="shared" si="251"/>
        <v>0</v>
      </c>
      <c r="BT117" s="45">
        <f t="shared" si="251"/>
        <v>0</v>
      </c>
      <c r="BU117" s="45">
        <f t="shared" si="251"/>
        <v>0</v>
      </c>
      <c r="BV117" s="45">
        <f t="shared" si="251"/>
        <v>0</v>
      </c>
    </row>
    <row r="118" spans="2:74" s="37" customFormat="1" x14ac:dyDescent="0.35">
      <c r="B118" s="37" t="s">
        <v>105</v>
      </c>
      <c r="C118" s="37">
        <f t="shared" ref="C118:AT118" si="252">SUM(C103:C116)</f>
        <v>0</v>
      </c>
      <c r="D118" s="37">
        <f t="shared" si="252"/>
        <v>0</v>
      </c>
      <c r="E118" s="37">
        <f t="shared" si="252"/>
        <v>0</v>
      </c>
      <c r="F118" s="37">
        <f t="shared" si="252"/>
        <v>0</v>
      </c>
      <c r="G118" s="37">
        <f t="shared" si="252"/>
        <v>0</v>
      </c>
      <c r="H118" s="37">
        <f t="shared" si="252"/>
        <v>0</v>
      </c>
      <c r="I118" s="37">
        <f t="shared" si="252"/>
        <v>0</v>
      </c>
      <c r="J118" s="37">
        <f t="shared" si="252"/>
        <v>0</v>
      </c>
      <c r="K118" s="37">
        <f t="shared" si="252"/>
        <v>8958</v>
      </c>
      <c r="L118" s="37">
        <f t="shared" si="252"/>
        <v>9026</v>
      </c>
      <c r="M118" s="37">
        <f t="shared" si="252"/>
        <v>8910</v>
      </c>
      <c r="N118" s="37">
        <f t="shared" si="252"/>
        <v>8673</v>
      </c>
      <c r="O118" s="37">
        <f t="shared" si="252"/>
        <v>8621</v>
      </c>
      <c r="P118" s="37">
        <f t="shared" si="252"/>
        <v>9193</v>
      </c>
      <c r="Q118" s="37">
        <f t="shared" si="252"/>
        <v>8605</v>
      </c>
      <c r="R118" s="37">
        <f t="shared" si="252"/>
        <v>7785</v>
      </c>
      <c r="S118" s="38">
        <f t="shared" si="252"/>
        <v>7707</v>
      </c>
      <c r="T118" s="37">
        <f t="shared" si="252"/>
        <v>7827</v>
      </c>
      <c r="U118" s="37">
        <f t="shared" si="252"/>
        <v>8127</v>
      </c>
      <c r="V118" s="37">
        <f t="shared" si="252"/>
        <v>7951</v>
      </c>
      <c r="W118" s="37">
        <f t="shared" si="252"/>
        <v>8162</v>
      </c>
      <c r="X118" s="37">
        <f t="shared" si="252"/>
        <v>8683</v>
      </c>
      <c r="Y118" s="37">
        <f t="shared" si="252"/>
        <v>8913</v>
      </c>
      <c r="Z118" s="37">
        <f t="shared" si="252"/>
        <v>9152</v>
      </c>
      <c r="AA118" s="37">
        <f t="shared" si="252"/>
        <v>9453</v>
      </c>
      <c r="AB118" s="37">
        <f t="shared" si="252"/>
        <v>9700</v>
      </c>
      <c r="AC118" s="37">
        <f t="shared" si="252"/>
        <v>9543</v>
      </c>
      <c r="AD118" s="37">
        <f t="shared" si="252"/>
        <v>10071</v>
      </c>
      <c r="AE118" s="37">
        <f t="shared" si="252"/>
        <v>9533</v>
      </c>
      <c r="AF118" s="37">
        <f t="shared" si="252"/>
        <v>10705</v>
      </c>
      <c r="AG118" s="37">
        <f t="shared" si="252"/>
        <v>10918</v>
      </c>
      <c r="AH118" s="37">
        <f t="shared" si="252"/>
        <v>12795</v>
      </c>
      <c r="AI118" s="37">
        <f t="shared" si="252"/>
        <v>14323</v>
      </c>
      <c r="AJ118" s="37">
        <f t="shared" si="252"/>
        <v>15051</v>
      </c>
      <c r="AK118" s="37">
        <f t="shared" si="252"/>
        <v>15623</v>
      </c>
      <c r="AL118" s="37">
        <f t="shared" si="252"/>
        <v>18023</v>
      </c>
      <c r="AM118" s="37">
        <f t="shared" si="252"/>
        <v>84498</v>
      </c>
      <c r="AN118" s="37">
        <f t="shared" si="252"/>
        <v>86645</v>
      </c>
      <c r="AO118" s="37">
        <f t="shared" si="252"/>
        <v>87658</v>
      </c>
      <c r="AP118" s="37">
        <f t="shared" si="252"/>
        <v>86871</v>
      </c>
      <c r="AQ118" s="37">
        <f t="shared" si="252"/>
        <v>86937</v>
      </c>
      <c r="AR118" s="37">
        <f t="shared" si="252"/>
        <v>86057</v>
      </c>
      <c r="AS118" s="37">
        <f t="shared" si="252"/>
        <v>85311</v>
      </c>
      <c r="AT118" s="37">
        <f t="shared" si="252"/>
        <v>85182</v>
      </c>
      <c r="AU118" s="37">
        <f t="shared" ref="AU118:AX118" si="253">SUM(AU103:AU116)</f>
        <v>0</v>
      </c>
      <c r="AV118" s="37">
        <f t="shared" si="253"/>
        <v>0</v>
      </c>
      <c r="AW118" s="37">
        <f t="shared" si="253"/>
        <v>0</v>
      </c>
      <c r="AX118" s="37">
        <f t="shared" si="253"/>
        <v>0</v>
      </c>
      <c r="BE118" s="37">
        <f>BE117+BE110</f>
        <v>0</v>
      </c>
      <c r="BF118" s="37">
        <f t="shared" ref="BF118:BV118" si="254">BF117+BF110</f>
        <v>0</v>
      </c>
      <c r="BG118" s="37">
        <f t="shared" si="254"/>
        <v>3084</v>
      </c>
      <c r="BH118" s="37">
        <f t="shared" si="254"/>
        <v>3321</v>
      </c>
      <c r="BI118" s="37">
        <f t="shared" si="254"/>
        <v>3552</v>
      </c>
      <c r="BJ118" s="37">
        <f t="shared" si="254"/>
        <v>4556</v>
      </c>
      <c r="BK118" s="37">
        <f t="shared" si="254"/>
        <v>6028</v>
      </c>
      <c r="BL118" s="37">
        <f t="shared" si="254"/>
        <v>8962</v>
      </c>
      <c r="BM118" s="37">
        <f t="shared" si="254"/>
        <v>12419</v>
      </c>
      <c r="BN118" s="37">
        <f t="shared" si="254"/>
        <v>67580</v>
      </c>
      <c r="BO118" s="37">
        <f t="shared" si="254"/>
        <v>67885</v>
      </c>
      <c r="BP118" s="37">
        <f t="shared" si="254"/>
        <v>0</v>
      </c>
      <c r="BQ118" s="37">
        <f t="shared" si="254"/>
        <v>0</v>
      </c>
      <c r="BR118" s="37">
        <f t="shared" si="254"/>
        <v>0</v>
      </c>
      <c r="BS118" s="37">
        <f t="shared" si="254"/>
        <v>0</v>
      </c>
      <c r="BT118" s="37">
        <f t="shared" si="254"/>
        <v>0</v>
      </c>
      <c r="BU118" s="37">
        <f t="shared" si="254"/>
        <v>0</v>
      </c>
      <c r="BV118" s="37">
        <f t="shared" si="254"/>
        <v>0</v>
      </c>
    </row>
    <row r="124" spans="2:74" s="10" customFormat="1" x14ac:dyDescent="0.35">
      <c r="B124" s="9" t="s">
        <v>106</v>
      </c>
      <c r="S124" s="19"/>
    </row>
    <row r="125" spans="2:74" s="29" customFormat="1" x14ac:dyDescent="0.35">
      <c r="B125" s="29" t="s">
        <v>107</v>
      </c>
      <c r="S125" s="34"/>
      <c r="BL125" s="29">
        <v>1071</v>
      </c>
      <c r="BM125" s="29">
        <v>3521</v>
      </c>
      <c r="BN125" s="29">
        <v>3565</v>
      </c>
      <c r="BO125" s="29">
        <v>1667</v>
      </c>
    </row>
    <row r="126" spans="2:74" s="35" customFormat="1" x14ac:dyDescent="0.35">
      <c r="B126" s="35" t="s">
        <v>108</v>
      </c>
      <c r="BL126" s="35">
        <v>-294</v>
      </c>
      <c r="BM126" s="35">
        <v>-301</v>
      </c>
      <c r="BN126" s="35">
        <f>-450</f>
        <v>-450</v>
      </c>
      <c r="BO126" s="35">
        <v>-546</v>
      </c>
    </row>
    <row r="127" spans="2:74" s="29" customFormat="1" x14ac:dyDescent="0.35">
      <c r="B127" s="29" t="s">
        <v>109</v>
      </c>
      <c r="S127" s="34"/>
      <c r="BG127" s="29">
        <f t="shared" ref="BG127:BN127" si="255">SUM(BG125:BG126)</f>
        <v>0</v>
      </c>
      <c r="BH127" s="29">
        <f t="shared" si="255"/>
        <v>0</v>
      </c>
      <c r="BI127" s="29">
        <f t="shared" si="255"/>
        <v>0</v>
      </c>
      <c r="BJ127" s="29">
        <f t="shared" si="255"/>
        <v>0</v>
      </c>
      <c r="BK127" s="29">
        <f t="shared" si="255"/>
        <v>0</v>
      </c>
      <c r="BL127" s="29">
        <f t="shared" si="255"/>
        <v>777</v>
      </c>
      <c r="BM127" s="29">
        <f t="shared" si="255"/>
        <v>3220</v>
      </c>
      <c r="BN127" s="29">
        <f t="shared" si="255"/>
        <v>3115</v>
      </c>
      <c r="BO127" s="29">
        <f t="shared" ref="BO127" si="256">SUM(BO125:BO126)</f>
        <v>1121</v>
      </c>
      <c r="BP127" s="29">
        <f t="shared" ref="BP127" si="257">SUM(BP125:BP126)</f>
        <v>0</v>
      </c>
      <c r="BQ127" s="29">
        <f t="shared" ref="BQ127" si="258">SUM(BQ125:BQ126)</f>
        <v>0</v>
      </c>
      <c r="BR127" s="29">
        <f t="shared" ref="BR127" si="259">SUM(BR125:BR126)</f>
        <v>0</v>
      </c>
      <c r="BS127" s="29">
        <f t="shared" ref="BS127" si="260">SUM(BS125:BS126)</f>
        <v>0</v>
      </c>
      <c r="BT127" s="29">
        <f t="shared" ref="BT127" si="261">SUM(BT125:BT126)</f>
        <v>0</v>
      </c>
      <c r="BU127" s="29">
        <f t="shared" ref="BU127" si="262">SUM(BU125:BU126)</f>
        <v>0</v>
      </c>
      <c r="BV127" s="29">
        <f t="shared" ref="BV127" si="263">SUM(BV125:BV126)</f>
        <v>0</v>
      </c>
    </row>
    <row r="129" spans="2:75" x14ac:dyDescent="0.35">
      <c r="B129" t="s">
        <v>2152</v>
      </c>
      <c r="BM129">
        <v>104</v>
      </c>
      <c r="BN129">
        <v>167</v>
      </c>
      <c r="BO129">
        <v>268</v>
      </c>
    </row>
    <row r="130" spans="2:75" x14ac:dyDescent="0.35">
      <c r="B130" t="s">
        <v>2153</v>
      </c>
      <c r="BM130" s="29">
        <v>379</v>
      </c>
      <c r="BN130">
        <v>1081</v>
      </c>
      <c r="BO130" s="29">
        <v>1384</v>
      </c>
    </row>
    <row r="131" spans="2:75" x14ac:dyDescent="0.35">
      <c r="B131" t="s">
        <v>2154</v>
      </c>
      <c r="BM131" s="29">
        <v>-1762</v>
      </c>
      <c r="BN131">
        <v>-3702</v>
      </c>
      <c r="BO131" s="29">
        <v>-985</v>
      </c>
    </row>
    <row r="132" spans="2:75" x14ac:dyDescent="0.35">
      <c r="B132" t="s">
        <v>2155</v>
      </c>
      <c r="BM132" s="29">
        <v>0</v>
      </c>
      <c r="BN132">
        <v>0</v>
      </c>
      <c r="BO132">
        <v>0</v>
      </c>
    </row>
    <row r="134" spans="2:75" x14ac:dyDescent="0.35">
      <c r="B134" t="s">
        <v>110</v>
      </c>
      <c r="K134">
        <v>805</v>
      </c>
      <c r="L134">
        <v>805</v>
      </c>
      <c r="M134">
        <v>805</v>
      </c>
      <c r="O134">
        <v>785</v>
      </c>
      <c r="P134">
        <v>785</v>
      </c>
      <c r="Q134">
        <v>785</v>
      </c>
      <c r="BG134">
        <v>805</v>
      </c>
      <c r="BH134">
        <v>785</v>
      </c>
      <c r="BI134">
        <v>1264</v>
      </c>
      <c r="BJ134">
        <v>1191</v>
      </c>
      <c r="BK134">
        <v>1083</v>
      </c>
      <c r="BL134">
        <v>1470</v>
      </c>
      <c r="BM134">
        <v>1595</v>
      </c>
      <c r="BN134">
        <v>2535</v>
      </c>
      <c r="BO134">
        <v>4835</v>
      </c>
    </row>
    <row r="135" spans="2:75" x14ac:dyDescent="0.35">
      <c r="B135" s="2" t="s">
        <v>111</v>
      </c>
      <c r="C135" s="2"/>
      <c r="D135" s="2"/>
      <c r="E135" s="2"/>
      <c r="F135" s="2"/>
      <c r="G135" s="2"/>
      <c r="H135" s="2"/>
      <c r="I135" s="2"/>
      <c r="J135" s="2"/>
      <c r="K135" s="2">
        <v>677</v>
      </c>
      <c r="L135" s="2">
        <v>829</v>
      </c>
      <c r="M135" s="2">
        <v>755</v>
      </c>
      <c r="N135" s="2"/>
      <c r="O135" s="2">
        <v>716</v>
      </c>
      <c r="P135" s="2">
        <v>957</v>
      </c>
      <c r="Q135" s="2">
        <v>1258</v>
      </c>
      <c r="R135" s="2"/>
      <c r="S135" s="21"/>
      <c r="T135" s="2"/>
      <c r="U135" s="2"/>
      <c r="V135" s="2"/>
      <c r="W135" s="2"/>
      <c r="X135" s="2"/>
      <c r="Y135" s="2"/>
      <c r="Z135" s="2"/>
      <c r="AA135" s="2"/>
      <c r="AB135" s="2"/>
      <c r="AC135" s="2"/>
      <c r="AD135" s="2"/>
      <c r="AE135" s="2"/>
      <c r="AF135" s="2"/>
      <c r="AG135" s="2"/>
      <c r="AH135" s="2"/>
      <c r="AI135" s="2"/>
      <c r="AJ135" s="2"/>
      <c r="AK135" s="2"/>
      <c r="AL135" s="2"/>
      <c r="AM135" s="2"/>
      <c r="AN135" s="2"/>
      <c r="AO135" s="2"/>
      <c r="AP135" s="2"/>
      <c r="AQ135" s="2"/>
      <c r="AR135" s="2"/>
      <c r="AS135" s="2"/>
      <c r="AT135" s="2"/>
      <c r="AU135" s="2"/>
      <c r="AV135" s="2"/>
      <c r="AW135" s="2"/>
      <c r="AX135" s="2"/>
      <c r="AY135" s="2"/>
      <c r="AZ135" s="2"/>
      <c r="BA135" s="33"/>
      <c r="BB135" s="33"/>
      <c r="BC135" s="33"/>
      <c r="BD135" s="33"/>
      <c r="BG135" s="2">
        <v>785</v>
      </c>
      <c r="BH135" s="2">
        <v>1264</v>
      </c>
      <c r="BI135" s="2">
        <v>1185</v>
      </c>
      <c r="BJ135" s="2">
        <v>1083</v>
      </c>
      <c r="BK135" s="2">
        <v>1470</v>
      </c>
      <c r="BL135" s="2">
        <v>1595</v>
      </c>
      <c r="BM135" s="2">
        <v>2535</v>
      </c>
      <c r="BN135" s="2">
        <v>4835</v>
      </c>
      <c r="BO135" s="2">
        <v>3933</v>
      </c>
      <c r="BP135" s="2"/>
      <c r="BQ135" s="2"/>
      <c r="BR135" s="2"/>
      <c r="BS135" s="2"/>
      <c r="BT135" s="2"/>
      <c r="BU135" s="2"/>
      <c r="BV135" s="2"/>
      <c r="BW135" s="2"/>
    </row>
    <row r="136" spans="2:75" x14ac:dyDescent="0.35">
      <c r="B136" t="s">
        <v>112</v>
      </c>
      <c r="C136">
        <f t="shared" ref="C136:M136" si="264">C135-C134</f>
        <v>0</v>
      </c>
      <c r="D136">
        <f t="shared" si="264"/>
        <v>0</v>
      </c>
      <c r="E136">
        <f t="shared" si="264"/>
        <v>0</v>
      </c>
      <c r="F136">
        <f t="shared" si="264"/>
        <v>0</v>
      </c>
      <c r="G136">
        <f t="shared" si="264"/>
        <v>0</v>
      </c>
      <c r="H136">
        <f t="shared" si="264"/>
        <v>0</v>
      </c>
      <c r="I136">
        <f t="shared" si="264"/>
        <v>0</v>
      </c>
      <c r="J136">
        <f t="shared" si="264"/>
        <v>0</v>
      </c>
      <c r="K136">
        <f t="shared" si="264"/>
        <v>-128</v>
      </c>
      <c r="L136">
        <f t="shared" si="264"/>
        <v>24</v>
      </c>
      <c r="M136">
        <f t="shared" si="264"/>
        <v>-50</v>
      </c>
      <c r="O136">
        <f t="shared" ref="O136:AT136" si="265">O135-O134</f>
        <v>-69</v>
      </c>
      <c r="P136">
        <f t="shared" si="265"/>
        <v>172</v>
      </c>
      <c r="Q136">
        <f t="shared" si="265"/>
        <v>473</v>
      </c>
      <c r="R136">
        <f t="shared" si="265"/>
        <v>0</v>
      </c>
      <c r="S136" s="16">
        <f t="shared" si="265"/>
        <v>0</v>
      </c>
      <c r="T136">
        <f t="shared" si="265"/>
        <v>0</v>
      </c>
      <c r="U136">
        <f t="shared" si="265"/>
        <v>0</v>
      </c>
      <c r="V136">
        <f t="shared" si="265"/>
        <v>0</v>
      </c>
      <c r="W136">
        <f t="shared" si="265"/>
        <v>0</v>
      </c>
      <c r="X136">
        <f t="shared" si="265"/>
        <v>0</v>
      </c>
      <c r="Y136">
        <f t="shared" si="265"/>
        <v>0</v>
      </c>
      <c r="Z136">
        <f t="shared" si="265"/>
        <v>0</v>
      </c>
      <c r="AA136">
        <f t="shared" si="265"/>
        <v>0</v>
      </c>
      <c r="AB136">
        <f t="shared" si="265"/>
        <v>0</v>
      </c>
      <c r="AC136">
        <f t="shared" si="265"/>
        <v>0</v>
      </c>
      <c r="AD136">
        <f t="shared" si="265"/>
        <v>0</v>
      </c>
      <c r="AE136">
        <f t="shared" si="265"/>
        <v>0</v>
      </c>
      <c r="AF136">
        <f t="shared" si="265"/>
        <v>0</v>
      </c>
      <c r="AG136">
        <f t="shared" si="265"/>
        <v>0</v>
      </c>
      <c r="AH136">
        <f t="shared" si="265"/>
        <v>0</v>
      </c>
      <c r="AI136">
        <f t="shared" si="265"/>
        <v>0</v>
      </c>
      <c r="AJ136">
        <f t="shared" si="265"/>
        <v>0</v>
      </c>
      <c r="AK136">
        <f t="shared" si="265"/>
        <v>0</v>
      </c>
      <c r="AL136">
        <f t="shared" si="265"/>
        <v>0</v>
      </c>
      <c r="AM136">
        <f t="shared" si="265"/>
        <v>0</v>
      </c>
      <c r="AN136">
        <f t="shared" si="265"/>
        <v>0</v>
      </c>
      <c r="AO136">
        <f t="shared" si="265"/>
        <v>0</v>
      </c>
      <c r="AP136">
        <f t="shared" si="265"/>
        <v>0</v>
      </c>
      <c r="AQ136">
        <f t="shared" si="265"/>
        <v>0</v>
      </c>
      <c r="AR136">
        <f t="shared" si="265"/>
        <v>0</v>
      </c>
      <c r="AS136">
        <f t="shared" si="265"/>
        <v>0</v>
      </c>
      <c r="AT136">
        <f t="shared" si="265"/>
        <v>0</v>
      </c>
      <c r="AU136">
        <f t="shared" ref="AU136" si="266">AU135-AU134</f>
        <v>0</v>
      </c>
      <c r="AV136">
        <f t="shared" ref="AV136" si="267">AV135-AV134</f>
        <v>0</v>
      </c>
      <c r="AW136">
        <f t="shared" ref="AW136" si="268">AW135-AW134</f>
        <v>0</v>
      </c>
      <c r="AX136">
        <f t="shared" ref="AX136" si="269">AX135-AX134</f>
        <v>0</v>
      </c>
      <c r="BG136">
        <f t="shared" ref="BG136:BW136" si="270">BG135-BG134</f>
        <v>-20</v>
      </c>
      <c r="BH136">
        <f t="shared" si="270"/>
        <v>479</v>
      </c>
      <c r="BI136">
        <f t="shared" si="270"/>
        <v>-79</v>
      </c>
      <c r="BJ136">
        <f t="shared" si="270"/>
        <v>-108</v>
      </c>
      <c r="BK136">
        <f t="shared" si="270"/>
        <v>387</v>
      </c>
      <c r="BL136">
        <f t="shared" si="270"/>
        <v>125</v>
      </c>
      <c r="BM136">
        <f t="shared" si="270"/>
        <v>940</v>
      </c>
      <c r="BN136">
        <f t="shared" si="270"/>
        <v>2300</v>
      </c>
      <c r="BO136">
        <f t="shared" si="270"/>
        <v>-902</v>
      </c>
      <c r="BP136">
        <f t="shared" si="270"/>
        <v>0</v>
      </c>
      <c r="BQ136">
        <f t="shared" si="270"/>
        <v>0</v>
      </c>
      <c r="BR136">
        <f t="shared" si="270"/>
        <v>0</v>
      </c>
      <c r="BS136">
        <f t="shared" si="270"/>
        <v>0</v>
      </c>
      <c r="BT136">
        <f t="shared" si="270"/>
        <v>0</v>
      </c>
      <c r="BU136">
        <f t="shared" si="270"/>
        <v>0</v>
      </c>
      <c r="BV136">
        <f t="shared" si="270"/>
        <v>0</v>
      </c>
      <c r="BW136">
        <f t="shared" si="270"/>
        <v>0</v>
      </c>
    </row>
    <row r="138" spans="2:75" x14ac:dyDescent="0.35">
      <c r="B138" t="s">
        <v>107</v>
      </c>
    </row>
    <row r="139" spans="2:75" x14ac:dyDescent="0.35">
      <c r="B139" t="s">
        <v>108</v>
      </c>
    </row>
  </sheetData>
  <conditionalFormatting sqref="K60:AX63">
    <cfRule type="colorScale" priority="17">
      <colorScale>
        <cfvo type="min"/>
        <cfvo type="max"/>
        <color rgb="FFFCFCFF"/>
        <color rgb="FF63BE7B"/>
      </colorScale>
    </cfRule>
  </conditionalFormatting>
  <conditionalFormatting sqref="K64:AX64">
    <cfRule type="colorScale" priority="15">
      <colorScale>
        <cfvo type="min"/>
        <cfvo type="max"/>
        <color rgb="FFFCFCFF"/>
        <color rgb="FF63BE7B"/>
      </colorScale>
    </cfRule>
  </conditionalFormatting>
  <conditionalFormatting sqref="K66:AX66">
    <cfRule type="colorScale" priority="14">
      <colorScale>
        <cfvo type="min"/>
        <cfvo type="max"/>
        <color rgb="FFFCFCFF"/>
        <color rgb="FF63BE7B"/>
      </colorScale>
    </cfRule>
  </conditionalFormatting>
  <conditionalFormatting sqref="K66:AX68">
    <cfRule type="colorScale" priority="16">
      <colorScale>
        <cfvo type="min"/>
        <cfvo type="max"/>
        <color rgb="FFFCFCFF"/>
        <color rgb="FF63BE7B"/>
      </colorScale>
    </cfRule>
  </conditionalFormatting>
  <conditionalFormatting sqref="K67:AX67">
    <cfRule type="colorScale" priority="13">
      <colorScale>
        <cfvo type="min"/>
        <cfvo type="max"/>
        <color rgb="FFFCFCFF"/>
        <color rgb="FF63BE7B"/>
      </colorScale>
    </cfRule>
  </conditionalFormatting>
  <conditionalFormatting sqref="K68:AX68">
    <cfRule type="colorScale" priority="12">
      <colorScale>
        <cfvo type="min"/>
        <cfvo type="max"/>
        <color rgb="FFFCFCFF"/>
        <color rgb="FF63BE7B"/>
      </colorScale>
    </cfRule>
  </conditionalFormatting>
  <conditionalFormatting sqref="O70:AX70">
    <cfRule type="colorScale" priority="11">
      <colorScale>
        <cfvo type="min"/>
        <cfvo type="max"/>
        <color rgb="FFFCFCFF"/>
        <color rgb="FF63BE7B"/>
      </colorScale>
    </cfRule>
  </conditionalFormatting>
  <conditionalFormatting sqref="O71:AX71">
    <cfRule type="colorScale" priority="8">
      <colorScale>
        <cfvo type="min"/>
        <cfvo type="percentile" val="50"/>
        <cfvo type="max"/>
        <color rgb="FFF8696B"/>
        <color rgb="FFFCFCFF"/>
        <color rgb="FF63BE7B"/>
      </colorScale>
    </cfRule>
    <cfRule type="colorScale" priority="10">
      <colorScale>
        <cfvo type="min"/>
        <cfvo type="max"/>
        <color rgb="FFFCFCFF"/>
        <color rgb="FF63BE7B"/>
      </colorScale>
    </cfRule>
  </conditionalFormatting>
  <conditionalFormatting sqref="O72:AX72">
    <cfRule type="colorScale" priority="9">
      <colorScale>
        <cfvo type="min"/>
        <cfvo type="percentile" val="50"/>
        <cfvo type="max"/>
        <color rgb="FFF8696B"/>
        <color rgb="FFFCFCFF"/>
        <color rgb="FF63BE7B"/>
      </colorScale>
    </cfRule>
  </conditionalFormatting>
  <conditionalFormatting sqref="AM60:AM63">
    <cfRule type="colorScale" priority="18">
      <colorScale>
        <cfvo type="min"/>
        <cfvo type="max"/>
        <color rgb="FFFCFCFF"/>
        <color rgb="FF63BE7B"/>
      </colorScale>
    </cfRule>
  </conditionalFormatting>
  <conditionalFormatting sqref="AN60:AX63">
    <cfRule type="colorScale" priority="19">
      <colorScale>
        <cfvo type="min"/>
        <cfvo type="max"/>
        <color rgb="FFFCFCFF"/>
        <color rgb="FF63BE7B"/>
      </colorScale>
    </cfRule>
  </conditionalFormatting>
  <conditionalFormatting sqref="BG60:BN60">
    <cfRule type="colorScale" priority="7">
      <colorScale>
        <cfvo type="min"/>
        <cfvo type="max"/>
        <color rgb="FFFCFCFF"/>
        <color rgb="FF63BE7B"/>
      </colorScale>
    </cfRule>
  </conditionalFormatting>
  <conditionalFormatting sqref="BG61:BN61">
    <cfRule type="colorScale" priority="6">
      <colorScale>
        <cfvo type="min"/>
        <cfvo type="max"/>
        <color rgb="FFFCFCFF"/>
        <color rgb="FF63BE7B"/>
      </colorScale>
    </cfRule>
  </conditionalFormatting>
  <conditionalFormatting sqref="BG62:BN62">
    <cfRule type="colorScale" priority="5">
      <colorScale>
        <cfvo type="min"/>
        <cfvo type="max"/>
        <color rgb="FFFCFCFF"/>
        <color rgb="FF63BE7B"/>
      </colorScale>
    </cfRule>
  </conditionalFormatting>
  <conditionalFormatting sqref="BG63:BN63">
    <cfRule type="colorScale" priority="4">
      <colorScale>
        <cfvo type="min"/>
        <cfvo type="max"/>
        <color rgb="FFFCFCFF"/>
        <color rgb="FF63BE7B"/>
      </colorScale>
    </cfRule>
  </conditionalFormatting>
  <conditionalFormatting sqref="BG66:BN66">
    <cfRule type="colorScale" priority="3">
      <colorScale>
        <cfvo type="min"/>
        <cfvo type="percentile" val="50"/>
        <cfvo type="max"/>
        <color rgb="FFF8696B"/>
        <color rgb="FFFCFCFF"/>
        <color rgb="FF63BE7B"/>
      </colorScale>
    </cfRule>
  </conditionalFormatting>
  <conditionalFormatting sqref="BG67:BN67">
    <cfRule type="colorScale" priority="2">
      <colorScale>
        <cfvo type="min"/>
        <cfvo type="percentile" val="50"/>
        <cfvo type="max"/>
        <color rgb="FF63BE7B"/>
        <color rgb="FFFCFCFF"/>
        <color rgb="FFF8696B"/>
      </colorScale>
    </cfRule>
  </conditionalFormatting>
  <conditionalFormatting sqref="BG68:BN68">
    <cfRule type="colorScale" priority="1">
      <colorScale>
        <cfvo type="min"/>
        <cfvo type="percentile" val="50"/>
        <cfvo type="max"/>
        <color rgb="FFF8696B"/>
        <color rgb="FFFCFCFF"/>
        <color rgb="FF63BE7B"/>
      </colorScale>
    </cfRule>
  </conditionalFormatting>
  <pageMargins left="0.7" right="0.7" top="0.75" bottom="0.75" header="0.3" footer="0.3"/>
  <pageSetup orientation="portrait"/>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R25"/>
  <sheetViews>
    <sheetView workbookViewId="0">
      <pane xSplit="1" ySplit="1" topLeftCell="B2" activePane="bottomRight" state="frozen"/>
      <selection pane="topRight" activeCell="B1" sqref="B1"/>
      <selection pane="bottomLeft" activeCell="A2" sqref="A2"/>
      <selection pane="bottomRight" activeCell="G55" sqref="G55"/>
    </sheetView>
  </sheetViews>
  <sheetFormatPr defaultRowHeight="14.5" x14ac:dyDescent="0.35"/>
  <cols>
    <col min="1" max="1" width="18.1796875" customWidth="1"/>
  </cols>
  <sheetData>
    <row r="1" spans="1:18" x14ac:dyDescent="0.35">
      <c r="B1" s="1" t="s">
        <v>113</v>
      </c>
      <c r="C1" s="1" t="s">
        <v>114</v>
      </c>
      <c r="D1" s="1" t="s">
        <v>115</v>
      </c>
      <c r="E1" s="1" t="s">
        <v>116</v>
      </c>
      <c r="F1" s="1" t="s">
        <v>117</v>
      </c>
      <c r="G1" s="1" t="s">
        <v>118</v>
      </c>
      <c r="H1" s="1" t="s">
        <v>119</v>
      </c>
      <c r="I1" s="1" t="s">
        <v>120</v>
      </c>
      <c r="J1" s="1" t="s">
        <v>121</v>
      </c>
      <c r="K1" s="1" t="s">
        <v>122</v>
      </c>
      <c r="L1" s="1" t="s">
        <v>123</v>
      </c>
      <c r="M1" s="1" t="s">
        <v>124</v>
      </c>
      <c r="N1" s="1" t="s">
        <v>125</v>
      </c>
      <c r="O1" s="1" t="s">
        <v>126</v>
      </c>
      <c r="P1" s="1" t="s">
        <v>127</v>
      </c>
      <c r="Q1" s="1" t="s">
        <v>128</v>
      </c>
      <c r="R1" s="1" t="s">
        <v>129</v>
      </c>
    </row>
    <row r="2" spans="1:18" x14ac:dyDescent="0.35">
      <c r="A2" s="1" t="s">
        <v>130</v>
      </c>
      <c r="B2" t="s">
        <v>131</v>
      </c>
      <c r="C2" t="s">
        <v>132</v>
      </c>
      <c r="D2" t="s">
        <v>133</v>
      </c>
      <c r="E2" t="s">
        <v>134</v>
      </c>
      <c r="F2" t="s">
        <v>135</v>
      </c>
      <c r="G2" t="s">
        <v>136</v>
      </c>
      <c r="H2" t="s">
        <v>137</v>
      </c>
      <c r="I2" t="s">
        <v>138</v>
      </c>
      <c r="J2" t="s">
        <v>139</v>
      </c>
      <c r="K2" t="s">
        <v>140</v>
      </c>
      <c r="L2" t="s">
        <v>141</v>
      </c>
      <c r="M2" t="s">
        <v>142</v>
      </c>
      <c r="N2" t="s">
        <v>143</v>
      </c>
      <c r="O2" t="s">
        <v>144</v>
      </c>
      <c r="P2" t="s">
        <v>145</v>
      </c>
      <c r="Q2" t="s">
        <v>146</v>
      </c>
      <c r="R2" t="s">
        <v>147</v>
      </c>
    </row>
    <row r="3" spans="1:18" x14ac:dyDescent="0.35">
      <c r="A3" s="1" t="s">
        <v>148</v>
      </c>
      <c r="B3" t="s">
        <v>149</v>
      </c>
      <c r="C3" t="s">
        <v>150</v>
      </c>
      <c r="D3" t="s">
        <v>151</v>
      </c>
      <c r="E3" t="s">
        <v>152</v>
      </c>
      <c r="F3" t="s">
        <v>153</v>
      </c>
      <c r="G3" t="s">
        <v>154</v>
      </c>
      <c r="H3" t="s">
        <v>155</v>
      </c>
      <c r="I3" t="s">
        <v>156</v>
      </c>
      <c r="J3" t="s">
        <v>157</v>
      </c>
      <c r="K3" t="s">
        <v>158</v>
      </c>
      <c r="L3" t="s">
        <v>159</v>
      </c>
      <c r="M3" t="s">
        <v>160</v>
      </c>
      <c r="N3" t="s">
        <v>161</v>
      </c>
      <c r="O3" t="s">
        <v>162</v>
      </c>
      <c r="P3" t="s">
        <v>163</v>
      </c>
      <c r="Q3" t="s">
        <v>164</v>
      </c>
      <c r="R3" t="s">
        <v>165</v>
      </c>
    </row>
    <row r="4" spans="1:18" x14ac:dyDescent="0.35">
      <c r="A4" s="1" t="s">
        <v>166</v>
      </c>
      <c r="B4" t="s">
        <v>167</v>
      </c>
      <c r="C4" t="s">
        <v>168</v>
      </c>
      <c r="D4" t="s">
        <v>169</v>
      </c>
      <c r="E4" t="s">
        <v>170</v>
      </c>
      <c r="F4" t="s">
        <v>171</v>
      </c>
      <c r="G4" t="s">
        <v>172</v>
      </c>
      <c r="H4" t="s">
        <v>173</v>
      </c>
      <c r="I4" t="s">
        <v>174</v>
      </c>
      <c r="J4" t="s">
        <v>175</v>
      </c>
      <c r="K4" t="s">
        <v>176</v>
      </c>
      <c r="L4" t="s">
        <v>177</v>
      </c>
      <c r="M4" t="s">
        <v>178</v>
      </c>
      <c r="N4" t="s">
        <v>179</v>
      </c>
      <c r="O4" t="s">
        <v>180</v>
      </c>
      <c r="P4" t="s">
        <v>153</v>
      </c>
      <c r="Q4" t="s">
        <v>181</v>
      </c>
      <c r="R4" t="s">
        <v>182</v>
      </c>
    </row>
    <row r="5" spans="1:18" x14ac:dyDescent="0.35">
      <c r="A5" s="1" t="s">
        <v>183</v>
      </c>
      <c r="B5" t="s">
        <v>184</v>
      </c>
      <c r="C5" t="s">
        <v>184</v>
      </c>
      <c r="D5" t="s">
        <v>184</v>
      </c>
      <c r="E5" t="s">
        <v>184</v>
      </c>
      <c r="F5" t="s">
        <v>184</v>
      </c>
      <c r="G5" t="s">
        <v>184</v>
      </c>
      <c r="H5" t="s">
        <v>184</v>
      </c>
      <c r="I5" t="s">
        <v>184</v>
      </c>
      <c r="J5" t="s">
        <v>184</v>
      </c>
      <c r="K5" t="s">
        <v>184</v>
      </c>
      <c r="L5" t="s">
        <v>184</v>
      </c>
      <c r="M5" t="s">
        <v>184</v>
      </c>
      <c r="N5" t="s">
        <v>184</v>
      </c>
      <c r="O5" t="s">
        <v>184</v>
      </c>
      <c r="P5" t="s">
        <v>184</v>
      </c>
      <c r="Q5" t="s">
        <v>184</v>
      </c>
      <c r="R5" t="s">
        <v>184</v>
      </c>
    </row>
    <row r="6" spans="1:18" x14ac:dyDescent="0.35">
      <c r="A6" s="1" t="s">
        <v>185</v>
      </c>
      <c r="B6" t="s">
        <v>186</v>
      </c>
      <c r="C6" t="s">
        <v>187</v>
      </c>
      <c r="D6" t="s">
        <v>188</v>
      </c>
      <c r="E6" t="s">
        <v>189</v>
      </c>
      <c r="F6" t="s">
        <v>190</v>
      </c>
      <c r="G6" t="s">
        <v>161</v>
      </c>
      <c r="H6" t="s">
        <v>172</v>
      </c>
      <c r="I6" t="s">
        <v>191</v>
      </c>
      <c r="J6" t="s">
        <v>192</v>
      </c>
      <c r="K6" t="s">
        <v>192</v>
      </c>
      <c r="L6" t="s">
        <v>193</v>
      </c>
      <c r="M6" t="s">
        <v>192</v>
      </c>
      <c r="N6" t="s">
        <v>194</v>
      </c>
      <c r="O6" t="s">
        <v>195</v>
      </c>
      <c r="P6" t="s">
        <v>180</v>
      </c>
      <c r="Q6" t="s">
        <v>180</v>
      </c>
      <c r="R6" t="s">
        <v>196</v>
      </c>
    </row>
    <row r="7" spans="1:18" x14ac:dyDescent="0.35">
      <c r="A7" s="1" t="s">
        <v>197</v>
      </c>
      <c r="B7" t="s">
        <v>198</v>
      </c>
      <c r="C7" t="s">
        <v>199</v>
      </c>
      <c r="D7" t="s">
        <v>200</v>
      </c>
      <c r="E7" t="s">
        <v>201</v>
      </c>
      <c r="F7" t="s">
        <v>202</v>
      </c>
      <c r="G7" t="s">
        <v>203</v>
      </c>
      <c r="H7" t="s">
        <v>204</v>
      </c>
      <c r="I7" t="s">
        <v>205</v>
      </c>
      <c r="J7" t="s">
        <v>206</v>
      </c>
      <c r="K7" t="s">
        <v>207</v>
      </c>
      <c r="L7" t="s">
        <v>208</v>
      </c>
      <c r="M7" t="s">
        <v>209</v>
      </c>
      <c r="N7" t="s">
        <v>210</v>
      </c>
      <c r="O7" t="s">
        <v>211</v>
      </c>
      <c r="P7" t="s">
        <v>212</v>
      </c>
      <c r="Q7" t="s">
        <v>213</v>
      </c>
      <c r="R7" t="s">
        <v>214</v>
      </c>
    </row>
    <row r="8" spans="1:18" x14ac:dyDescent="0.35">
      <c r="A8" s="1" t="s">
        <v>215</v>
      </c>
      <c r="B8" t="s">
        <v>216</v>
      </c>
      <c r="C8" t="s">
        <v>217</v>
      </c>
      <c r="D8" t="s">
        <v>218</v>
      </c>
      <c r="E8" t="s">
        <v>219</v>
      </c>
      <c r="F8" t="s">
        <v>220</v>
      </c>
      <c r="G8" t="s">
        <v>221</v>
      </c>
      <c r="H8" t="s">
        <v>222</v>
      </c>
      <c r="I8" t="s">
        <v>223</v>
      </c>
      <c r="J8" t="s">
        <v>224</v>
      </c>
      <c r="K8" t="s">
        <v>225</v>
      </c>
      <c r="L8" t="s">
        <v>226</v>
      </c>
      <c r="M8" t="s">
        <v>227</v>
      </c>
      <c r="N8" t="s">
        <v>228</v>
      </c>
      <c r="O8" t="s">
        <v>229</v>
      </c>
      <c r="P8" t="s">
        <v>230</v>
      </c>
      <c r="Q8" t="s">
        <v>230</v>
      </c>
      <c r="R8" t="s">
        <v>231</v>
      </c>
    </row>
    <row r="9" spans="1:18" x14ac:dyDescent="0.35">
      <c r="A9" s="1" t="s">
        <v>232</v>
      </c>
      <c r="B9" t="s">
        <v>233</v>
      </c>
      <c r="C9" t="s">
        <v>234</v>
      </c>
      <c r="D9" t="s">
        <v>235</v>
      </c>
      <c r="E9" t="s">
        <v>236</v>
      </c>
      <c r="F9" t="s">
        <v>237</v>
      </c>
      <c r="G9" t="s">
        <v>238</v>
      </c>
      <c r="H9" t="s">
        <v>239</v>
      </c>
      <c r="I9" t="s">
        <v>240</v>
      </c>
      <c r="J9" t="s">
        <v>241</v>
      </c>
      <c r="K9" t="s">
        <v>242</v>
      </c>
      <c r="L9" t="s">
        <v>243</v>
      </c>
      <c r="M9" t="s">
        <v>244</v>
      </c>
      <c r="N9" t="s">
        <v>245</v>
      </c>
      <c r="O9" t="s">
        <v>246</v>
      </c>
      <c r="P9" t="s">
        <v>247</v>
      </c>
      <c r="Q9" t="s">
        <v>248</v>
      </c>
      <c r="R9" t="s">
        <v>249</v>
      </c>
    </row>
    <row r="10" spans="1:18" x14ac:dyDescent="0.35">
      <c r="A10" s="1" t="s">
        <v>250</v>
      </c>
      <c r="B10" t="s">
        <v>251</v>
      </c>
      <c r="C10" t="s">
        <v>252</v>
      </c>
      <c r="D10" t="s">
        <v>253</v>
      </c>
      <c r="E10" t="s">
        <v>254</v>
      </c>
      <c r="F10" t="s">
        <v>255</v>
      </c>
      <c r="G10" t="s">
        <v>256</v>
      </c>
      <c r="H10" t="s">
        <v>257</v>
      </c>
      <c r="I10" t="s">
        <v>258</v>
      </c>
      <c r="J10" t="s">
        <v>259</v>
      </c>
      <c r="K10" t="s">
        <v>252</v>
      </c>
      <c r="L10" t="s">
        <v>259</v>
      </c>
      <c r="M10" t="s">
        <v>260</v>
      </c>
      <c r="N10" t="s">
        <v>261</v>
      </c>
      <c r="O10" t="s">
        <v>262</v>
      </c>
      <c r="P10" t="s">
        <v>263</v>
      </c>
      <c r="Q10" t="s">
        <v>264</v>
      </c>
      <c r="R10" t="s">
        <v>265</v>
      </c>
    </row>
    <row r="11" spans="1:18" x14ac:dyDescent="0.35">
      <c r="A11" s="1" t="s">
        <v>266</v>
      </c>
      <c r="B11" t="s">
        <v>184</v>
      </c>
      <c r="C11" t="s">
        <v>184</v>
      </c>
      <c r="D11" t="s">
        <v>184</v>
      </c>
      <c r="E11" t="s">
        <v>184</v>
      </c>
      <c r="F11" t="s">
        <v>184</v>
      </c>
      <c r="G11" t="s">
        <v>184</v>
      </c>
      <c r="H11" t="s">
        <v>184</v>
      </c>
      <c r="I11" t="s">
        <v>184</v>
      </c>
      <c r="J11" t="s">
        <v>184</v>
      </c>
      <c r="K11" t="s">
        <v>184</v>
      </c>
      <c r="L11" t="s">
        <v>184</v>
      </c>
      <c r="M11" t="s">
        <v>184</v>
      </c>
      <c r="N11" t="s">
        <v>184</v>
      </c>
      <c r="O11" t="s">
        <v>184</v>
      </c>
      <c r="P11" t="s">
        <v>184</v>
      </c>
      <c r="Q11" t="s">
        <v>184</v>
      </c>
      <c r="R11" t="s">
        <v>184</v>
      </c>
    </row>
    <row r="12" spans="1:18" x14ac:dyDescent="0.35">
      <c r="A12" s="1" t="s">
        <v>267</v>
      </c>
      <c r="B12" t="s">
        <v>268</v>
      </c>
      <c r="C12" t="s">
        <v>269</v>
      </c>
      <c r="D12" t="s">
        <v>270</v>
      </c>
      <c r="E12" t="s">
        <v>271</v>
      </c>
      <c r="F12" t="s">
        <v>272</v>
      </c>
      <c r="G12" t="s">
        <v>273</v>
      </c>
      <c r="H12" t="s">
        <v>274</v>
      </c>
      <c r="I12" t="s">
        <v>275</v>
      </c>
      <c r="J12" t="s">
        <v>276</v>
      </c>
      <c r="K12" t="s">
        <v>277</v>
      </c>
      <c r="L12" t="s">
        <v>278</v>
      </c>
      <c r="M12" t="s">
        <v>279</v>
      </c>
      <c r="N12" t="s">
        <v>280</v>
      </c>
      <c r="O12" t="s">
        <v>281</v>
      </c>
      <c r="P12" t="s">
        <v>282</v>
      </c>
      <c r="Q12" t="s">
        <v>283</v>
      </c>
      <c r="R12" t="s">
        <v>284</v>
      </c>
    </row>
    <row r="13" spans="1:18" x14ac:dyDescent="0.35">
      <c r="A13" s="1" t="s">
        <v>285</v>
      </c>
      <c r="B13" t="s">
        <v>286</v>
      </c>
      <c r="C13" t="s">
        <v>287</v>
      </c>
      <c r="D13" t="s">
        <v>288</v>
      </c>
      <c r="E13" t="s">
        <v>289</v>
      </c>
      <c r="F13" t="s">
        <v>290</v>
      </c>
      <c r="G13" t="s">
        <v>291</v>
      </c>
      <c r="H13" t="s">
        <v>292</v>
      </c>
      <c r="I13" t="s">
        <v>293</v>
      </c>
      <c r="J13" t="s">
        <v>294</v>
      </c>
      <c r="K13" t="s">
        <v>295</v>
      </c>
      <c r="L13" t="s">
        <v>296</v>
      </c>
      <c r="M13" t="s">
        <v>297</v>
      </c>
      <c r="N13" t="s">
        <v>298</v>
      </c>
      <c r="O13" t="s">
        <v>299</v>
      </c>
      <c r="P13" t="s">
        <v>300</v>
      </c>
      <c r="Q13" t="s">
        <v>301</v>
      </c>
      <c r="R13" t="s">
        <v>302</v>
      </c>
    </row>
    <row r="14" spans="1:18" x14ac:dyDescent="0.35">
      <c r="A14" s="1" t="s">
        <v>303</v>
      </c>
      <c r="B14" t="s">
        <v>304</v>
      </c>
      <c r="C14" t="s">
        <v>305</v>
      </c>
      <c r="D14" t="s">
        <v>306</v>
      </c>
      <c r="E14" t="s">
        <v>307</v>
      </c>
      <c r="F14" t="s">
        <v>308</v>
      </c>
      <c r="G14" t="s">
        <v>309</v>
      </c>
      <c r="H14" t="s">
        <v>310</v>
      </c>
      <c r="I14" t="s">
        <v>311</v>
      </c>
      <c r="J14" t="s">
        <v>312</v>
      </c>
      <c r="K14" t="s">
        <v>313</v>
      </c>
      <c r="L14" t="s">
        <v>314</v>
      </c>
      <c r="M14" t="s">
        <v>315</v>
      </c>
      <c r="N14" t="s">
        <v>316</v>
      </c>
      <c r="O14" t="s">
        <v>317</v>
      </c>
      <c r="P14" t="s">
        <v>318</v>
      </c>
      <c r="Q14" t="s">
        <v>319</v>
      </c>
      <c r="R14" t="s">
        <v>320</v>
      </c>
    </row>
    <row r="15" spans="1:18" x14ac:dyDescent="0.35">
      <c r="A15" s="1" t="s">
        <v>321</v>
      </c>
      <c r="B15" t="s">
        <v>322</v>
      </c>
      <c r="C15" t="s">
        <v>323</v>
      </c>
      <c r="D15" t="s">
        <v>324</v>
      </c>
      <c r="E15" t="s">
        <v>325</v>
      </c>
      <c r="F15" t="s">
        <v>326</v>
      </c>
      <c r="G15" t="s">
        <v>327</v>
      </c>
      <c r="H15" t="s">
        <v>328</v>
      </c>
      <c r="I15" t="s">
        <v>329</v>
      </c>
      <c r="J15" t="s">
        <v>330</v>
      </c>
      <c r="K15" t="s">
        <v>331</v>
      </c>
      <c r="L15" t="s">
        <v>332</v>
      </c>
      <c r="M15" t="s">
        <v>333</v>
      </c>
      <c r="N15" t="s">
        <v>334</v>
      </c>
      <c r="O15" t="s">
        <v>335</v>
      </c>
      <c r="P15" t="s">
        <v>336</v>
      </c>
      <c r="Q15" t="s">
        <v>337</v>
      </c>
      <c r="R15" t="s">
        <v>338</v>
      </c>
    </row>
    <row r="16" spans="1:18" x14ac:dyDescent="0.35">
      <c r="A16" s="1" t="s">
        <v>339</v>
      </c>
      <c r="B16" t="s">
        <v>340</v>
      </c>
      <c r="C16" t="s">
        <v>341</v>
      </c>
      <c r="D16" t="s">
        <v>342</v>
      </c>
      <c r="E16" t="s">
        <v>343</v>
      </c>
      <c r="F16" t="s">
        <v>297</v>
      </c>
      <c r="G16" t="s">
        <v>344</v>
      </c>
      <c r="H16" t="s">
        <v>345</v>
      </c>
      <c r="I16" t="s">
        <v>346</v>
      </c>
      <c r="J16" t="s">
        <v>347</v>
      </c>
      <c r="K16" t="s">
        <v>348</v>
      </c>
      <c r="L16" t="s">
        <v>296</v>
      </c>
      <c r="M16" t="s">
        <v>349</v>
      </c>
      <c r="N16" t="s">
        <v>350</v>
      </c>
      <c r="O16" t="s">
        <v>351</v>
      </c>
      <c r="P16" t="s">
        <v>352</v>
      </c>
      <c r="Q16" t="s">
        <v>300</v>
      </c>
      <c r="R16" t="s">
        <v>353</v>
      </c>
    </row>
    <row r="17" spans="1:18" x14ac:dyDescent="0.35">
      <c r="A17" s="1" t="s">
        <v>354</v>
      </c>
      <c r="B17" t="s">
        <v>342</v>
      </c>
      <c r="C17" t="s">
        <v>355</v>
      </c>
      <c r="D17" t="s">
        <v>356</v>
      </c>
      <c r="E17" t="s">
        <v>298</v>
      </c>
      <c r="F17" t="s">
        <v>357</v>
      </c>
      <c r="G17" t="s">
        <v>358</v>
      </c>
      <c r="H17" t="s">
        <v>359</v>
      </c>
      <c r="I17" t="s">
        <v>360</v>
      </c>
      <c r="J17" t="s">
        <v>361</v>
      </c>
      <c r="K17" t="s">
        <v>362</v>
      </c>
      <c r="L17" t="s">
        <v>363</v>
      </c>
      <c r="M17" t="s">
        <v>364</v>
      </c>
      <c r="N17" t="s">
        <v>365</v>
      </c>
      <c r="O17" t="s">
        <v>366</v>
      </c>
      <c r="P17" t="s">
        <v>367</v>
      </c>
      <c r="Q17" t="s">
        <v>368</v>
      </c>
      <c r="R17" t="s">
        <v>369</v>
      </c>
    </row>
    <row r="18" spans="1:18" x14ac:dyDescent="0.35">
      <c r="A18" s="1" t="s">
        <v>370</v>
      </c>
      <c r="B18" t="s">
        <v>371</v>
      </c>
      <c r="C18" t="s">
        <v>372</v>
      </c>
      <c r="D18" t="s">
        <v>373</v>
      </c>
      <c r="E18" t="s">
        <v>374</v>
      </c>
      <c r="F18" t="s">
        <v>375</v>
      </c>
      <c r="G18" t="s">
        <v>376</v>
      </c>
      <c r="H18" t="s">
        <v>377</v>
      </c>
      <c r="I18" t="s">
        <v>378</v>
      </c>
      <c r="J18" t="s">
        <v>379</v>
      </c>
      <c r="K18" t="s">
        <v>380</v>
      </c>
      <c r="L18" t="s">
        <v>230</v>
      </c>
      <c r="M18" t="s">
        <v>381</v>
      </c>
      <c r="N18" t="s">
        <v>382</v>
      </c>
      <c r="O18" t="s">
        <v>383</v>
      </c>
      <c r="P18" t="s">
        <v>384</v>
      </c>
      <c r="Q18" t="s">
        <v>385</v>
      </c>
      <c r="R18" t="s">
        <v>386</v>
      </c>
    </row>
    <row r="19" spans="1:18" x14ac:dyDescent="0.35">
      <c r="A19" s="1" t="s">
        <v>387</v>
      </c>
      <c r="B19" t="s">
        <v>388</v>
      </c>
      <c r="C19" t="s">
        <v>389</v>
      </c>
      <c r="D19" t="s">
        <v>390</v>
      </c>
      <c r="E19" t="s">
        <v>391</v>
      </c>
      <c r="F19" t="s">
        <v>392</v>
      </c>
      <c r="G19" t="s">
        <v>393</v>
      </c>
      <c r="H19" t="s">
        <v>394</v>
      </c>
      <c r="I19" t="s">
        <v>395</v>
      </c>
      <c r="J19" t="s">
        <v>396</v>
      </c>
      <c r="K19" t="s">
        <v>397</v>
      </c>
      <c r="L19" t="s">
        <v>398</v>
      </c>
      <c r="M19" t="s">
        <v>399</v>
      </c>
      <c r="N19" t="s">
        <v>400</v>
      </c>
      <c r="O19" t="s">
        <v>401</v>
      </c>
      <c r="P19" t="s">
        <v>402</v>
      </c>
      <c r="Q19" t="s">
        <v>403</v>
      </c>
      <c r="R19" t="s">
        <v>404</v>
      </c>
    </row>
    <row r="20" spans="1:18" x14ac:dyDescent="0.35">
      <c r="A20" s="1" t="s">
        <v>405</v>
      </c>
      <c r="B20" t="s">
        <v>406</v>
      </c>
      <c r="C20" t="s">
        <v>407</v>
      </c>
      <c r="D20" t="s">
        <v>408</v>
      </c>
      <c r="E20" t="s">
        <v>409</v>
      </c>
      <c r="F20" t="s">
        <v>410</v>
      </c>
      <c r="G20" t="s">
        <v>411</v>
      </c>
      <c r="H20" t="s">
        <v>412</v>
      </c>
      <c r="I20" t="s">
        <v>413</v>
      </c>
      <c r="J20" t="s">
        <v>414</v>
      </c>
      <c r="K20" t="s">
        <v>415</v>
      </c>
      <c r="L20" t="s">
        <v>416</v>
      </c>
      <c r="M20" t="s">
        <v>417</v>
      </c>
      <c r="N20" t="s">
        <v>378</v>
      </c>
      <c r="O20" t="s">
        <v>418</v>
      </c>
      <c r="P20" t="s">
        <v>419</v>
      </c>
      <c r="Q20" t="s">
        <v>420</v>
      </c>
      <c r="R20" t="s">
        <v>421</v>
      </c>
    </row>
    <row r="21" spans="1:18" x14ac:dyDescent="0.35">
      <c r="A21" s="1" t="s">
        <v>422</v>
      </c>
      <c r="B21" t="s">
        <v>360</v>
      </c>
      <c r="C21" t="s">
        <v>423</v>
      </c>
      <c r="D21" t="s">
        <v>424</v>
      </c>
      <c r="E21" t="s">
        <v>425</v>
      </c>
      <c r="F21" t="s">
        <v>426</v>
      </c>
      <c r="G21" t="s">
        <v>427</v>
      </c>
      <c r="H21" t="s">
        <v>428</v>
      </c>
      <c r="I21" t="s">
        <v>429</v>
      </c>
      <c r="J21" t="s">
        <v>430</v>
      </c>
      <c r="K21" t="s">
        <v>431</v>
      </c>
      <c r="L21" t="s">
        <v>432</v>
      </c>
      <c r="M21" t="s">
        <v>433</v>
      </c>
      <c r="N21" t="s">
        <v>434</v>
      </c>
      <c r="O21" t="s">
        <v>435</v>
      </c>
      <c r="P21" t="s">
        <v>436</v>
      </c>
      <c r="Q21" t="s">
        <v>437</v>
      </c>
      <c r="R21" t="s">
        <v>365</v>
      </c>
    </row>
    <row r="22" spans="1:18" x14ac:dyDescent="0.35">
      <c r="A22" s="1" t="s">
        <v>438</v>
      </c>
      <c r="B22" t="s">
        <v>439</v>
      </c>
      <c r="C22" t="s">
        <v>440</v>
      </c>
      <c r="D22" t="s">
        <v>441</v>
      </c>
      <c r="E22" t="s">
        <v>425</v>
      </c>
      <c r="F22" t="s">
        <v>442</v>
      </c>
      <c r="G22" t="s">
        <v>443</v>
      </c>
      <c r="H22" t="s">
        <v>444</v>
      </c>
      <c r="I22" t="s">
        <v>445</v>
      </c>
      <c r="J22" t="s">
        <v>446</v>
      </c>
      <c r="K22" t="s">
        <v>447</v>
      </c>
      <c r="L22" t="s">
        <v>448</v>
      </c>
      <c r="M22" t="s">
        <v>449</v>
      </c>
      <c r="N22" t="s">
        <v>450</v>
      </c>
      <c r="O22" t="s">
        <v>451</v>
      </c>
      <c r="P22" t="s">
        <v>452</v>
      </c>
      <c r="Q22" t="s">
        <v>453</v>
      </c>
      <c r="R22" t="s">
        <v>454</v>
      </c>
    </row>
    <row r="23" spans="1:18" x14ac:dyDescent="0.35">
      <c r="A23" s="1" t="s">
        <v>455</v>
      </c>
      <c r="B23" t="s">
        <v>342</v>
      </c>
      <c r="C23" t="s">
        <v>456</v>
      </c>
      <c r="D23" t="s">
        <v>457</v>
      </c>
      <c r="E23" t="s">
        <v>458</v>
      </c>
      <c r="F23" t="s">
        <v>459</v>
      </c>
      <c r="G23" t="s">
        <v>460</v>
      </c>
      <c r="H23" t="s">
        <v>461</v>
      </c>
      <c r="I23" t="s">
        <v>462</v>
      </c>
      <c r="J23" t="s">
        <v>463</v>
      </c>
      <c r="K23" t="s">
        <v>464</v>
      </c>
      <c r="L23" t="s">
        <v>465</v>
      </c>
      <c r="M23" t="s">
        <v>466</v>
      </c>
      <c r="N23" t="s">
        <v>467</v>
      </c>
      <c r="O23" t="s">
        <v>468</v>
      </c>
      <c r="P23" t="s">
        <v>469</v>
      </c>
      <c r="Q23" t="s">
        <v>470</v>
      </c>
      <c r="R23" t="s">
        <v>471</v>
      </c>
    </row>
    <row r="24" spans="1:18" x14ac:dyDescent="0.35">
      <c r="A24" s="1" t="s">
        <v>472</v>
      </c>
      <c r="B24" t="s">
        <v>473</v>
      </c>
      <c r="C24" t="s">
        <v>473</v>
      </c>
      <c r="D24" t="s">
        <v>473</v>
      </c>
      <c r="E24" t="s">
        <v>473</v>
      </c>
      <c r="F24" t="s">
        <v>473</v>
      </c>
      <c r="G24" t="s">
        <v>473</v>
      </c>
      <c r="H24" t="s">
        <v>473</v>
      </c>
      <c r="I24" t="s">
        <v>473</v>
      </c>
      <c r="J24" t="s">
        <v>473</v>
      </c>
      <c r="K24" t="s">
        <v>473</v>
      </c>
      <c r="L24" t="s">
        <v>473</v>
      </c>
      <c r="M24" t="s">
        <v>473</v>
      </c>
      <c r="N24" t="s">
        <v>473</v>
      </c>
      <c r="O24" t="s">
        <v>473</v>
      </c>
      <c r="P24" t="s">
        <v>473</v>
      </c>
      <c r="Q24" t="s">
        <v>473</v>
      </c>
      <c r="R24" t="s">
        <v>473</v>
      </c>
    </row>
    <row r="25" spans="1:18" x14ac:dyDescent="0.35">
      <c r="A25" s="1" t="s">
        <v>474</v>
      </c>
      <c r="B25" t="s">
        <v>184</v>
      </c>
      <c r="C25" t="s">
        <v>184</v>
      </c>
      <c r="D25" t="s">
        <v>184</v>
      </c>
      <c r="E25" t="s">
        <v>475</v>
      </c>
      <c r="F25" t="s">
        <v>476</v>
      </c>
      <c r="G25" t="s">
        <v>477</v>
      </c>
      <c r="H25" t="s">
        <v>184</v>
      </c>
      <c r="I25" t="s">
        <v>184</v>
      </c>
      <c r="J25" t="s">
        <v>184</v>
      </c>
      <c r="K25" t="s">
        <v>184</v>
      </c>
      <c r="L25" t="s">
        <v>184</v>
      </c>
      <c r="M25" t="s">
        <v>184</v>
      </c>
      <c r="N25" t="s">
        <v>184</v>
      </c>
      <c r="O25" t="s">
        <v>184</v>
      </c>
      <c r="P25" t="s">
        <v>478</v>
      </c>
      <c r="Q25" t="s">
        <v>479</v>
      </c>
      <c r="R25" t="s">
        <v>480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L29"/>
  <sheetViews>
    <sheetView workbookViewId="0"/>
  </sheetViews>
  <sheetFormatPr defaultRowHeight="14.5" x14ac:dyDescent="0.35"/>
  <sheetData>
    <row r="1" spans="1:38" x14ac:dyDescent="0.35">
      <c r="B1" s="1" t="s">
        <v>481</v>
      </c>
      <c r="C1" s="1" t="s">
        <v>482</v>
      </c>
      <c r="D1" s="1" t="s">
        <v>483</v>
      </c>
      <c r="E1" s="1" t="s">
        <v>484</v>
      </c>
      <c r="F1" s="1" t="s">
        <v>485</v>
      </c>
      <c r="G1" s="1" t="s">
        <v>486</v>
      </c>
      <c r="H1" s="1" t="s">
        <v>487</v>
      </c>
      <c r="I1" s="1" t="s">
        <v>488</v>
      </c>
      <c r="J1" s="1" t="s">
        <v>489</v>
      </c>
      <c r="K1" s="1" t="s">
        <v>490</v>
      </c>
      <c r="L1" s="1" t="s">
        <v>491</v>
      </c>
      <c r="M1" s="1" t="s">
        <v>492</v>
      </c>
      <c r="N1" s="1" t="s">
        <v>493</v>
      </c>
      <c r="O1" s="1" t="s">
        <v>494</v>
      </c>
      <c r="P1" s="1" t="s">
        <v>495</v>
      </c>
      <c r="Q1" s="1" t="s">
        <v>496</v>
      </c>
      <c r="R1" s="1" t="s">
        <v>497</v>
      </c>
      <c r="S1" s="1" t="s">
        <v>498</v>
      </c>
      <c r="T1" s="1" t="s">
        <v>499</v>
      </c>
      <c r="U1" s="1" t="s">
        <v>500</v>
      </c>
      <c r="V1" s="1" t="s">
        <v>501</v>
      </c>
      <c r="W1" s="1" t="s">
        <v>113</v>
      </c>
      <c r="X1" s="1" t="s">
        <v>114</v>
      </c>
      <c r="Y1" s="1" t="s">
        <v>115</v>
      </c>
      <c r="Z1" s="1" t="s">
        <v>116</v>
      </c>
      <c r="AA1" s="1" t="s">
        <v>117</v>
      </c>
      <c r="AB1" s="1" t="s">
        <v>118</v>
      </c>
      <c r="AC1" s="1" t="s">
        <v>119</v>
      </c>
      <c r="AD1" s="1" t="s">
        <v>120</v>
      </c>
      <c r="AE1" s="1" t="s">
        <v>121</v>
      </c>
      <c r="AF1" s="1" t="s">
        <v>122</v>
      </c>
      <c r="AG1" s="1" t="s">
        <v>123</v>
      </c>
      <c r="AH1" s="1" t="s">
        <v>124</v>
      </c>
      <c r="AI1" s="1" t="s">
        <v>125</v>
      </c>
      <c r="AJ1" s="1" t="s">
        <v>126</v>
      </c>
      <c r="AK1" s="1" t="s">
        <v>127</v>
      </c>
      <c r="AL1" s="1" t="s">
        <v>128</v>
      </c>
    </row>
    <row r="2" spans="1:38" x14ac:dyDescent="0.35">
      <c r="A2" s="1" t="s">
        <v>29</v>
      </c>
      <c r="B2" t="s">
        <v>184</v>
      </c>
      <c r="C2" t="s">
        <v>502</v>
      </c>
      <c r="D2" t="s">
        <v>503</v>
      </c>
      <c r="E2" t="s">
        <v>504</v>
      </c>
      <c r="F2" t="s">
        <v>505</v>
      </c>
      <c r="G2" t="s">
        <v>506</v>
      </c>
      <c r="H2" t="s">
        <v>507</v>
      </c>
      <c r="I2" t="s">
        <v>508</v>
      </c>
      <c r="J2" t="s">
        <v>509</v>
      </c>
      <c r="K2" t="s">
        <v>510</v>
      </c>
      <c r="L2" t="s">
        <v>511</v>
      </c>
      <c r="M2" t="s">
        <v>512</v>
      </c>
      <c r="N2" t="s">
        <v>513</v>
      </c>
      <c r="O2" t="s">
        <v>514</v>
      </c>
      <c r="P2" t="s">
        <v>515</v>
      </c>
      <c r="Q2" t="s">
        <v>516</v>
      </c>
      <c r="R2" t="s">
        <v>517</v>
      </c>
      <c r="S2" t="s">
        <v>518</v>
      </c>
      <c r="T2" t="s">
        <v>519</v>
      </c>
      <c r="U2" t="s">
        <v>520</v>
      </c>
      <c r="V2" t="s">
        <v>521</v>
      </c>
      <c r="W2" t="s">
        <v>268</v>
      </c>
      <c r="X2" t="s">
        <v>269</v>
      </c>
      <c r="Y2" t="s">
        <v>270</v>
      </c>
      <c r="Z2" t="s">
        <v>271</v>
      </c>
      <c r="AA2" t="s">
        <v>272</v>
      </c>
      <c r="AB2" t="s">
        <v>273</v>
      </c>
      <c r="AC2" t="s">
        <v>274</v>
      </c>
      <c r="AD2" t="s">
        <v>275</v>
      </c>
      <c r="AE2" t="s">
        <v>276</v>
      </c>
      <c r="AF2" t="s">
        <v>277</v>
      </c>
      <c r="AG2" t="s">
        <v>278</v>
      </c>
      <c r="AH2" t="s">
        <v>279</v>
      </c>
      <c r="AI2" t="s">
        <v>280</v>
      </c>
      <c r="AJ2" t="s">
        <v>281</v>
      </c>
      <c r="AK2" t="s">
        <v>282</v>
      </c>
      <c r="AL2" t="s">
        <v>283</v>
      </c>
    </row>
    <row r="3" spans="1:38" x14ac:dyDescent="0.35">
      <c r="A3" s="1" t="s">
        <v>522</v>
      </c>
      <c r="B3" t="s">
        <v>184</v>
      </c>
      <c r="C3" t="s">
        <v>523</v>
      </c>
      <c r="D3" t="s">
        <v>524</v>
      </c>
      <c r="E3" t="s">
        <v>525</v>
      </c>
      <c r="F3" t="s">
        <v>526</v>
      </c>
      <c r="G3" t="s">
        <v>527</v>
      </c>
      <c r="H3" t="s">
        <v>528</v>
      </c>
      <c r="I3" t="s">
        <v>529</v>
      </c>
      <c r="J3" t="s">
        <v>530</v>
      </c>
      <c r="K3" t="s">
        <v>228</v>
      </c>
      <c r="L3" t="s">
        <v>531</v>
      </c>
      <c r="M3" t="s">
        <v>532</v>
      </c>
      <c r="N3" t="s">
        <v>533</v>
      </c>
      <c r="O3" t="s">
        <v>534</v>
      </c>
      <c r="P3" t="s">
        <v>535</v>
      </c>
      <c r="Q3" t="s">
        <v>536</v>
      </c>
      <c r="R3" t="s">
        <v>537</v>
      </c>
      <c r="S3" t="s">
        <v>538</v>
      </c>
      <c r="T3" t="s">
        <v>539</v>
      </c>
      <c r="U3" t="s">
        <v>540</v>
      </c>
      <c r="V3" t="s">
        <v>541</v>
      </c>
      <c r="W3" t="s">
        <v>542</v>
      </c>
      <c r="X3" t="s">
        <v>543</v>
      </c>
      <c r="Y3" t="s">
        <v>544</v>
      </c>
      <c r="Z3" t="s">
        <v>545</v>
      </c>
      <c r="AA3" t="s">
        <v>546</v>
      </c>
      <c r="AB3" t="s">
        <v>547</v>
      </c>
      <c r="AC3" t="s">
        <v>548</v>
      </c>
      <c r="AD3" t="s">
        <v>549</v>
      </c>
      <c r="AE3" t="s">
        <v>550</v>
      </c>
      <c r="AF3" t="s">
        <v>551</v>
      </c>
      <c r="AG3" t="s">
        <v>552</v>
      </c>
      <c r="AH3" t="s">
        <v>553</v>
      </c>
      <c r="AI3" t="s">
        <v>554</v>
      </c>
      <c r="AJ3" t="s">
        <v>555</v>
      </c>
      <c r="AK3" t="s">
        <v>556</v>
      </c>
      <c r="AL3" t="s">
        <v>557</v>
      </c>
    </row>
    <row r="4" spans="1:38" x14ac:dyDescent="0.35">
      <c r="A4" s="1" t="s">
        <v>37</v>
      </c>
      <c r="B4" t="s">
        <v>184</v>
      </c>
      <c r="C4" t="s">
        <v>335</v>
      </c>
      <c r="D4" t="s">
        <v>558</v>
      </c>
      <c r="E4" t="s">
        <v>559</v>
      </c>
      <c r="F4" t="s">
        <v>560</v>
      </c>
      <c r="G4" t="s">
        <v>525</v>
      </c>
      <c r="H4" t="s">
        <v>561</v>
      </c>
      <c r="I4" t="s">
        <v>562</v>
      </c>
      <c r="J4" t="s">
        <v>563</v>
      </c>
      <c r="K4" t="s">
        <v>564</v>
      </c>
      <c r="L4" t="s">
        <v>565</v>
      </c>
      <c r="M4" t="s">
        <v>566</v>
      </c>
      <c r="N4" t="s">
        <v>567</v>
      </c>
      <c r="O4" t="s">
        <v>568</v>
      </c>
      <c r="P4" t="s">
        <v>569</v>
      </c>
      <c r="Q4" t="s">
        <v>570</v>
      </c>
      <c r="R4" t="s">
        <v>571</v>
      </c>
      <c r="S4" t="s">
        <v>572</v>
      </c>
      <c r="T4" t="s">
        <v>573</v>
      </c>
      <c r="U4" t="s">
        <v>574</v>
      </c>
      <c r="V4" t="s">
        <v>575</v>
      </c>
      <c r="W4" t="s">
        <v>576</v>
      </c>
      <c r="X4" t="s">
        <v>577</v>
      </c>
      <c r="Y4" t="s">
        <v>578</v>
      </c>
      <c r="Z4" t="s">
        <v>579</v>
      </c>
      <c r="AA4" t="s">
        <v>580</v>
      </c>
      <c r="AB4" t="s">
        <v>581</v>
      </c>
      <c r="AC4" t="s">
        <v>582</v>
      </c>
      <c r="AD4" t="s">
        <v>583</v>
      </c>
      <c r="AE4" t="s">
        <v>584</v>
      </c>
      <c r="AF4" t="s">
        <v>585</v>
      </c>
      <c r="AG4" t="s">
        <v>586</v>
      </c>
      <c r="AH4" t="s">
        <v>587</v>
      </c>
      <c r="AI4" t="s">
        <v>588</v>
      </c>
      <c r="AJ4" t="s">
        <v>589</v>
      </c>
      <c r="AK4" t="s">
        <v>590</v>
      </c>
      <c r="AL4" t="s">
        <v>591</v>
      </c>
    </row>
    <row r="5" spans="1:38" x14ac:dyDescent="0.35">
      <c r="A5" s="1" t="s">
        <v>592</v>
      </c>
      <c r="B5" t="s">
        <v>184</v>
      </c>
      <c r="C5" t="s">
        <v>593</v>
      </c>
      <c r="D5" t="s">
        <v>594</v>
      </c>
      <c r="E5" t="s">
        <v>595</v>
      </c>
      <c r="F5" t="s">
        <v>596</v>
      </c>
      <c r="G5" t="s">
        <v>597</v>
      </c>
      <c r="H5" t="s">
        <v>598</v>
      </c>
      <c r="I5" t="s">
        <v>599</v>
      </c>
      <c r="J5" t="s">
        <v>600</v>
      </c>
      <c r="K5" t="s">
        <v>601</v>
      </c>
      <c r="L5" t="s">
        <v>602</v>
      </c>
      <c r="M5" t="s">
        <v>603</v>
      </c>
      <c r="N5" t="s">
        <v>604</v>
      </c>
      <c r="O5" t="s">
        <v>605</v>
      </c>
      <c r="P5" t="s">
        <v>606</v>
      </c>
      <c r="Q5" t="s">
        <v>607</v>
      </c>
      <c r="R5" t="s">
        <v>608</v>
      </c>
      <c r="S5" t="s">
        <v>609</v>
      </c>
      <c r="T5" t="s">
        <v>610</v>
      </c>
      <c r="U5" t="s">
        <v>611</v>
      </c>
      <c r="V5" t="s">
        <v>612</v>
      </c>
      <c r="W5" t="s">
        <v>613</v>
      </c>
      <c r="X5" t="s">
        <v>614</v>
      </c>
      <c r="Y5" t="s">
        <v>615</v>
      </c>
      <c r="Z5" t="s">
        <v>616</v>
      </c>
      <c r="AA5" t="s">
        <v>617</v>
      </c>
      <c r="AB5" t="s">
        <v>618</v>
      </c>
      <c r="AC5" t="s">
        <v>619</v>
      </c>
      <c r="AD5" t="s">
        <v>620</v>
      </c>
      <c r="AE5" t="s">
        <v>621</v>
      </c>
      <c r="AF5" t="s">
        <v>622</v>
      </c>
      <c r="AG5" t="s">
        <v>623</v>
      </c>
      <c r="AH5" t="s">
        <v>624</v>
      </c>
      <c r="AI5" t="s">
        <v>625</v>
      </c>
      <c r="AJ5" t="s">
        <v>626</v>
      </c>
      <c r="AK5" t="s">
        <v>627</v>
      </c>
      <c r="AL5" t="s">
        <v>628</v>
      </c>
    </row>
    <row r="6" spans="1:38" x14ac:dyDescent="0.35">
      <c r="A6" s="1" t="s">
        <v>38</v>
      </c>
      <c r="B6" t="s">
        <v>184</v>
      </c>
      <c r="C6" t="s">
        <v>629</v>
      </c>
      <c r="D6" t="s">
        <v>630</v>
      </c>
      <c r="E6" t="s">
        <v>631</v>
      </c>
      <c r="F6" t="s">
        <v>632</v>
      </c>
      <c r="G6" t="s">
        <v>633</v>
      </c>
      <c r="H6" t="s">
        <v>634</v>
      </c>
      <c r="I6" t="s">
        <v>635</v>
      </c>
      <c r="J6" t="s">
        <v>636</v>
      </c>
      <c r="K6" t="s">
        <v>637</v>
      </c>
      <c r="L6" t="s">
        <v>225</v>
      </c>
      <c r="M6" t="s">
        <v>638</v>
      </c>
      <c r="N6" t="s">
        <v>639</v>
      </c>
      <c r="O6" t="s">
        <v>640</v>
      </c>
      <c r="P6" t="s">
        <v>641</v>
      </c>
      <c r="Q6" t="s">
        <v>642</v>
      </c>
      <c r="R6" t="s">
        <v>643</v>
      </c>
      <c r="S6" t="s">
        <v>644</v>
      </c>
      <c r="T6" t="s">
        <v>645</v>
      </c>
      <c r="U6" t="s">
        <v>646</v>
      </c>
      <c r="V6" t="s">
        <v>647</v>
      </c>
      <c r="W6" t="s">
        <v>648</v>
      </c>
      <c r="X6" t="s">
        <v>649</v>
      </c>
      <c r="Y6" t="s">
        <v>650</v>
      </c>
      <c r="Z6" t="s">
        <v>651</v>
      </c>
      <c r="AA6" t="s">
        <v>652</v>
      </c>
      <c r="AB6" t="s">
        <v>653</v>
      </c>
      <c r="AC6" t="s">
        <v>654</v>
      </c>
      <c r="AD6" t="s">
        <v>655</v>
      </c>
      <c r="AE6" t="s">
        <v>656</v>
      </c>
      <c r="AF6" t="s">
        <v>657</v>
      </c>
      <c r="AG6" t="s">
        <v>658</v>
      </c>
      <c r="AH6" t="s">
        <v>659</v>
      </c>
      <c r="AI6" t="s">
        <v>660</v>
      </c>
      <c r="AJ6" t="s">
        <v>661</v>
      </c>
      <c r="AK6" t="s">
        <v>662</v>
      </c>
      <c r="AL6" t="s">
        <v>663</v>
      </c>
    </row>
    <row r="7" spans="1:38" x14ac:dyDescent="0.35">
      <c r="A7" s="1" t="s">
        <v>664</v>
      </c>
      <c r="B7" t="s">
        <v>184</v>
      </c>
      <c r="C7" t="s">
        <v>184</v>
      </c>
      <c r="D7" t="s">
        <v>184</v>
      </c>
      <c r="E7" t="s">
        <v>184</v>
      </c>
      <c r="F7" t="s">
        <v>184</v>
      </c>
      <c r="G7" t="s">
        <v>184</v>
      </c>
      <c r="H7" t="s">
        <v>184</v>
      </c>
      <c r="I7" t="s">
        <v>184</v>
      </c>
      <c r="J7" t="s">
        <v>665</v>
      </c>
      <c r="K7" t="s">
        <v>666</v>
      </c>
      <c r="L7" t="s">
        <v>667</v>
      </c>
      <c r="M7" t="s">
        <v>668</v>
      </c>
      <c r="N7" t="s">
        <v>669</v>
      </c>
      <c r="O7" t="s">
        <v>670</v>
      </c>
      <c r="P7" t="s">
        <v>671</v>
      </c>
      <c r="Q7" t="s">
        <v>672</v>
      </c>
      <c r="R7" t="s">
        <v>673</v>
      </c>
      <c r="S7" t="s">
        <v>674</v>
      </c>
      <c r="T7" t="s">
        <v>675</v>
      </c>
      <c r="U7" t="s">
        <v>676</v>
      </c>
      <c r="V7" t="s">
        <v>677</v>
      </c>
      <c r="W7" t="s">
        <v>678</v>
      </c>
      <c r="X7" t="s">
        <v>679</v>
      </c>
      <c r="Y7" t="s">
        <v>680</v>
      </c>
      <c r="Z7" t="s">
        <v>681</v>
      </c>
      <c r="AA7" t="s">
        <v>682</v>
      </c>
      <c r="AB7" t="s">
        <v>683</v>
      </c>
      <c r="AC7" t="s">
        <v>684</v>
      </c>
      <c r="AD7" t="s">
        <v>685</v>
      </c>
      <c r="AE7" t="s">
        <v>686</v>
      </c>
      <c r="AF7" t="s">
        <v>687</v>
      </c>
      <c r="AG7" t="s">
        <v>688</v>
      </c>
      <c r="AH7" t="s">
        <v>689</v>
      </c>
      <c r="AI7" t="s">
        <v>651</v>
      </c>
      <c r="AJ7" t="s">
        <v>690</v>
      </c>
      <c r="AK7" t="s">
        <v>691</v>
      </c>
      <c r="AL7" t="s">
        <v>692</v>
      </c>
    </row>
    <row r="8" spans="1:38" x14ac:dyDescent="0.35">
      <c r="A8" s="1" t="s">
        <v>693</v>
      </c>
      <c r="B8" t="s">
        <v>184</v>
      </c>
      <c r="C8" t="s">
        <v>694</v>
      </c>
      <c r="D8" t="s">
        <v>695</v>
      </c>
      <c r="E8" t="s">
        <v>696</v>
      </c>
      <c r="F8" t="s">
        <v>697</v>
      </c>
      <c r="G8" t="s">
        <v>698</v>
      </c>
      <c r="H8" t="s">
        <v>699</v>
      </c>
      <c r="I8" t="s">
        <v>700</v>
      </c>
      <c r="J8" t="s">
        <v>701</v>
      </c>
      <c r="K8" t="s">
        <v>702</v>
      </c>
      <c r="L8" t="s">
        <v>703</v>
      </c>
      <c r="M8" t="s">
        <v>704</v>
      </c>
      <c r="N8" t="s">
        <v>668</v>
      </c>
      <c r="O8" t="s">
        <v>705</v>
      </c>
      <c r="P8" t="s">
        <v>706</v>
      </c>
      <c r="Q8" t="s">
        <v>707</v>
      </c>
      <c r="R8" t="s">
        <v>708</v>
      </c>
      <c r="S8" t="s">
        <v>709</v>
      </c>
      <c r="T8" t="s">
        <v>710</v>
      </c>
      <c r="U8" t="s">
        <v>711</v>
      </c>
      <c r="V8" t="s">
        <v>712</v>
      </c>
      <c r="W8" t="s">
        <v>713</v>
      </c>
      <c r="X8" t="s">
        <v>714</v>
      </c>
      <c r="Y8" t="s">
        <v>715</v>
      </c>
      <c r="Z8" t="s">
        <v>716</v>
      </c>
      <c r="AA8" t="s">
        <v>717</v>
      </c>
      <c r="AB8" t="s">
        <v>718</v>
      </c>
      <c r="AC8" t="s">
        <v>568</v>
      </c>
      <c r="AD8" t="s">
        <v>719</v>
      </c>
      <c r="AE8" t="s">
        <v>630</v>
      </c>
      <c r="AF8" t="s">
        <v>720</v>
      </c>
      <c r="AG8" t="s">
        <v>721</v>
      </c>
      <c r="AH8" t="s">
        <v>722</v>
      </c>
      <c r="AI8" t="s">
        <v>723</v>
      </c>
      <c r="AJ8" t="s">
        <v>724</v>
      </c>
      <c r="AK8" t="s">
        <v>725</v>
      </c>
      <c r="AL8" t="s">
        <v>726</v>
      </c>
    </row>
    <row r="9" spans="1:38" x14ac:dyDescent="0.35">
      <c r="A9" s="1" t="s">
        <v>727</v>
      </c>
      <c r="B9" t="s">
        <v>184</v>
      </c>
      <c r="C9" t="s">
        <v>694</v>
      </c>
      <c r="D9" t="s">
        <v>184</v>
      </c>
      <c r="E9" t="s">
        <v>696</v>
      </c>
      <c r="F9" t="s">
        <v>697</v>
      </c>
      <c r="G9" t="s">
        <v>698</v>
      </c>
      <c r="H9" t="s">
        <v>699</v>
      </c>
      <c r="I9" t="s">
        <v>700</v>
      </c>
      <c r="J9" t="s">
        <v>701</v>
      </c>
      <c r="K9" t="s">
        <v>702</v>
      </c>
      <c r="L9" t="s">
        <v>703</v>
      </c>
      <c r="M9" t="s">
        <v>704</v>
      </c>
      <c r="N9" t="s">
        <v>668</v>
      </c>
      <c r="O9" t="s">
        <v>705</v>
      </c>
      <c r="P9" t="s">
        <v>706</v>
      </c>
      <c r="Q9" t="s">
        <v>707</v>
      </c>
      <c r="R9" t="s">
        <v>708</v>
      </c>
      <c r="S9" t="s">
        <v>709</v>
      </c>
      <c r="T9" t="s">
        <v>710</v>
      </c>
      <c r="U9" t="s">
        <v>711</v>
      </c>
      <c r="V9" t="s">
        <v>712</v>
      </c>
      <c r="W9" t="s">
        <v>184</v>
      </c>
      <c r="X9" t="s">
        <v>714</v>
      </c>
      <c r="Y9" t="s">
        <v>715</v>
      </c>
      <c r="Z9" t="s">
        <v>728</v>
      </c>
      <c r="AA9" t="s">
        <v>717</v>
      </c>
      <c r="AB9" t="s">
        <v>184</v>
      </c>
      <c r="AC9" t="s">
        <v>568</v>
      </c>
      <c r="AD9" t="s">
        <v>184</v>
      </c>
      <c r="AE9" t="s">
        <v>218</v>
      </c>
      <c r="AF9" t="s">
        <v>729</v>
      </c>
      <c r="AG9" t="s">
        <v>184</v>
      </c>
      <c r="AH9" t="s">
        <v>730</v>
      </c>
      <c r="AI9" t="s">
        <v>723</v>
      </c>
      <c r="AJ9" t="s">
        <v>724</v>
      </c>
      <c r="AK9" t="s">
        <v>184</v>
      </c>
      <c r="AL9" t="s">
        <v>184</v>
      </c>
    </row>
    <row r="10" spans="1:38" x14ac:dyDescent="0.35">
      <c r="A10" s="1" t="s">
        <v>731</v>
      </c>
      <c r="B10" t="s">
        <v>184</v>
      </c>
      <c r="C10" t="s">
        <v>184</v>
      </c>
      <c r="D10" t="s">
        <v>184</v>
      </c>
      <c r="E10" t="s">
        <v>184</v>
      </c>
      <c r="F10" t="s">
        <v>184</v>
      </c>
      <c r="G10" t="s">
        <v>184</v>
      </c>
      <c r="H10" t="s">
        <v>184</v>
      </c>
      <c r="I10" t="s">
        <v>184</v>
      </c>
      <c r="J10" t="s">
        <v>184</v>
      </c>
      <c r="K10" t="s">
        <v>184</v>
      </c>
      <c r="L10" t="s">
        <v>184</v>
      </c>
      <c r="M10" t="s">
        <v>184</v>
      </c>
      <c r="N10" t="s">
        <v>184</v>
      </c>
      <c r="O10" t="s">
        <v>184</v>
      </c>
      <c r="P10" t="s">
        <v>184</v>
      </c>
      <c r="Q10" t="s">
        <v>184</v>
      </c>
      <c r="R10" t="s">
        <v>184</v>
      </c>
      <c r="S10" t="s">
        <v>184</v>
      </c>
      <c r="T10" t="s">
        <v>184</v>
      </c>
      <c r="U10" t="s">
        <v>184</v>
      </c>
      <c r="V10" t="s">
        <v>184</v>
      </c>
      <c r="W10" t="s">
        <v>184</v>
      </c>
      <c r="X10" t="s">
        <v>184</v>
      </c>
      <c r="Y10" t="s">
        <v>184</v>
      </c>
      <c r="Z10" t="s">
        <v>184</v>
      </c>
      <c r="AA10" t="s">
        <v>184</v>
      </c>
      <c r="AB10" t="s">
        <v>184</v>
      </c>
      <c r="AC10" t="s">
        <v>184</v>
      </c>
      <c r="AD10" t="s">
        <v>184</v>
      </c>
      <c r="AE10" t="s">
        <v>184</v>
      </c>
      <c r="AF10" t="s">
        <v>184</v>
      </c>
      <c r="AG10" t="s">
        <v>184</v>
      </c>
      <c r="AH10" t="s">
        <v>184</v>
      </c>
      <c r="AI10" t="s">
        <v>184</v>
      </c>
      <c r="AJ10" t="s">
        <v>184</v>
      </c>
      <c r="AK10" t="s">
        <v>184</v>
      </c>
      <c r="AL10" t="s">
        <v>184</v>
      </c>
    </row>
    <row r="11" spans="1:38" x14ac:dyDescent="0.35">
      <c r="A11" s="1" t="s">
        <v>732</v>
      </c>
      <c r="B11" t="s">
        <v>184</v>
      </c>
      <c r="C11" t="s">
        <v>733</v>
      </c>
      <c r="D11" t="s">
        <v>373</v>
      </c>
      <c r="E11" t="s">
        <v>373</v>
      </c>
      <c r="F11" t="s">
        <v>734</v>
      </c>
      <c r="G11" t="s">
        <v>735</v>
      </c>
      <c r="H11" t="s">
        <v>736</v>
      </c>
      <c r="I11" t="s">
        <v>737</v>
      </c>
      <c r="J11" t="s">
        <v>184</v>
      </c>
      <c r="K11" t="s">
        <v>738</v>
      </c>
      <c r="L11" t="s">
        <v>184</v>
      </c>
      <c r="M11" t="s">
        <v>739</v>
      </c>
      <c r="N11" t="s">
        <v>740</v>
      </c>
      <c r="O11" t="s">
        <v>741</v>
      </c>
      <c r="P11" t="s">
        <v>742</v>
      </c>
      <c r="Q11" t="s">
        <v>184</v>
      </c>
      <c r="R11" t="s">
        <v>743</v>
      </c>
      <c r="S11" t="s">
        <v>744</v>
      </c>
      <c r="T11" t="s">
        <v>745</v>
      </c>
      <c r="U11" t="s">
        <v>746</v>
      </c>
      <c r="V11" t="s">
        <v>739</v>
      </c>
      <c r="W11" t="s">
        <v>747</v>
      </c>
      <c r="X11" t="s">
        <v>748</v>
      </c>
      <c r="Y11" t="s">
        <v>749</v>
      </c>
      <c r="Z11" t="s">
        <v>750</v>
      </c>
      <c r="AA11" t="s">
        <v>751</v>
      </c>
      <c r="AB11" t="s">
        <v>752</v>
      </c>
      <c r="AC11" t="s">
        <v>753</v>
      </c>
      <c r="AD11" t="s">
        <v>754</v>
      </c>
      <c r="AE11" t="s">
        <v>325</v>
      </c>
      <c r="AF11" t="s">
        <v>755</v>
      </c>
      <c r="AG11" t="s">
        <v>756</v>
      </c>
      <c r="AH11" t="s">
        <v>757</v>
      </c>
      <c r="AI11" t="s">
        <v>741</v>
      </c>
      <c r="AJ11" t="s">
        <v>758</v>
      </c>
      <c r="AK11" t="s">
        <v>184</v>
      </c>
      <c r="AL11" t="s">
        <v>759</v>
      </c>
    </row>
    <row r="12" spans="1:38" x14ac:dyDescent="0.35">
      <c r="A12" s="1" t="s">
        <v>760</v>
      </c>
      <c r="B12" t="s">
        <v>184</v>
      </c>
      <c r="C12" t="s">
        <v>761</v>
      </c>
      <c r="D12" t="s">
        <v>410</v>
      </c>
      <c r="E12" t="s">
        <v>762</v>
      </c>
      <c r="F12" t="s">
        <v>763</v>
      </c>
      <c r="G12" t="s">
        <v>764</v>
      </c>
      <c r="H12" t="s">
        <v>765</v>
      </c>
      <c r="I12" t="s">
        <v>766</v>
      </c>
      <c r="J12" t="s">
        <v>767</v>
      </c>
      <c r="K12" t="s">
        <v>768</v>
      </c>
      <c r="L12" t="s">
        <v>769</v>
      </c>
      <c r="M12" t="s">
        <v>770</v>
      </c>
      <c r="N12" t="s">
        <v>588</v>
      </c>
      <c r="O12" t="s">
        <v>771</v>
      </c>
      <c r="P12" t="s">
        <v>772</v>
      </c>
      <c r="Q12" t="s">
        <v>773</v>
      </c>
      <c r="R12" t="s">
        <v>774</v>
      </c>
      <c r="S12" t="s">
        <v>775</v>
      </c>
      <c r="T12" t="s">
        <v>776</v>
      </c>
      <c r="U12" t="s">
        <v>777</v>
      </c>
      <c r="V12" t="s">
        <v>778</v>
      </c>
      <c r="W12" t="s">
        <v>779</v>
      </c>
      <c r="X12" t="s">
        <v>780</v>
      </c>
      <c r="Y12" t="s">
        <v>781</v>
      </c>
      <c r="Z12" t="s">
        <v>782</v>
      </c>
      <c r="AA12" t="s">
        <v>783</v>
      </c>
      <c r="AB12" t="s">
        <v>784</v>
      </c>
      <c r="AC12" t="s">
        <v>785</v>
      </c>
      <c r="AD12" t="s">
        <v>786</v>
      </c>
      <c r="AE12" t="s">
        <v>787</v>
      </c>
      <c r="AF12" t="s">
        <v>788</v>
      </c>
      <c r="AG12" t="s">
        <v>789</v>
      </c>
      <c r="AH12" t="s">
        <v>790</v>
      </c>
      <c r="AI12" t="s">
        <v>791</v>
      </c>
      <c r="AJ12" t="s">
        <v>792</v>
      </c>
      <c r="AK12" t="s">
        <v>793</v>
      </c>
      <c r="AL12" t="s">
        <v>794</v>
      </c>
    </row>
    <row r="13" spans="1:38" x14ac:dyDescent="0.35">
      <c r="A13" s="1" t="s">
        <v>795</v>
      </c>
      <c r="B13" t="s">
        <v>184</v>
      </c>
      <c r="C13" t="s">
        <v>184</v>
      </c>
      <c r="D13" t="s">
        <v>184</v>
      </c>
      <c r="E13" t="s">
        <v>184</v>
      </c>
      <c r="F13" t="s">
        <v>184</v>
      </c>
      <c r="G13" t="s">
        <v>184</v>
      </c>
      <c r="H13" t="s">
        <v>184</v>
      </c>
      <c r="I13" t="s">
        <v>184</v>
      </c>
      <c r="J13" t="s">
        <v>184</v>
      </c>
      <c r="K13" t="s">
        <v>184</v>
      </c>
      <c r="L13" t="s">
        <v>184</v>
      </c>
      <c r="M13" t="s">
        <v>184</v>
      </c>
      <c r="N13" t="s">
        <v>184</v>
      </c>
      <c r="O13" t="s">
        <v>184</v>
      </c>
      <c r="P13" t="s">
        <v>184</v>
      </c>
      <c r="Q13" t="s">
        <v>184</v>
      </c>
      <c r="R13" t="s">
        <v>184</v>
      </c>
      <c r="S13" t="s">
        <v>184</v>
      </c>
      <c r="T13" t="s">
        <v>184</v>
      </c>
      <c r="U13" t="s">
        <v>184</v>
      </c>
      <c r="V13" t="s">
        <v>184</v>
      </c>
      <c r="W13" t="s">
        <v>184</v>
      </c>
      <c r="X13" t="s">
        <v>184</v>
      </c>
      <c r="Y13" t="s">
        <v>184</v>
      </c>
      <c r="Z13" t="s">
        <v>796</v>
      </c>
      <c r="AA13" t="s">
        <v>797</v>
      </c>
      <c r="AB13" t="s">
        <v>798</v>
      </c>
      <c r="AC13" t="s">
        <v>799</v>
      </c>
      <c r="AD13" t="s">
        <v>746</v>
      </c>
      <c r="AE13" t="s">
        <v>800</v>
      </c>
      <c r="AF13" t="s">
        <v>184</v>
      </c>
      <c r="AG13" t="s">
        <v>801</v>
      </c>
      <c r="AH13" t="s">
        <v>802</v>
      </c>
      <c r="AI13" t="s">
        <v>754</v>
      </c>
      <c r="AJ13" t="s">
        <v>803</v>
      </c>
      <c r="AK13" t="s">
        <v>799</v>
      </c>
      <c r="AL13" t="s">
        <v>799</v>
      </c>
    </row>
    <row r="14" spans="1:38" x14ac:dyDescent="0.35">
      <c r="A14" s="1" t="s">
        <v>804</v>
      </c>
      <c r="B14" t="s">
        <v>184</v>
      </c>
      <c r="C14" t="s">
        <v>184</v>
      </c>
      <c r="D14" t="s">
        <v>184</v>
      </c>
      <c r="E14" t="s">
        <v>184</v>
      </c>
      <c r="F14" t="s">
        <v>184</v>
      </c>
      <c r="G14" t="s">
        <v>184</v>
      </c>
      <c r="H14" t="s">
        <v>184</v>
      </c>
      <c r="I14" t="s">
        <v>184</v>
      </c>
      <c r="J14" t="s">
        <v>184</v>
      </c>
      <c r="K14" t="s">
        <v>805</v>
      </c>
      <c r="L14" t="s">
        <v>184</v>
      </c>
      <c r="M14" t="s">
        <v>746</v>
      </c>
      <c r="N14" t="s">
        <v>806</v>
      </c>
      <c r="O14" t="s">
        <v>757</v>
      </c>
      <c r="P14" t="s">
        <v>807</v>
      </c>
      <c r="Q14" t="s">
        <v>184</v>
      </c>
      <c r="R14" t="s">
        <v>808</v>
      </c>
      <c r="S14" t="s">
        <v>809</v>
      </c>
      <c r="T14" t="s">
        <v>329</v>
      </c>
      <c r="U14" t="s">
        <v>810</v>
      </c>
      <c r="V14" t="s">
        <v>811</v>
      </c>
      <c r="W14" t="s">
        <v>184</v>
      </c>
      <c r="X14" t="s">
        <v>812</v>
      </c>
      <c r="Y14" t="s">
        <v>813</v>
      </c>
      <c r="Z14" t="s">
        <v>814</v>
      </c>
      <c r="AA14" t="s">
        <v>815</v>
      </c>
      <c r="AB14" t="s">
        <v>816</v>
      </c>
      <c r="AC14" t="s">
        <v>817</v>
      </c>
      <c r="AD14" t="s">
        <v>818</v>
      </c>
      <c r="AE14" t="s">
        <v>818</v>
      </c>
      <c r="AF14" t="s">
        <v>819</v>
      </c>
      <c r="AG14" t="s">
        <v>736</v>
      </c>
      <c r="AH14" t="s">
        <v>820</v>
      </c>
      <c r="AI14" t="s">
        <v>821</v>
      </c>
      <c r="AJ14" t="s">
        <v>822</v>
      </c>
      <c r="AK14" t="s">
        <v>823</v>
      </c>
      <c r="AL14" t="s">
        <v>824</v>
      </c>
    </row>
    <row r="15" spans="1:38" x14ac:dyDescent="0.35">
      <c r="A15" s="1" t="s">
        <v>825</v>
      </c>
      <c r="B15" t="s">
        <v>184</v>
      </c>
      <c r="C15" t="s">
        <v>733</v>
      </c>
      <c r="D15" t="s">
        <v>373</v>
      </c>
      <c r="E15" t="s">
        <v>373</v>
      </c>
      <c r="F15" t="s">
        <v>734</v>
      </c>
      <c r="G15" t="s">
        <v>735</v>
      </c>
      <c r="H15" t="s">
        <v>736</v>
      </c>
      <c r="I15" t="s">
        <v>737</v>
      </c>
      <c r="J15" t="s">
        <v>817</v>
      </c>
      <c r="K15" t="s">
        <v>826</v>
      </c>
      <c r="L15" t="s">
        <v>665</v>
      </c>
      <c r="M15" t="s">
        <v>827</v>
      </c>
      <c r="N15" t="s">
        <v>828</v>
      </c>
      <c r="O15" t="s">
        <v>669</v>
      </c>
      <c r="P15" t="s">
        <v>730</v>
      </c>
      <c r="Q15" t="s">
        <v>829</v>
      </c>
      <c r="R15" t="s">
        <v>830</v>
      </c>
      <c r="S15" t="s">
        <v>831</v>
      </c>
      <c r="T15" t="s">
        <v>832</v>
      </c>
      <c r="U15" t="s">
        <v>833</v>
      </c>
      <c r="V15" t="s">
        <v>834</v>
      </c>
      <c r="W15" t="s">
        <v>304</v>
      </c>
      <c r="X15" t="s">
        <v>305</v>
      </c>
      <c r="Y15" t="s">
        <v>306</v>
      </c>
      <c r="Z15" t="s">
        <v>307</v>
      </c>
      <c r="AA15" t="s">
        <v>308</v>
      </c>
      <c r="AB15" t="s">
        <v>309</v>
      </c>
      <c r="AC15" t="s">
        <v>310</v>
      </c>
      <c r="AD15" t="s">
        <v>311</v>
      </c>
      <c r="AE15" t="s">
        <v>312</v>
      </c>
      <c r="AF15" t="s">
        <v>313</v>
      </c>
      <c r="AG15" t="s">
        <v>314</v>
      </c>
      <c r="AH15" t="s">
        <v>315</v>
      </c>
      <c r="AI15" t="s">
        <v>316</v>
      </c>
      <c r="AJ15" t="s">
        <v>317</v>
      </c>
      <c r="AK15" t="s">
        <v>318</v>
      </c>
      <c r="AL15" t="s">
        <v>319</v>
      </c>
    </row>
    <row r="16" spans="1:38" x14ac:dyDescent="0.35">
      <c r="A16" s="1" t="s">
        <v>835</v>
      </c>
      <c r="B16" t="s">
        <v>184</v>
      </c>
      <c r="C16" t="s">
        <v>836</v>
      </c>
      <c r="D16" t="s">
        <v>837</v>
      </c>
      <c r="E16" t="s">
        <v>838</v>
      </c>
      <c r="F16" t="s">
        <v>839</v>
      </c>
      <c r="G16" t="s">
        <v>840</v>
      </c>
      <c r="H16" t="s">
        <v>841</v>
      </c>
      <c r="I16" t="s">
        <v>842</v>
      </c>
      <c r="J16" t="s">
        <v>843</v>
      </c>
      <c r="K16" t="s">
        <v>219</v>
      </c>
      <c r="L16" t="s">
        <v>844</v>
      </c>
      <c r="M16" t="s">
        <v>845</v>
      </c>
      <c r="N16" t="s">
        <v>846</v>
      </c>
      <c r="O16" t="s">
        <v>847</v>
      </c>
      <c r="P16" t="s">
        <v>848</v>
      </c>
      <c r="Q16" t="s">
        <v>849</v>
      </c>
      <c r="R16" t="s">
        <v>730</v>
      </c>
      <c r="S16" t="s">
        <v>850</v>
      </c>
      <c r="T16" t="s">
        <v>851</v>
      </c>
      <c r="U16" t="s">
        <v>852</v>
      </c>
      <c r="V16" t="s">
        <v>853</v>
      </c>
      <c r="W16" t="s">
        <v>854</v>
      </c>
      <c r="X16" t="s">
        <v>855</v>
      </c>
      <c r="Y16" t="s">
        <v>856</v>
      </c>
      <c r="Z16" t="s">
        <v>857</v>
      </c>
      <c r="AA16" t="s">
        <v>229</v>
      </c>
      <c r="AB16" t="s">
        <v>858</v>
      </c>
      <c r="AC16" t="s">
        <v>859</v>
      </c>
      <c r="AD16" t="s">
        <v>860</v>
      </c>
      <c r="AE16" t="s">
        <v>861</v>
      </c>
      <c r="AF16" t="s">
        <v>862</v>
      </c>
      <c r="AG16" t="s">
        <v>863</v>
      </c>
      <c r="AH16" t="s">
        <v>864</v>
      </c>
      <c r="AI16" t="s">
        <v>865</v>
      </c>
      <c r="AJ16" t="s">
        <v>866</v>
      </c>
      <c r="AK16" t="s">
        <v>867</v>
      </c>
      <c r="AL16" t="s">
        <v>868</v>
      </c>
    </row>
    <row r="17" spans="1:38" x14ac:dyDescent="0.35">
      <c r="A17" s="1" t="s">
        <v>869</v>
      </c>
      <c r="B17" t="s">
        <v>184</v>
      </c>
      <c r="C17" t="s">
        <v>870</v>
      </c>
      <c r="D17" t="s">
        <v>871</v>
      </c>
      <c r="E17" t="s">
        <v>872</v>
      </c>
      <c r="F17" t="s">
        <v>873</v>
      </c>
      <c r="G17" t="s">
        <v>874</v>
      </c>
      <c r="H17" t="s">
        <v>875</v>
      </c>
      <c r="I17" t="s">
        <v>876</v>
      </c>
      <c r="J17" t="s">
        <v>877</v>
      </c>
      <c r="K17" t="s">
        <v>878</v>
      </c>
      <c r="L17" t="s">
        <v>879</v>
      </c>
      <c r="M17" t="s">
        <v>880</v>
      </c>
      <c r="N17" t="s">
        <v>881</v>
      </c>
      <c r="O17" t="s">
        <v>882</v>
      </c>
      <c r="P17" t="s">
        <v>883</v>
      </c>
      <c r="Q17" t="s">
        <v>884</v>
      </c>
      <c r="R17" t="s">
        <v>885</v>
      </c>
      <c r="S17" t="s">
        <v>886</v>
      </c>
      <c r="T17" t="s">
        <v>887</v>
      </c>
      <c r="U17" t="s">
        <v>875</v>
      </c>
      <c r="V17" t="s">
        <v>888</v>
      </c>
      <c r="W17" t="s">
        <v>889</v>
      </c>
      <c r="X17" t="s">
        <v>890</v>
      </c>
      <c r="Y17" t="s">
        <v>891</v>
      </c>
      <c r="Z17" t="s">
        <v>892</v>
      </c>
      <c r="AA17" t="s">
        <v>893</v>
      </c>
      <c r="AB17" t="s">
        <v>894</v>
      </c>
      <c r="AC17" t="s">
        <v>895</v>
      </c>
      <c r="AD17" t="s">
        <v>896</v>
      </c>
      <c r="AE17" t="s">
        <v>897</v>
      </c>
      <c r="AF17" t="s">
        <v>898</v>
      </c>
      <c r="AG17" t="s">
        <v>899</v>
      </c>
      <c r="AH17" t="s">
        <v>900</v>
      </c>
      <c r="AI17" t="s">
        <v>901</v>
      </c>
      <c r="AJ17" t="s">
        <v>902</v>
      </c>
      <c r="AK17" t="s">
        <v>903</v>
      </c>
      <c r="AL17" t="s">
        <v>904</v>
      </c>
    </row>
    <row r="18" spans="1:38" x14ac:dyDescent="0.35">
      <c r="A18" s="1" t="s">
        <v>30</v>
      </c>
      <c r="B18" t="s">
        <v>184</v>
      </c>
      <c r="C18" t="s">
        <v>905</v>
      </c>
      <c r="D18" t="s">
        <v>806</v>
      </c>
      <c r="E18" t="s">
        <v>906</v>
      </c>
      <c r="F18" t="s">
        <v>907</v>
      </c>
      <c r="G18" t="s">
        <v>908</v>
      </c>
      <c r="H18" t="s">
        <v>909</v>
      </c>
      <c r="I18" t="s">
        <v>910</v>
      </c>
      <c r="J18" t="s">
        <v>911</v>
      </c>
      <c r="K18" t="s">
        <v>912</v>
      </c>
      <c r="L18" t="s">
        <v>913</v>
      </c>
      <c r="M18" t="s">
        <v>914</v>
      </c>
      <c r="N18" t="s">
        <v>915</v>
      </c>
      <c r="O18" t="s">
        <v>916</v>
      </c>
      <c r="P18" t="s">
        <v>917</v>
      </c>
      <c r="Q18" t="s">
        <v>918</v>
      </c>
      <c r="R18" t="s">
        <v>919</v>
      </c>
      <c r="S18" t="s">
        <v>920</v>
      </c>
      <c r="T18" t="s">
        <v>921</v>
      </c>
      <c r="U18" t="s">
        <v>922</v>
      </c>
      <c r="V18" t="s">
        <v>923</v>
      </c>
      <c r="W18" t="s">
        <v>924</v>
      </c>
      <c r="X18" t="s">
        <v>925</v>
      </c>
      <c r="Y18" t="s">
        <v>926</v>
      </c>
      <c r="Z18" t="s">
        <v>927</v>
      </c>
      <c r="AA18" t="s">
        <v>928</v>
      </c>
      <c r="AB18" t="s">
        <v>929</v>
      </c>
      <c r="AC18" t="s">
        <v>930</v>
      </c>
      <c r="AD18" t="s">
        <v>931</v>
      </c>
      <c r="AE18" t="s">
        <v>932</v>
      </c>
      <c r="AF18" t="s">
        <v>933</v>
      </c>
      <c r="AG18" t="s">
        <v>934</v>
      </c>
      <c r="AH18" t="s">
        <v>935</v>
      </c>
      <c r="AI18" t="s">
        <v>695</v>
      </c>
      <c r="AJ18" t="s">
        <v>936</v>
      </c>
      <c r="AK18" t="s">
        <v>937</v>
      </c>
      <c r="AL18" t="s">
        <v>938</v>
      </c>
    </row>
    <row r="19" spans="1:38" x14ac:dyDescent="0.35">
      <c r="A19" s="1" t="s">
        <v>939</v>
      </c>
      <c r="B19" t="s">
        <v>184</v>
      </c>
      <c r="C19" t="s">
        <v>940</v>
      </c>
      <c r="D19" t="s">
        <v>941</v>
      </c>
      <c r="E19" t="s">
        <v>942</v>
      </c>
      <c r="F19" t="s">
        <v>943</v>
      </c>
      <c r="G19" t="s">
        <v>944</v>
      </c>
      <c r="H19" t="s">
        <v>945</v>
      </c>
      <c r="I19" t="s">
        <v>946</v>
      </c>
      <c r="J19" t="s">
        <v>947</v>
      </c>
      <c r="K19" t="s">
        <v>948</v>
      </c>
      <c r="L19" t="s">
        <v>949</v>
      </c>
      <c r="M19" t="s">
        <v>950</v>
      </c>
      <c r="N19" t="s">
        <v>951</v>
      </c>
      <c r="O19" t="s">
        <v>952</v>
      </c>
      <c r="P19" t="s">
        <v>953</v>
      </c>
      <c r="Q19" t="s">
        <v>954</v>
      </c>
      <c r="R19" t="s">
        <v>955</v>
      </c>
      <c r="S19" t="s">
        <v>956</v>
      </c>
      <c r="T19" t="s">
        <v>957</v>
      </c>
      <c r="U19" t="s">
        <v>958</v>
      </c>
      <c r="V19" t="s">
        <v>959</v>
      </c>
      <c r="W19" t="s">
        <v>960</v>
      </c>
      <c r="X19" t="s">
        <v>961</v>
      </c>
      <c r="Y19" t="s">
        <v>962</v>
      </c>
      <c r="Z19" t="s">
        <v>889</v>
      </c>
      <c r="AA19" t="s">
        <v>963</v>
      </c>
      <c r="AB19" t="s">
        <v>964</v>
      </c>
      <c r="AC19" t="s">
        <v>965</v>
      </c>
      <c r="AD19" t="s">
        <v>966</v>
      </c>
      <c r="AE19" t="s">
        <v>967</v>
      </c>
      <c r="AF19" t="s">
        <v>968</v>
      </c>
      <c r="AG19" t="s">
        <v>969</v>
      </c>
      <c r="AH19" t="s">
        <v>970</v>
      </c>
      <c r="AI19" t="s">
        <v>971</v>
      </c>
      <c r="AJ19" t="s">
        <v>972</v>
      </c>
      <c r="AK19" t="s">
        <v>973</v>
      </c>
      <c r="AL19" t="s">
        <v>974</v>
      </c>
    </row>
    <row r="20" spans="1:38" x14ac:dyDescent="0.35">
      <c r="A20" s="1" t="s">
        <v>975</v>
      </c>
      <c r="B20" t="s">
        <v>184</v>
      </c>
      <c r="C20" t="s">
        <v>976</v>
      </c>
      <c r="D20" t="s">
        <v>977</v>
      </c>
      <c r="E20" t="s">
        <v>978</v>
      </c>
      <c r="F20" t="s">
        <v>797</v>
      </c>
      <c r="G20" t="s">
        <v>802</v>
      </c>
      <c r="H20" t="s">
        <v>979</v>
      </c>
      <c r="I20" t="s">
        <v>801</v>
      </c>
      <c r="J20" t="s">
        <v>980</v>
      </c>
      <c r="K20" t="s">
        <v>981</v>
      </c>
      <c r="L20" t="s">
        <v>982</v>
      </c>
      <c r="M20" t="s">
        <v>983</v>
      </c>
      <c r="N20" t="s">
        <v>984</v>
      </c>
      <c r="O20" t="s">
        <v>981</v>
      </c>
      <c r="P20" t="s">
        <v>985</v>
      </c>
      <c r="Q20" t="s">
        <v>986</v>
      </c>
      <c r="R20" t="s">
        <v>987</v>
      </c>
      <c r="S20" t="s">
        <v>750</v>
      </c>
      <c r="T20" t="s">
        <v>988</v>
      </c>
      <c r="U20" t="s">
        <v>989</v>
      </c>
      <c r="V20" t="s">
        <v>990</v>
      </c>
      <c r="W20" t="s">
        <v>322</v>
      </c>
      <c r="X20" t="s">
        <v>991</v>
      </c>
      <c r="Y20" t="s">
        <v>992</v>
      </c>
      <c r="Z20" t="s">
        <v>993</v>
      </c>
      <c r="AA20" t="s">
        <v>994</v>
      </c>
      <c r="AB20" t="s">
        <v>995</v>
      </c>
      <c r="AC20" t="s">
        <v>996</v>
      </c>
      <c r="AD20" t="s">
        <v>997</v>
      </c>
      <c r="AE20" t="s">
        <v>998</v>
      </c>
      <c r="AF20" t="s">
        <v>999</v>
      </c>
      <c r="AG20" t="s">
        <v>1000</v>
      </c>
      <c r="AH20" t="s">
        <v>811</v>
      </c>
      <c r="AI20" t="s">
        <v>1001</v>
      </c>
      <c r="AJ20" t="s">
        <v>1002</v>
      </c>
      <c r="AK20" t="s">
        <v>1003</v>
      </c>
      <c r="AL20" t="s">
        <v>1004</v>
      </c>
    </row>
    <row r="21" spans="1:38" x14ac:dyDescent="0.35">
      <c r="A21" s="1" t="s">
        <v>1005</v>
      </c>
      <c r="B21" t="s">
        <v>184</v>
      </c>
      <c r="C21" t="s">
        <v>1006</v>
      </c>
      <c r="D21" t="s">
        <v>1007</v>
      </c>
      <c r="E21" t="s">
        <v>184</v>
      </c>
      <c r="F21" t="s">
        <v>1008</v>
      </c>
      <c r="G21" t="s">
        <v>184</v>
      </c>
      <c r="H21" t="s">
        <v>184</v>
      </c>
      <c r="I21" t="s">
        <v>1009</v>
      </c>
      <c r="J21" t="s">
        <v>1010</v>
      </c>
      <c r="K21" t="s">
        <v>1011</v>
      </c>
      <c r="L21" t="s">
        <v>1012</v>
      </c>
      <c r="M21" t="s">
        <v>1013</v>
      </c>
      <c r="N21" t="s">
        <v>1014</v>
      </c>
      <c r="O21" t="s">
        <v>1015</v>
      </c>
      <c r="P21" t="s">
        <v>1016</v>
      </c>
      <c r="Q21" t="s">
        <v>1017</v>
      </c>
      <c r="R21" t="s">
        <v>1003</v>
      </c>
      <c r="S21" t="s">
        <v>1018</v>
      </c>
      <c r="T21" t="s">
        <v>1019</v>
      </c>
      <c r="U21" t="s">
        <v>1020</v>
      </c>
      <c r="V21" t="s">
        <v>824</v>
      </c>
      <c r="W21" t="s">
        <v>1021</v>
      </c>
      <c r="X21" t="s">
        <v>1022</v>
      </c>
      <c r="Y21" t="s">
        <v>1023</v>
      </c>
      <c r="Z21" t="s">
        <v>1024</v>
      </c>
      <c r="AA21" t="s">
        <v>1025</v>
      </c>
      <c r="AB21" t="s">
        <v>1026</v>
      </c>
      <c r="AC21" t="s">
        <v>1027</v>
      </c>
      <c r="AD21" t="s">
        <v>1028</v>
      </c>
      <c r="AE21" t="s">
        <v>1029</v>
      </c>
      <c r="AF21" t="s">
        <v>1030</v>
      </c>
      <c r="AG21" t="s">
        <v>1031</v>
      </c>
      <c r="AH21" t="s">
        <v>1032</v>
      </c>
      <c r="AI21" t="s">
        <v>1033</v>
      </c>
      <c r="AJ21" t="s">
        <v>1034</v>
      </c>
      <c r="AK21" t="s">
        <v>1035</v>
      </c>
      <c r="AL21" t="s">
        <v>1036</v>
      </c>
    </row>
    <row r="22" spans="1:38" x14ac:dyDescent="0.35">
      <c r="A22" s="1" t="s">
        <v>1037</v>
      </c>
      <c r="B22" t="s">
        <v>184</v>
      </c>
      <c r="C22" t="s">
        <v>1038</v>
      </c>
      <c r="D22" t="s">
        <v>1039</v>
      </c>
      <c r="E22" t="s">
        <v>184</v>
      </c>
      <c r="F22" t="s">
        <v>1040</v>
      </c>
      <c r="G22" t="s">
        <v>184</v>
      </c>
      <c r="H22" t="s">
        <v>184</v>
      </c>
      <c r="I22" t="s">
        <v>1041</v>
      </c>
      <c r="J22" t="s">
        <v>1042</v>
      </c>
      <c r="K22" t="s">
        <v>1043</v>
      </c>
      <c r="L22" t="s">
        <v>1044</v>
      </c>
      <c r="M22" t="s">
        <v>1045</v>
      </c>
      <c r="N22" t="s">
        <v>1046</v>
      </c>
      <c r="O22" t="s">
        <v>1047</v>
      </c>
      <c r="P22" t="s">
        <v>1048</v>
      </c>
      <c r="Q22" t="s">
        <v>1049</v>
      </c>
      <c r="R22" t="s">
        <v>1050</v>
      </c>
      <c r="S22" t="s">
        <v>1051</v>
      </c>
      <c r="T22" t="s">
        <v>1052</v>
      </c>
      <c r="U22" t="s">
        <v>1053</v>
      </c>
      <c r="V22" t="s">
        <v>1054</v>
      </c>
      <c r="W22" t="s">
        <v>1055</v>
      </c>
      <c r="X22" t="s">
        <v>1056</v>
      </c>
      <c r="Y22" t="s">
        <v>1057</v>
      </c>
      <c r="Z22" t="s">
        <v>1058</v>
      </c>
      <c r="AA22" t="s">
        <v>1059</v>
      </c>
      <c r="AB22" t="s">
        <v>1060</v>
      </c>
      <c r="AC22" t="s">
        <v>1061</v>
      </c>
      <c r="AD22" t="s">
        <v>1062</v>
      </c>
      <c r="AE22" t="s">
        <v>1063</v>
      </c>
      <c r="AF22" t="s">
        <v>1064</v>
      </c>
      <c r="AG22" t="s">
        <v>1065</v>
      </c>
      <c r="AH22" t="s">
        <v>1066</v>
      </c>
      <c r="AI22" t="s">
        <v>1067</v>
      </c>
      <c r="AJ22" t="s">
        <v>1068</v>
      </c>
      <c r="AK22" t="s">
        <v>963</v>
      </c>
      <c r="AL22" t="s">
        <v>1069</v>
      </c>
    </row>
    <row r="23" spans="1:38" x14ac:dyDescent="0.35">
      <c r="A23" s="1" t="s">
        <v>1070</v>
      </c>
      <c r="B23" t="s">
        <v>184</v>
      </c>
      <c r="C23" t="s">
        <v>1071</v>
      </c>
      <c r="D23" t="s">
        <v>800</v>
      </c>
      <c r="E23" t="s">
        <v>184</v>
      </c>
      <c r="F23" t="s">
        <v>978</v>
      </c>
      <c r="G23" t="s">
        <v>184</v>
      </c>
      <c r="H23" t="s">
        <v>184</v>
      </c>
      <c r="I23" t="s">
        <v>1072</v>
      </c>
      <c r="J23" t="s">
        <v>743</v>
      </c>
      <c r="K23" t="s">
        <v>1073</v>
      </c>
      <c r="L23" t="s">
        <v>733</v>
      </c>
      <c r="M23" t="s">
        <v>1006</v>
      </c>
      <c r="N23" t="s">
        <v>1074</v>
      </c>
      <c r="O23" t="s">
        <v>1075</v>
      </c>
      <c r="P23" t="s">
        <v>313</v>
      </c>
      <c r="Q23" t="s">
        <v>1076</v>
      </c>
      <c r="R23" t="s">
        <v>1077</v>
      </c>
      <c r="S23" t="s">
        <v>983</v>
      </c>
      <c r="T23" t="s">
        <v>800</v>
      </c>
      <c r="U23" t="s">
        <v>802</v>
      </c>
      <c r="V23" t="s">
        <v>976</v>
      </c>
      <c r="W23" t="s">
        <v>1078</v>
      </c>
      <c r="X23" t="s">
        <v>1078</v>
      </c>
      <c r="Y23" t="s">
        <v>1079</v>
      </c>
      <c r="Z23" t="s">
        <v>1080</v>
      </c>
      <c r="AA23" t="s">
        <v>742</v>
      </c>
      <c r="AB23" t="s">
        <v>1081</v>
      </c>
      <c r="AC23" t="s">
        <v>1082</v>
      </c>
      <c r="AD23" t="s">
        <v>1083</v>
      </c>
      <c r="AE23" t="s">
        <v>746</v>
      </c>
      <c r="AF23" t="s">
        <v>1084</v>
      </c>
      <c r="AG23" t="s">
        <v>907</v>
      </c>
      <c r="AH23" t="s">
        <v>1085</v>
      </c>
      <c r="AI23" t="s">
        <v>1086</v>
      </c>
      <c r="AJ23" t="s">
        <v>1087</v>
      </c>
      <c r="AK23" t="s">
        <v>1088</v>
      </c>
      <c r="AL23" t="s">
        <v>912</v>
      </c>
    </row>
    <row r="24" spans="1:38" x14ac:dyDescent="0.35">
      <c r="A24" s="1" t="s">
        <v>49</v>
      </c>
      <c r="B24" t="s">
        <v>184</v>
      </c>
      <c r="C24" t="s">
        <v>1089</v>
      </c>
      <c r="D24" t="s">
        <v>1071</v>
      </c>
      <c r="E24" t="s">
        <v>1085</v>
      </c>
      <c r="F24" t="s">
        <v>1090</v>
      </c>
      <c r="G24" t="s">
        <v>1091</v>
      </c>
      <c r="H24" t="s">
        <v>1092</v>
      </c>
      <c r="I24" t="s">
        <v>1093</v>
      </c>
      <c r="J24" t="s">
        <v>1094</v>
      </c>
      <c r="K24" t="s">
        <v>911</v>
      </c>
      <c r="L24" t="s">
        <v>841</v>
      </c>
      <c r="M24" t="s">
        <v>1095</v>
      </c>
      <c r="N24" t="s">
        <v>1096</v>
      </c>
      <c r="O24" t="s">
        <v>1097</v>
      </c>
      <c r="P24" t="s">
        <v>988</v>
      </c>
      <c r="Q24" t="s">
        <v>1098</v>
      </c>
      <c r="R24" t="s">
        <v>1099</v>
      </c>
      <c r="S24" t="s">
        <v>1100</v>
      </c>
      <c r="T24" t="s">
        <v>1101</v>
      </c>
      <c r="U24" t="s">
        <v>1102</v>
      </c>
      <c r="V24" t="s">
        <v>1103</v>
      </c>
      <c r="W24" t="s">
        <v>322</v>
      </c>
      <c r="X24" t="s">
        <v>323</v>
      </c>
      <c r="Y24" t="s">
        <v>324</v>
      </c>
      <c r="Z24" t="s">
        <v>325</v>
      </c>
      <c r="AA24" t="s">
        <v>326</v>
      </c>
      <c r="AB24" t="s">
        <v>327</v>
      </c>
      <c r="AC24" t="s">
        <v>328</v>
      </c>
      <c r="AD24" t="s">
        <v>329</v>
      </c>
      <c r="AE24" t="s">
        <v>330</v>
      </c>
      <c r="AF24" t="s">
        <v>331</v>
      </c>
      <c r="AG24" t="s">
        <v>332</v>
      </c>
      <c r="AH24" t="s">
        <v>333</v>
      </c>
      <c r="AI24" t="s">
        <v>334</v>
      </c>
      <c r="AJ24" t="s">
        <v>335</v>
      </c>
      <c r="AK24" t="s">
        <v>336</v>
      </c>
      <c r="AL24" t="s">
        <v>337</v>
      </c>
    </row>
    <row r="25" spans="1:38" x14ac:dyDescent="0.35">
      <c r="A25" s="1" t="s">
        <v>1104</v>
      </c>
      <c r="B25" t="s">
        <v>184</v>
      </c>
      <c r="C25" t="s">
        <v>1105</v>
      </c>
      <c r="D25" t="s">
        <v>1106</v>
      </c>
      <c r="E25" t="s">
        <v>1107</v>
      </c>
      <c r="F25" t="s">
        <v>1108</v>
      </c>
      <c r="G25" t="s">
        <v>1109</v>
      </c>
      <c r="H25" t="s">
        <v>1110</v>
      </c>
      <c r="I25" t="s">
        <v>1111</v>
      </c>
      <c r="J25" t="s">
        <v>1112</v>
      </c>
      <c r="K25" t="s">
        <v>1113</v>
      </c>
      <c r="L25" t="s">
        <v>1114</v>
      </c>
      <c r="M25" t="s">
        <v>1115</v>
      </c>
      <c r="N25" t="s">
        <v>1116</v>
      </c>
      <c r="O25" t="s">
        <v>1117</v>
      </c>
      <c r="P25" t="s">
        <v>1118</v>
      </c>
      <c r="Q25" t="s">
        <v>1119</v>
      </c>
      <c r="R25" t="s">
        <v>1120</v>
      </c>
      <c r="S25" t="s">
        <v>1121</v>
      </c>
      <c r="T25" t="s">
        <v>1122</v>
      </c>
      <c r="U25" t="s">
        <v>1123</v>
      </c>
      <c r="V25" t="s">
        <v>1124</v>
      </c>
      <c r="W25" t="s">
        <v>1125</v>
      </c>
      <c r="X25" t="s">
        <v>1126</v>
      </c>
      <c r="Y25" t="s">
        <v>1127</v>
      </c>
      <c r="Z25" t="s">
        <v>1128</v>
      </c>
      <c r="AA25" t="s">
        <v>1129</v>
      </c>
      <c r="AB25" t="s">
        <v>1130</v>
      </c>
      <c r="AC25" t="s">
        <v>1131</v>
      </c>
      <c r="AD25" t="s">
        <v>1132</v>
      </c>
      <c r="AE25" t="s">
        <v>1133</v>
      </c>
      <c r="AF25" t="s">
        <v>1134</v>
      </c>
      <c r="AG25" t="s">
        <v>1135</v>
      </c>
      <c r="AH25" t="s">
        <v>1136</v>
      </c>
      <c r="AI25" t="s">
        <v>1137</v>
      </c>
      <c r="AJ25" t="s">
        <v>1138</v>
      </c>
      <c r="AK25" t="s">
        <v>1139</v>
      </c>
      <c r="AL25" t="s">
        <v>1140</v>
      </c>
    </row>
    <row r="26" spans="1:38" x14ac:dyDescent="0.35">
      <c r="A26" s="1" t="s">
        <v>1141</v>
      </c>
      <c r="B26" t="s">
        <v>184</v>
      </c>
      <c r="C26" t="s">
        <v>1142</v>
      </c>
      <c r="D26" t="s">
        <v>1143</v>
      </c>
      <c r="E26" t="s">
        <v>1144</v>
      </c>
      <c r="F26" t="s">
        <v>1145</v>
      </c>
      <c r="G26" t="s">
        <v>1146</v>
      </c>
      <c r="H26" t="s">
        <v>1147</v>
      </c>
      <c r="I26" t="s">
        <v>210</v>
      </c>
      <c r="J26" t="s">
        <v>1148</v>
      </c>
      <c r="K26" t="s">
        <v>1149</v>
      </c>
      <c r="L26" t="s">
        <v>1150</v>
      </c>
      <c r="M26" t="s">
        <v>1151</v>
      </c>
      <c r="N26" t="s">
        <v>1152</v>
      </c>
      <c r="O26" t="s">
        <v>1143</v>
      </c>
      <c r="P26" t="s">
        <v>1153</v>
      </c>
      <c r="Q26" t="s">
        <v>1154</v>
      </c>
      <c r="R26" t="s">
        <v>1155</v>
      </c>
      <c r="S26" t="s">
        <v>1156</v>
      </c>
      <c r="T26" t="s">
        <v>171</v>
      </c>
      <c r="U26" t="s">
        <v>180</v>
      </c>
      <c r="V26" t="s">
        <v>1157</v>
      </c>
      <c r="W26" t="s">
        <v>149</v>
      </c>
      <c r="X26" t="s">
        <v>150</v>
      </c>
      <c r="Y26" t="s">
        <v>151</v>
      </c>
      <c r="Z26" t="s">
        <v>1158</v>
      </c>
      <c r="AA26" t="s">
        <v>153</v>
      </c>
      <c r="AB26" t="s">
        <v>154</v>
      </c>
      <c r="AC26" t="s">
        <v>155</v>
      </c>
      <c r="AD26" t="s">
        <v>156</v>
      </c>
      <c r="AE26" t="s">
        <v>207</v>
      </c>
      <c r="AF26" t="s">
        <v>158</v>
      </c>
      <c r="AG26" t="s">
        <v>159</v>
      </c>
      <c r="AH26" t="s">
        <v>160</v>
      </c>
      <c r="AI26" t="s">
        <v>161</v>
      </c>
      <c r="AJ26" t="s">
        <v>162</v>
      </c>
      <c r="AK26" t="s">
        <v>163</v>
      </c>
      <c r="AL26" t="s">
        <v>164</v>
      </c>
    </row>
    <row r="27" spans="1:38" x14ac:dyDescent="0.35">
      <c r="A27" s="1" t="s">
        <v>1159</v>
      </c>
      <c r="B27" t="s">
        <v>184</v>
      </c>
      <c r="C27" t="s">
        <v>1142</v>
      </c>
      <c r="D27" t="s">
        <v>1143</v>
      </c>
      <c r="E27" t="s">
        <v>1144</v>
      </c>
      <c r="F27" t="s">
        <v>1145</v>
      </c>
      <c r="G27" t="s">
        <v>1146</v>
      </c>
      <c r="H27" t="s">
        <v>1160</v>
      </c>
      <c r="I27" t="s">
        <v>1161</v>
      </c>
      <c r="J27" t="s">
        <v>1162</v>
      </c>
      <c r="K27" t="s">
        <v>1163</v>
      </c>
      <c r="L27" t="s">
        <v>1164</v>
      </c>
      <c r="M27" t="s">
        <v>1151</v>
      </c>
      <c r="N27" t="s">
        <v>1152</v>
      </c>
      <c r="O27" t="s">
        <v>1143</v>
      </c>
      <c r="P27" t="s">
        <v>1153</v>
      </c>
      <c r="Q27" t="s">
        <v>1165</v>
      </c>
      <c r="R27" t="s">
        <v>1155</v>
      </c>
      <c r="S27" t="s">
        <v>1156</v>
      </c>
      <c r="T27" t="s">
        <v>171</v>
      </c>
      <c r="U27" t="s">
        <v>180</v>
      </c>
      <c r="V27" t="s">
        <v>1166</v>
      </c>
      <c r="W27" t="s">
        <v>149</v>
      </c>
      <c r="X27" t="s">
        <v>150</v>
      </c>
      <c r="Y27" t="s">
        <v>151</v>
      </c>
      <c r="Z27" t="s">
        <v>1167</v>
      </c>
      <c r="AA27" t="s">
        <v>209</v>
      </c>
      <c r="AB27" t="s">
        <v>153</v>
      </c>
      <c r="AC27" t="s">
        <v>155</v>
      </c>
      <c r="AD27" t="s">
        <v>156</v>
      </c>
      <c r="AE27" t="s">
        <v>207</v>
      </c>
      <c r="AF27" t="s">
        <v>158</v>
      </c>
      <c r="AG27" t="s">
        <v>159</v>
      </c>
      <c r="AH27" t="s">
        <v>160</v>
      </c>
      <c r="AI27" t="s">
        <v>1168</v>
      </c>
      <c r="AJ27" t="s">
        <v>1169</v>
      </c>
      <c r="AK27" t="s">
        <v>1170</v>
      </c>
      <c r="AL27" t="s">
        <v>1171</v>
      </c>
    </row>
    <row r="28" spans="1:38" x14ac:dyDescent="0.35">
      <c r="A28" s="1" t="s">
        <v>1172</v>
      </c>
      <c r="B28" t="s">
        <v>184</v>
      </c>
      <c r="C28" t="s">
        <v>1173</v>
      </c>
      <c r="D28" t="s">
        <v>1174</v>
      </c>
      <c r="E28" t="s">
        <v>1175</v>
      </c>
      <c r="F28" t="s">
        <v>1176</v>
      </c>
      <c r="G28" t="s">
        <v>1177</v>
      </c>
      <c r="H28" t="s">
        <v>817</v>
      </c>
      <c r="I28" t="s">
        <v>1178</v>
      </c>
      <c r="J28" t="s">
        <v>1179</v>
      </c>
      <c r="K28" t="s">
        <v>1180</v>
      </c>
      <c r="L28" t="s">
        <v>1181</v>
      </c>
      <c r="M28" t="s">
        <v>1182</v>
      </c>
      <c r="N28" t="s">
        <v>1183</v>
      </c>
      <c r="O28" t="s">
        <v>1184</v>
      </c>
      <c r="P28" t="s">
        <v>1185</v>
      </c>
      <c r="Q28" t="s">
        <v>1186</v>
      </c>
      <c r="R28" t="s">
        <v>1187</v>
      </c>
      <c r="S28" t="s">
        <v>1188</v>
      </c>
      <c r="T28" t="s">
        <v>1189</v>
      </c>
      <c r="U28" t="s">
        <v>702</v>
      </c>
      <c r="V28" t="s">
        <v>1190</v>
      </c>
      <c r="W28" t="s">
        <v>216</v>
      </c>
      <c r="X28" t="s">
        <v>217</v>
      </c>
      <c r="Y28" t="s">
        <v>218</v>
      </c>
      <c r="Z28" t="s">
        <v>219</v>
      </c>
      <c r="AA28" t="s">
        <v>220</v>
      </c>
      <c r="AB28" t="s">
        <v>221</v>
      </c>
      <c r="AC28" t="s">
        <v>222</v>
      </c>
      <c r="AD28" t="s">
        <v>223</v>
      </c>
      <c r="AE28" t="s">
        <v>224</v>
      </c>
      <c r="AF28" t="s">
        <v>225</v>
      </c>
      <c r="AG28" t="s">
        <v>226</v>
      </c>
      <c r="AH28" t="s">
        <v>227</v>
      </c>
      <c r="AI28" t="s">
        <v>228</v>
      </c>
      <c r="AJ28" t="s">
        <v>229</v>
      </c>
      <c r="AK28" t="s">
        <v>230</v>
      </c>
      <c r="AL28" t="s">
        <v>230</v>
      </c>
    </row>
    <row r="29" spans="1:38" x14ac:dyDescent="0.35">
      <c r="A29" s="1" t="s">
        <v>1191</v>
      </c>
      <c r="B29" t="s">
        <v>184</v>
      </c>
      <c r="C29" t="s">
        <v>1173</v>
      </c>
      <c r="D29" t="s">
        <v>1174</v>
      </c>
      <c r="E29" t="s">
        <v>1175</v>
      </c>
      <c r="F29" t="s">
        <v>1176</v>
      </c>
      <c r="G29" t="s">
        <v>1177</v>
      </c>
      <c r="H29" t="s">
        <v>1192</v>
      </c>
      <c r="I29" t="s">
        <v>1193</v>
      </c>
      <c r="J29" t="s">
        <v>935</v>
      </c>
      <c r="K29" t="s">
        <v>1194</v>
      </c>
      <c r="L29" t="s">
        <v>1195</v>
      </c>
      <c r="M29" t="s">
        <v>1182</v>
      </c>
      <c r="N29" t="s">
        <v>1183</v>
      </c>
      <c r="O29" t="s">
        <v>1184</v>
      </c>
      <c r="P29" t="s">
        <v>1185</v>
      </c>
      <c r="Q29" t="s">
        <v>1196</v>
      </c>
      <c r="R29" t="s">
        <v>1187</v>
      </c>
      <c r="S29" t="s">
        <v>1188</v>
      </c>
      <c r="T29" t="s">
        <v>1189</v>
      </c>
      <c r="U29" t="s">
        <v>1197</v>
      </c>
      <c r="V29" t="s">
        <v>1198</v>
      </c>
      <c r="W29" t="s">
        <v>216</v>
      </c>
      <c r="X29" t="s">
        <v>217</v>
      </c>
      <c r="Y29" t="s">
        <v>218</v>
      </c>
      <c r="Z29" t="s">
        <v>1199</v>
      </c>
      <c r="AA29" t="s">
        <v>1200</v>
      </c>
      <c r="AB29" t="s">
        <v>1201</v>
      </c>
      <c r="AC29" t="s">
        <v>222</v>
      </c>
      <c r="AD29" t="s">
        <v>223</v>
      </c>
      <c r="AE29" t="s">
        <v>224</v>
      </c>
      <c r="AF29" t="s">
        <v>225</v>
      </c>
      <c r="AG29" t="s">
        <v>226</v>
      </c>
      <c r="AH29" t="s">
        <v>1202</v>
      </c>
      <c r="AI29" t="s">
        <v>1203</v>
      </c>
      <c r="AJ29" t="s">
        <v>1204</v>
      </c>
      <c r="AK29" t="s">
        <v>1205</v>
      </c>
      <c r="AL29" t="s">
        <v>1205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L40"/>
  <sheetViews>
    <sheetView workbookViewId="0"/>
  </sheetViews>
  <sheetFormatPr defaultRowHeight="14.5" x14ac:dyDescent="0.35"/>
  <sheetData>
    <row r="1" spans="1:38" x14ac:dyDescent="0.35">
      <c r="B1" s="1" t="s">
        <v>481</v>
      </c>
      <c r="C1" s="1" t="s">
        <v>482</v>
      </c>
      <c r="D1" s="1" t="s">
        <v>483</v>
      </c>
      <c r="E1" s="1" t="s">
        <v>484</v>
      </c>
      <c r="F1" s="1" t="s">
        <v>485</v>
      </c>
      <c r="G1" s="1" t="s">
        <v>486</v>
      </c>
      <c r="H1" s="1" t="s">
        <v>487</v>
      </c>
      <c r="I1" s="1" t="s">
        <v>488</v>
      </c>
      <c r="J1" s="1" t="s">
        <v>489</v>
      </c>
      <c r="K1" s="1" t="s">
        <v>490</v>
      </c>
      <c r="L1" s="1" t="s">
        <v>491</v>
      </c>
      <c r="M1" s="1" t="s">
        <v>492</v>
      </c>
      <c r="N1" s="1" t="s">
        <v>493</v>
      </c>
      <c r="O1" s="1" t="s">
        <v>494</v>
      </c>
      <c r="P1" s="1" t="s">
        <v>495</v>
      </c>
      <c r="Q1" s="1" t="s">
        <v>496</v>
      </c>
      <c r="R1" s="1" t="s">
        <v>497</v>
      </c>
      <c r="S1" s="1" t="s">
        <v>498</v>
      </c>
      <c r="T1" s="1" t="s">
        <v>499</v>
      </c>
      <c r="U1" s="1" t="s">
        <v>500</v>
      </c>
      <c r="V1" s="1" t="s">
        <v>501</v>
      </c>
      <c r="W1" s="1" t="s">
        <v>113</v>
      </c>
      <c r="X1" s="1" t="s">
        <v>114</v>
      </c>
      <c r="Y1" s="1" t="s">
        <v>115</v>
      </c>
      <c r="Z1" s="1" t="s">
        <v>116</v>
      </c>
      <c r="AA1" s="1" t="s">
        <v>117</v>
      </c>
      <c r="AB1" s="1" t="s">
        <v>118</v>
      </c>
      <c r="AC1" s="1" t="s">
        <v>119</v>
      </c>
      <c r="AD1" s="1" t="s">
        <v>120</v>
      </c>
      <c r="AE1" s="1" t="s">
        <v>121</v>
      </c>
      <c r="AF1" s="1" t="s">
        <v>122</v>
      </c>
      <c r="AG1" s="1" t="s">
        <v>123</v>
      </c>
      <c r="AH1" s="1" t="s">
        <v>124</v>
      </c>
      <c r="AI1" s="1" t="s">
        <v>125</v>
      </c>
      <c r="AJ1" s="1" t="s">
        <v>126</v>
      </c>
      <c r="AK1" s="1" t="s">
        <v>127</v>
      </c>
      <c r="AL1" s="1" t="s">
        <v>128</v>
      </c>
    </row>
    <row r="2" spans="1:38" x14ac:dyDescent="0.35">
      <c r="A2" s="1" t="s">
        <v>1206</v>
      </c>
      <c r="B2" t="s">
        <v>184</v>
      </c>
      <c r="C2" t="s">
        <v>803</v>
      </c>
      <c r="D2" t="s">
        <v>184</v>
      </c>
      <c r="E2" t="s">
        <v>1184</v>
      </c>
      <c r="F2" t="s">
        <v>1207</v>
      </c>
      <c r="G2" t="s">
        <v>1208</v>
      </c>
      <c r="H2" t="s">
        <v>1073</v>
      </c>
      <c r="I2" t="s">
        <v>1209</v>
      </c>
      <c r="J2" t="s">
        <v>1210</v>
      </c>
      <c r="K2" t="s">
        <v>1012</v>
      </c>
      <c r="L2" t="s">
        <v>733</v>
      </c>
      <c r="M2" t="s">
        <v>1103</v>
      </c>
      <c r="N2" t="s">
        <v>1211</v>
      </c>
      <c r="O2" t="s">
        <v>1212</v>
      </c>
      <c r="P2" t="s">
        <v>1185</v>
      </c>
      <c r="Q2" t="s">
        <v>572</v>
      </c>
      <c r="R2" t="s">
        <v>1213</v>
      </c>
      <c r="S2" t="s">
        <v>1214</v>
      </c>
      <c r="T2" t="s">
        <v>1215</v>
      </c>
      <c r="U2" t="s">
        <v>1216</v>
      </c>
      <c r="V2" t="s">
        <v>1217</v>
      </c>
      <c r="W2" t="s">
        <v>658</v>
      </c>
      <c r="X2" t="s">
        <v>1218</v>
      </c>
      <c r="Y2" t="s">
        <v>1219</v>
      </c>
      <c r="Z2" t="s">
        <v>1220</v>
      </c>
      <c r="AA2" t="s">
        <v>1221</v>
      </c>
      <c r="AB2" t="s">
        <v>639</v>
      </c>
      <c r="AC2" t="s">
        <v>1222</v>
      </c>
      <c r="AD2" t="s">
        <v>639</v>
      </c>
      <c r="AE2" t="s">
        <v>1223</v>
      </c>
      <c r="AF2" t="s">
        <v>1224</v>
      </c>
      <c r="AG2" t="s">
        <v>1225</v>
      </c>
      <c r="AH2" t="s">
        <v>1226</v>
      </c>
      <c r="AI2" t="s">
        <v>1227</v>
      </c>
      <c r="AJ2" t="s">
        <v>1228</v>
      </c>
      <c r="AK2" t="s">
        <v>1229</v>
      </c>
      <c r="AL2" t="s">
        <v>1230</v>
      </c>
    </row>
    <row r="3" spans="1:38" x14ac:dyDescent="0.35">
      <c r="A3" s="1" t="s">
        <v>1231</v>
      </c>
      <c r="B3" t="s">
        <v>184</v>
      </c>
      <c r="C3" t="s">
        <v>184</v>
      </c>
      <c r="D3" t="s">
        <v>184</v>
      </c>
      <c r="E3" t="s">
        <v>184</v>
      </c>
      <c r="F3" t="s">
        <v>184</v>
      </c>
      <c r="G3" t="s">
        <v>184</v>
      </c>
      <c r="H3" t="s">
        <v>184</v>
      </c>
      <c r="I3" t="s">
        <v>184</v>
      </c>
      <c r="J3" t="s">
        <v>184</v>
      </c>
      <c r="K3" t="s">
        <v>184</v>
      </c>
      <c r="L3" t="s">
        <v>1232</v>
      </c>
      <c r="M3" t="s">
        <v>1233</v>
      </c>
      <c r="N3" t="s">
        <v>1234</v>
      </c>
      <c r="O3" t="s">
        <v>1235</v>
      </c>
      <c r="P3" t="s">
        <v>846</v>
      </c>
      <c r="Q3" t="s">
        <v>1236</v>
      </c>
      <c r="R3" t="s">
        <v>1237</v>
      </c>
      <c r="S3" t="s">
        <v>1238</v>
      </c>
      <c r="T3" t="s">
        <v>735</v>
      </c>
      <c r="U3" t="s">
        <v>1239</v>
      </c>
      <c r="V3" t="s">
        <v>1240</v>
      </c>
      <c r="W3" t="s">
        <v>1241</v>
      </c>
      <c r="X3" t="s">
        <v>1242</v>
      </c>
      <c r="Y3" t="s">
        <v>1243</v>
      </c>
      <c r="Z3" t="s">
        <v>1244</v>
      </c>
      <c r="AA3" t="s">
        <v>1245</v>
      </c>
      <c r="AB3" t="s">
        <v>1246</v>
      </c>
      <c r="AC3" t="s">
        <v>1247</v>
      </c>
      <c r="AD3" t="s">
        <v>1248</v>
      </c>
      <c r="AE3" t="s">
        <v>523</v>
      </c>
      <c r="AF3" t="s">
        <v>184</v>
      </c>
      <c r="AG3" t="s">
        <v>184</v>
      </c>
      <c r="AH3" t="s">
        <v>184</v>
      </c>
      <c r="AI3" t="s">
        <v>1020</v>
      </c>
      <c r="AJ3" t="s">
        <v>1249</v>
      </c>
      <c r="AK3" t="s">
        <v>1250</v>
      </c>
      <c r="AL3" t="s">
        <v>1251</v>
      </c>
    </row>
    <row r="4" spans="1:38" x14ac:dyDescent="0.35">
      <c r="A4" s="1" t="s">
        <v>1252</v>
      </c>
      <c r="B4" t="s">
        <v>184</v>
      </c>
      <c r="C4" t="s">
        <v>803</v>
      </c>
      <c r="D4" t="s">
        <v>184</v>
      </c>
      <c r="E4" t="s">
        <v>1184</v>
      </c>
      <c r="F4" t="s">
        <v>1207</v>
      </c>
      <c r="G4" t="s">
        <v>1208</v>
      </c>
      <c r="H4" t="s">
        <v>1073</v>
      </c>
      <c r="I4" t="s">
        <v>1209</v>
      </c>
      <c r="J4" t="s">
        <v>1210</v>
      </c>
      <c r="K4" t="s">
        <v>1012</v>
      </c>
      <c r="L4" t="s">
        <v>327</v>
      </c>
      <c r="M4" t="s">
        <v>1253</v>
      </c>
      <c r="N4" t="s">
        <v>1254</v>
      </c>
      <c r="O4" t="s">
        <v>637</v>
      </c>
      <c r="P4" t="s">
        <v>1255</v>
      </c>
      <c r="Q4" t="s">
        <v>1256</v>
      </c>
      <c r="R4" t="s">
        <v>1257</v>
      </c>
      <c r="S4" t="s">
        <v>1258</v>
      </c>
      <c r="T4" t="s">
        <v>1259</v>
      </c>
      <c r="U4" t="s">
        <v>1260</v>
      </c>
      <c r="V4" t="s">
        <v>1261</v>
      </c>
      <c r="W4" t="s">
        <v>1262</v>
      </c>
      <c r="X4" t="s">
        <v>1263</v>
      </c>
      <c r="Y4" t="s">
        <v>1264</v>
      </c>
      <c r="Z4" t="s">
        <v>1265</v>
      </c>
      <c r="AA4" t="s">
        <v>1266</v>
      </c>
      <c r="AB4" t="s">
        <v>1267</v>
      </c>
      <c r="AC4" t="s">
        <v>1268</v>
      </c>
      <c r="AD4" t="s">
        <v>1269</v>
      </c>
      <c r="AE4" t="s">
        <v>1270</v>
      </c>
      <c r="AF4" t="s">
        <v>1224</v>
      </c>
      <c r="AG4" t="s">
        <v>1225</v>
      </c>
      <c r="AH4" t="s">
        <v>1226</v>
      </c>
      <c r="AI4" t="s">
        <v>1271</v>
      </c>
      <c r="AJ4" t="s">
        <v>1272</v>
      </c>
      <c r="AK4" t="s">
        <v>1273</v>
      </c>
      <c r="AL4" t="s">
        <v>1274</v>
      </c>
    </row>
    <row r="5" spans="1:38" x14ac:dyDescent="0.35">
      <c r="A5" s="1" t="s">
        <v>1275</v>
      </c>
      <c r="B5" t="s">
        <v>184</v>
      </c>
      <c r="C5" t="s">
        <v>909</v>
      </c>
      <c r="D5" t="s">
        <v>184</v>
      </c>
      <c r="E5" t="s">
        <v>313</v>
      </c>
      <c r="F5" t="s">
        <v>1276</v>
      </c>
      <c r="G5" t="s">
        <v>1073</v>
      </c>
      <c r="H5" t="s">
        <v>1179</v>
      </c>
      <c r="I5" t="s">
        <v>1277</v>
      </c>
      <c r="J5" t="s">
        <v>1278</v>
      </c>
      <c r="K5" t="s">
        <v>334</v>
      </c>
      <c r="L5" t="s">
        <v>1279</v>
      </c>
      <c r="M5" t="s">
        <v>1280</v>
      </c>
      <c r="N5" t="s">
        <v>1281</v>
      </c>
      <c r="O5" t="s">
        <v>416</v>
      </c>
      <c r="P5" t="s">
        <v>1282</v>
      </c>
      <c r="Q5" t="s">
        <v>1283</v>
      </c>
      <c r="R5" t="s">
        <v>1284</v>
      </c>
      <c r="S5" t="s">
        <v>1285</v>
      </c>
      <c r="T5" t="s">
        <v>1238</v>
      </c>
      <c r="U5" t="s">
        <v>1286</v>
      </c>
      <c r="V5" t="s">
        <v>1287</v>
      </c>
      <c r="W5" t="s">
        <v>1288</v>
      </c>
      <c r="X5" t="s">
        <v>1289</v>
      </c>
      <c r="Y5" t="s">
        <v>1280</v>
      </c>
      <c r="Z5" t="s">
        <v>1290</v>
      </c>
      <c r="AA5" t="s">
        <v>1291</v>
      </c>
      <c r="AB5" t="s">
        <v>1292</v>
      </c>
      <c r="AC5" t="s">
        <v>1293</v>
      </c>
      <c r="AD5" t="s">
        <v>1294</v>
      </c>
      <c r="AE5" t="s">
        <v>1295</v>
      </c>
      <c r="AF5" t="s">
        <v>1296</v>
      </c>
      <c r="AG5" t="s">
        <v>1297</v>
      </c>
      <c r="AH5" t="s">
        <v>1298</v>
      </c>
      <c r="AI5" t="s">
        <v>582</v>
      </c>
      <c r="AJ5" t="s">
        <v>1299</v>
      </c>
      <c r="AK5" t="s">
        <v>1300</v>
      </c>
      <c r="AL5" t="s">
        <v>1301</v>
      </c>
    </row>
    <row r="6" spans="1:38" x14ac:dyDescent="0.35">
      <c r="A6" s="1" t="s">
        <v>1302</v>
      </c>
      <c r="B6" t="s">
        <v>184</v>
      </c>
      <c r="C6" t="s">
        <v>1303</v>
      </c>
      <c r="D6" t="s">
        <v>184</v>
      </c>
      <c r="E6" t="s">
        <v>1102</v>
      </c>
      <c r="F6" t="s">
        <v>1102</v>
      </c>
      <c r="G6" t="s">
        <v>1304</v>
      </c>
      <c r="H6" t="s">
        <v>1305</v>
      </c>
      <c r="I6" t="s">
        <v>1306</v>
      </c>
      <c r="J6" t="s">
        <v>1307</v>
      </c>
      <c r="K6" t="s">
        <v>1308</v>
      </c>
      <c r="L6" t="s">
        <v>1174</v>
      </c>
      <c r="M6" t="s">
        <v>1073</v>
      </c>
      <c r="N6" t="s">
        <v>1309</v>
      </c>
      <c r="O6" t="s">
        <v>817</v>
      </c>
      <c r="P6" t="s">
        <v>1310</v>
      </c>
      <c r="Q6" t="s">
        <v>1311</v>
      </c>
      <c r="R6" t="s">
        <v>1312</v>
      </c>
      <c r="S6" t="s">
        <v>696</v>
      </c>
      <c r="T6" t="s">
        <v>1313</v>
      </c>
      <c r="U6" t="s">
        <v>1314</v>
      </c>
      <c r="V6" t="s">
        <v>1315</v>
      </c>
      <c r="W6" t="s">
        <v>1316</v>
      </c>
      <c r="X6" t="s">
        <v>1317</v>
      </c>
      <c r="Y6" t="s">
        <v>1318</v>
      </c>
      <c r="Z6" t="s">
        <v>670</v>
      </c>
      <c r="AA6" t="s">
        <v>1319</v>
      </c>
      <c r="AB6" t="s">
        <v>1320</v>
      </c>
      <c r="AC6" t="s">
        <v>723</v>
      </c>
      <c r="AD6" t="s">
        <v>1321</v>
      </c>
      <c r="AE6" t="s">
        <v>1322</v>
      </c>
      <c r="AF6" t="s">
        <v>1199</v>
      </c>
      <c r="AG6" t="s">
        <v>1323</v>
      </c>
      <c r="AH6" t="s">
        <v>854</v>
      </c>
      <c r="AI6" t="s">
        <v>1324</v>
      </c>
      <c r="AJ6" t="s">
        <v>228</v>
      </c>
      <c r="AK6" t="s">
        <v>1325</v>
      </c>
      <c r="AL6" t="s">
        <v>1326</v>
      </c>
    </row>
    <row r="7" spans="1:38" x14ac:dyDescent="0.35">
      <c r="A7" s="1" t="s">
        <v>1327</v>
      </c>
      <c r="B7" t="s">
        <v>184</v>
      </c>
      <c r="C7" t="s">
        <v>1328</v>
      </c>
      <c r="D7" t="s">
        <v>184</v>
      </c>
      <c r="E7" t="s">
        <v>836</v>
      </c>
      <c r="F7" t="s">
        <v>1329</v>
      </c>
      <c r="G7" t="s">
        <v>1307</v>
      </c>
      <c r="H7" t="s">
        <v>1330</v>
      </c>
      <c r="I7" t="s">
        <v>667</v>
      </c>
      <c r="J7" t="s">
        <v>1331</v>
      </c>
      <c r="K7" t="s">
        <v>1332</v>
      </c>
      <c r="L7" t="s">
        <v>1333</v>
      </c>
      <c r="M7" t="s">
        <v>1309</v>
      </c>
      <c r="N7" t="s">
        <v>1334</v>
      </c>
      <c r="O7" t="s">
        <v>1335</v>
      </c>
      <c r="P7" t="s">
        <v>839</v>
      </c>
      <c r="Q7" t="s">
        <v>1336</v>
      </c>
      <c r="R7" t="s">
        <v>1237</v>
      </c>
      <c r="S7" t="s">
        <v>373</v>
      </c>
      <c r="T7" t="s">
        <v>1337</v>
      </c>
      <c r="U7" t="s">
        <v>1338</v>
      </c>
      <c r="V7" t="s">
        <v>1339</v>
      </c>
      <c r="W7" t="s">
        <v>1340</v>
      </c>
      <c r="X7" t="s">
        <v>1341</v>
      </c>
      <c r="Y7" t="s">
        <v>1342</v>
      </c>
      <c r="Z7" t="s">
        <v>1184</v>
      </c>
      <c r="AA7" t="s">
        <v>1343</v>
      </c>
      <c r="AB7" t="s">
        <v>1344</v>
      </c>
      <c r="AC7" t="s">
        <v>1345</v>
      </c>
      <c r="AD7" t="s">
        <v>1345</v>
      </c>
      <c r="AE7" t="s">
        <v>1346</v>
      </c>
      <c r="AF7" t="s">
        <v>1347</v>
      </c>
      <c r="AG7" t="s">
        <v>935</v>
      </c>
      <c r="AH7" t="s">
        <v>841</v>
      </c>
      <c r="AI7" t="s">
        <v>1348</v>
      </c>
      <c r="AJ7" t="s">
        <v>1349</v>
      </c>
      <c r="AK7" t="s">
        <v>1012</v>
      </c>
      <c r="AL7" t="s">
        <v>1350</v>
      </c>
    </row>
    <row r="8" spans="1:38" x14ac:dyDescent="0.35">
      <c r="A8" s="1" t="s">
        <v>1351</v>
      </c>
      <c r="B8" t="s">
        <v>184</v>
      </c>
      <c r="C8" t="s">
        <v>1352</v>
      </c>
      <c r="D8" t="s">
        <v>184</v>
      </c>
      <c r="E8" t="s">
        <v>1353</v>
      </c>
      <c r="F8" t="s">
        <v>529</v>
      </c>
      <c r="G8" t="s">
        <v>1354</v>
      </c>
      <c r="H8" t="s">
        <v>1355</v>
      </c>
      <c r="I8" t="s">
        <v>1356</v>
      </c>
      <c r="J8" t="s">
        <v>1357</v>
      </c>
      <c r="K8" t="s">
        <v>1358</v>
      </c>
      <c r="L8" t="s">
        <v>1269</v>
      </c>
      <c r="M8" t="s">
        <v>1359</v>
      </c>
      <c r="N8" t="s">
        <v>1360</v>
      </c>
      <c r="O8" t="s">
        <v>1361</v>
      </c>
      <c r="P8" t="s">
        <v>1362</v>
      </c>
      <c r="Q8" t="s">
        <v>1363</v>
      </c>
      <c r="R8" t="s">
        <v>1364</v>
      </c>
      <c r="S8" t="s">
        <v>1365</v>
      </c>
      <c r="T8" t="s">
        <v>1366</v>
      </c>
      <c r="U8" t="s">
        <v>1367</v>
      </c>
      <c r="V8" t="s">
        <v>1368</v>
      </c>
      <c r="W8" t="s">
        <v>1369</v>
      </c>
      <c r="X8" t="s">
        <v>1370</v>
      </c>
      <c r="Y8" t="s">
        <v>1371</v>
      </c>
      <c r="Z8" t="s">
        <v>650</v>
      </c>
      <c r="AA8" t="s">
        <v>1372</v>
      </c>
      <c r="AB8" t="s">
        <v>1373</v>
      </c>
      <c r="AC8" t="s">
        <v>1374</v>
      </c>
      <c r="AD8" t="s">
        <v>1375</v>
      </c>
      <c r="AE8" t="s">
        <v>1376</v>
      </c>
      <c r="AF8" t="s">
        <v>578</v>
      </c>
      <c r="AG8" t="s">
        <v>1377</v>
      </c>
      <c r="AH8" t="s">
        <v>1378</v>
      </c>
      <c r="AI8" t="s">
        <v>1379</v>
      </c>
      <c r="AJ8" t="s">
        <v>1380</v>
      </c>
      <c r="AK8" t="s">
        <v>1381</v>
      </c>
      <c r="AL8" t="s">
        <v>1382</v>
      </c>
    </row>
    <row r="9" spans="1:38" x14ac:dyDescent="0.35">
      <c r="A9" s="1" t="s">
        <v>75</v>
      </c>
      <c r="B9" t="s">
        <v>184</v>
      </c>
      <c r="C9" t="s">
        <v>1383</v>
      </c>
      <c r="D9" t="s">
        <v>184</v>
      </c>
      <c r="E9" t="s">
        <v>1384</v>
      </c>
      <c r="F9" t="s">
        <v>1385</v>
      </c>
      <c r="G9" t="s">
        <v>1386</v>
      </c>
      <c r="H9" t="s">
        <v>1355</v>
      </c>
      <c r="I9" t="s">
        <v>1387</v>
      </c>
      <c r="J9" t="s">
        <v>1388</v>
      </c>
      <c r="K9" t="s">
        <v>1225</v>
      </c>
      <c r="L9" t="s">
        <v>1389</v>
      </c>
      <c r="M9" t="s">
        <v>587</v>
      </c>
      <c r="N9" t="s">
        <v>1390</v>
      </c>
      <c r="O9" t="s">
        <v>1391</v>
      </c>
      <c r="P9" t="s">
        <v>1392</v>
      </c>
      <c r="Q9" t="s">
        <v>1393</v>
      </c>
      <c r="R9" t="s">
        <v>1394</v>
      </c>
      <c r="S9" t="s">
        <v>1395</v>
      </c>
      <c r="T9" t="s">
        <v>1396</v>
      </c>
      <c r="U9" t="s">
        <v>1397</v>
      </c>
      <c r="V9" t="s">
        <v>1398</v>
      </c>
      <c r="W9" t="s">
        <v>1399</v>
      </c>
      <c r="X9" t="s">
        <v>1400</v>
      </c>
      <c r="Y9" t="s">
        <v>1401</v>
      </c>
      <c r="Z9" t="s">
        <v>1402</v>
      </c>
      <c r="AA9" t="s">
        <v>1403</v>
      </c>
      <c r="AB9" t="s">
        <v>1404</v>
      </c>
      <c r="AC9" t="s">
        <v>1405</v>
      </c>
      <c r="AD9" t="s">
        <v>1406</v>
      </c>
      <c r="AE9" t="s">
        <v>846</v>
      </c>
      <c r="AF9" t="s">
        <v>1193</v>
      </c>
      <c r="AG9" t="s">
        <v>1177</v>
      </c>
      <c r="AH9" t="s">
        <v>1407</v>
      </c>
      <c r="AI9" t="s">
        <v>913</v>
      </c>
      <c r="AJ9" t="s">
        <v>1408</v>
      </c>
      <c r="AK9" t="s">
        <v>1409</v>
      </c>
      <c r="AL9" t="s">
        <v>1410</v>
      </c>
    </row>
    <row r="10" spans="1:38" x14ac:dyDescent="0.35">
      <c r="A10" s="1" t="s">
        <v>77</v>
      </c>
      <c r="B10" t="s">
        <v>184</v>
      </c>
      <c r="C10" t="s">
        <v>184</v>
      </c>
      <c r="D10" t="s">
        <v>184</v>
      </c>
      <c r="E10" t="s">
        <v>184</v>
      </c>
      <c r="F10" t="s">
        <v>184</v>
      </c>
      <c r="G10" t="s">
        <v>184</v>
      </c>
      <c r="H10" t="s">
        <v>184</v>
      </c>
      <c r="I10" t="s">
        <v>184</v>
      </c>
      <c r="J10" t="s">
        <v>184</v>
      </c>
      <c r="K10" t="s">
        <v>184</v>
      </c>
      <c r="L10" t="s">
        <v>184</v>
      </c>
      <c r="M10" t="s">
        <v>184</v>
      </c>
      <c r="N10" t="s">
        <v>184</v>
      </c>
      <c r="O10" t="s">
        <v>184</v>
      </c>
      <c r="P10" t="s">
        <v>184</v>
      </c>
      <c r="Q10" t="s">
        <v>184</v>
      </c>
      <c r="R10" t="s">
        <v>184</v>
      </c>
      <c r="S10" t="s">
        <v>184</v>
      </c>
      <c r="T10" t="s">
        <v>184</v>
      </c>
      <c r="U10" t="s">
        <v>184</v>
      </c>
      <c r="V10" t="s">
        <v>184</v>
      </c>
      <c r="W10" t="s">
        <v>1411</v>
      </c>
      <c r="X10" t="s">
        <v>748</v>
      </c>
      <c r="Y10" t="s">
        <v>1412</v>
      </c>
      <c r="Z10" t="s">
        <v>1412</v>
      </c>
      <c r="AA10" t="s">
        <v>1412</v>
      </c>
      <c r="AB10" t="s">
        <v>1412</v>
      </c>
      <c r="AC10" t="s">
        <v>1413</v>
      </c>
      <c r="AD10" t="s">
        <v>1413</v>
      </c>
      <c r="AE10" t="s">
        <v>1280</v>
      </c>
      <c r="AF10" t="s">
        <v>1414</v>
      </c>
      <c r="AG10" t="s">
        <v>1415</v>
      </c>
      <c r="AH10" t="s">
        <v>1415</v>
      </c>
      <c r="AI10" t="s">
        <v>1415</v>
      </c>
      <c r="AJ10" t="s">
        <v>1415</v>
      </c>
      <c r="AK10" t="s">
        <v>1415</v>
      </c>
      <c r="AL10" t="s">
        <v>1415</v>
      </c>
    </row>
    <row r="11" spans="1:38" x14ac:dyDescent="0.35">
      <c r="A11" s="1" t="s">
        <v>1416</v>
      </c>
      <c r="B11" t="s">
        <v>184</v>
      </c>
      <c r="C11" t="s">
        <v>184</v>
      </c>
      <c r="D11" t="s">
        <v>184</v>
      </c>
      <c r="E11" t="s">
        <v>184</v>
      </c>
      <c r="F11" t="s">
        <v>184</v>
      </c>
      <c r="G11" t="s">
        <v>184</v>
      </c>
      <c r="H11" t="s">
        <v>184</v>
      </c>
      <c r="I11" t="s">
        <v>184</v>
      </c>
      <c r="J11" t="s">
        <v>184</v>
      </c>
      <c r="K11" t="s">
        <v>184</v>
      </c>
      <c r="L11" t="s">
        <v>184</v>
      </c>
      <c r="M11" t="s">
        <v>184</v>
      </c>
      <c r="N11" t="s">
        <v>184</v>
      </c>
      <c r="O11" t="s">
        <v>184</v>
      </c>
      <c r="P11" t="s">
        <v>184</v>
      </c>
      <c r="Q11" t="s">
        <v>184</v>
      </c>
      <c r="R11" t="s">
        <v>184</v>
      </c>
      <c r="S11" t="s">
        <v>184</v>
      </c>
      <c r="T11" t="s">
        <v>184</v>
      </c>
      <c r="U11" t="s">
        <v>184</v>
      </c>
      <c r="V11" t="s">
        <v>184</v>
      </c>
      <c r="W11" t="s">
        <v>1205</v>
      </c>
      <c r="X11" t="s">
        <v>710</v>
      </c>
      <c r="Y11" t="s">
        <v>1417</v>
      </c>
      <c r="Z11" t="s">
        <v>1418</v>
      </c>
      <c r="AA11" t="s">
        <v>1249</v>
      </c>
      <c r="AB11" t="s">
        <v>184</v>
      </c>
      <c r="AC11" t="s">
        <v>1419</v>
      </c>
      <c r="AD11" t="s">
        <v>1420</v>
      </c>
      <c r="AE11" t="s">
        <v>1421</v>
      </c>
      <c r="AF11" t="s">
        <v>1422</v>
      </c>
      <c r="AG11" t="s">
        <v>923</v>
      </c>
      <c r="AH11" t="s">
        <v>1423</v>
      </c>
      <c r="AI11" t="s">
        <v>1234</v>
      </c>
      <c r="AJ11" t="s">
        <v>1334</v>
      </c>
      <c r="AK11" t="s">
        <v>1094</v>
      </c>
      <c r="AL11" t="s">
        <v>1424</v>
      </c>
    </row>
    <row r="12" spans="1:38" x14ac:dyDescent="0.35">
      <c r="A12" s="1" t="s">
        <v>1425</v>
      </c>
      <c r="B12" t="s">
        <v>184</v>
      </c>
      <c r="C12" t="s">
        <v>184</v>
      </c>
      <c r="D12" t="s">
        <v>184</v>
      </c>
      <c r="E12" t="s">
        <v>184</v>
      </c>
      <c r="F12" t="s">
        <v>184</v>
      </c>
      <c r="G12" t="s">
        <v>184</v>
      </c>
      <c r="H12" t="s">
        <v>184</v>
      </c>
      <c r="I12" t="s">
        <v>184</v>
      </c>
      <c r="J12" t="s">
        <v>184</v>
      </c>
      <c r="K12" t="s">
        <v>184</v>
      </c>
      <c r="L12" t="s">
        <v>184</v>
      </c>
      <c r="M12" t="s">
        <v>184</v>
      </c>
      <c r="N12" t="s">
        <v>184</v>
      </c>
      <c r="O12" t="s">
        <v>184</v>
      </c>
      <c r="P12" t="s">
        <v>184</v>
      </c>
      <c r="Q12" t="s">
        <v>184</v>
      </c>
      <c r="R12" t="s">
        <v>184</v>
      </c>
      <c r="S12" t="s">
        <v>184</v>
      </c>
      <c r="T12" t="s">
        <v>184</v>
      </c>
      <c r="U12" t="s">
        <v>184</v>
      </c>
      <c r="V12" t="s">
        <v>184</v>
      </c>
      <c r="W12" t="s">
        <v>1426</v>
      </c>
      <c r="X12" t="s">
        <v>1427</v>
      </c>
      <c r="Y12" t="s">
        <v>327</v>
      </c>
      <c r="Z12" t="s">
        <v>1428</v>
      </c>
      <c r="AA12" t="s">
        <v>1429</v>
      </c>
      <c r="AB12" t="s">
        <v>1412</v>
      </c>
      <c r="AC12" t="s">
        <v>1430</v>
      </c>
      <c r="AD12" t="s">
        <v>1431</v>
      </c>
      <c r="AE12" t="s">
        <v>703</v>
      </c>
      <c r="AF12" t="s">
        <v>1254</v>
      </c>
      <c r="AG12" t="s">
        <v>1432</v>
      </c>
      <c r="AH12" t="s">
        <v>1433</v>
      </c>
      <c r="AI12" t="s">
        <v>1434</v>
      </c>
      <c r="AJ12" t="s">
        <v>1435</v>
      </c>
      <c r="AK12" t="s">
        <v>1436</v>
      </c>
      <c r="AL12" t="s">
        <v>559</v>
      </c>
    </row>
    <row r="13" spans="1:38" x14ac:dyDescent="0.35">
      <c r="A13" s="1" t="s">
        <v>1437</v>
      </c>
      <c r="B13" t="s">
        <v>184</v>
      </c>
      <c r="C13" t="s">
        <v>184</v>
      </c>
      <c r="D13" t="s">
        <v>184</v>
      </c>
      <c r="E13" t="s">
        <v>184</v>
      </c>
      <c r="F13" t="s">
        <v>184</v>
      </c>
      <c r="G13" t="s">
        <v>184</v>
      </c>
      <c r="H13" t="s">
        <v>184</v>
      </c>
      <c r="I13" t="s">
        <v>184</v>
      </c>
      <c r="J13" t="s">
        <v>184</v>
      </c>
      <c r="K13" t="s">
        <v>1438</v>
      </c>
      <c r="L13" t="s">
        <v>184</v>
      </c>
      <c r="M13" t="s">
        <v>1439</v>
      </c>
      <c r="N13" t="s">
        <v>935</v>
      </c>
      <c r="O13" t="s">
        <v>847</v>
      </c>
      <c r="P13" t="s">
        <v>1335</v>
      </c>
      <c r="Q13" t="s">
        <v>184</v>
      </c>
      <c r="R13" t="s">
        <v>1440</v>
      </c>
      <c r="S13" t="s">
        <v>184</v>
      </c>
      <c r="T13" t="s">
        <v>184</v>
      </c>
      <c r="U13" t="s">
        <v>184</v>
      </c>
      <c r="V13" t="s">
        <v>184</v>
      </c>
      <c r="W13" t="s">
        <v>184</v>
      </c>
      <c r="X13" t="s">
        <v>184</v>
      </c>
      <c r="Y13" t="s">
        <v>184</v>
      </c>
      <c r="Z13" t="s">
        <v>184</v>
      </c>
      <c r="AA13" t="s">
        <v>184</v>
      </c>
      <c r="AB13" t="s">
        <v>1213</v>
      </c>
      <c r="AC13" t="s">
        <v>1441</v>
      </c>
      <c r="AD13" t="s">
        <v>1304</v>
      </c>
      <c r="AE13" t="s">
        <v>184</v>
      </c>
      <c r="AF13" t="s">
        <v>184</v>
      </c>
      <c r="AG13" t="s">
        <v>1442</v>
      </c>
      <c r="AH13" t="s">
        <v>738</v>
      </c>
      <c r="AI13" t="s">
        <v>738</v>
      </c>
      <c r="AJ13" t="s">
        <v>738</v>
      </c>
      <c r="AK13" t="s">
        <v>1443</v>
      </c>
      <c r="AL13" t="s">
        <v>1344</v>
      </c>
    </row>
    <row r="14" spans="1:38" x14ac:dyDescent="0.35">
      <c r="A14" s="1" t="s">
        <v>1444</v>
      </c>
      <c r="B14" t="s">
        <v>184</v>
      </c>
      <c r="C14" t="s">
        <v>184</v>
      </c>
      <c r="D14" t="s">
        <v>184</v>
      </c>
      <c r="E14" t="s">
        <v>184</v>
      </c>
      <c r="F14" t="s">
        <v>184</v>
      </c>
      <c r="G14" t="s">
        <v>184</v>
      </c>
      <c r="H14" t="s">
        <v>184</v>
      </c>
      <c r="I14" t="s">
        <v>184</v>
      </c>
      <c r="J14" t="s">
        <v>184</v>
      </c>
      <c r="K14" t="s">
        <v>1303</v>
      </c>
      <c r="L14" t="s">
        <v>184</v>
      </c>
      <c r="M14" t="s">
        <v>1445</v>
      </c>
      <c r="N14" t="s">
        <v>1419</v>
      </c>
      <c r="O14" t="s">
        <v>1446</v>
      </c>
      <c r="P14" t="s">
        <v>1210</v>
      </c>
      <c r="Q14" t="s">
        <v>184</v>
      </c>
      <c r="R14" t="s">
        <v>1447</v>
      </c>
      <c r="S14" t="s">
        <v>184</v>
      </c>
      <c r="T14" t="s">
        <v>1448</v>
      </c>
      <c r="U14" t="s">
        <v>1307</v>
      </c>
      <c r="V14" t="s">
        <v>1449</v>
      </c>
      <c r="W14" t="s">
        <v>184</v>
      </c>
      <c r="X14" t="s">
        <v>802</v>
      </c>
      <c r="Y14" t="s">
        <v>1102</v>
      </c>
      <c r="Z14" t="s">
        <v>1439</v>
      </c>
      <c r="AA14" t="s">
        <v>184</v>
      </c>
      <c r="AB14" t="s">
        <v>184</v>
      </c>
      <c r="AC14" t="s">
        <v>184</v>
      </c>
      <c r="AD14" t="s">
        <v>184</v>
      </c>
      <c r="AE14" t="s">
        <v>184</v>
      </c>
      <c r="AF14" t="s">
        <v>184</v>
      </c>
      <c r="AG14" t="s">
        <v>184</v>
      </c>
      <c r="AH14" t="s">
        <v>184</v>
      </c>
      <c r="AI14" t="s">
        <v>184</v>
      </c>
      <c r="AJ14" t="s">
        <v>797</v>
      </c>
      <c r="AK14" t="s">
        <v>766</v>
      </c>
      <c r="AL14" t="s">
        <v>1450</v>
      </c>
    </row>
    <row r="15" spans="1:38" x14ac:dyDescent="0.35">
      <c r="A15" s="1" t="s">
        <v>1451</v>
      </c>
      <c r="B15" t="s">
        <v>184</v>
      </c>
      <c r="C15" t="s">
        <v>801</v>
      </c>
      <c r="D15" t="s">
        <v>184</v>
      </c>
      <c r="E15" t="s">
        <v>1084</v>
      </c>
      <c r="F15" t="s">
        <v>1078</v>
      </c>
      <c r="G15" t="s">
        <v>1079</v>
      </c>
      <c r="H15" t="s">
        <v>907</v>
      </c>
      <c r="I15" t="s">
        <v>1452</v>
      </c>
      <c r="J15" t="s">
        <v>1453</v>
      </c>
      <c r="K15" t="s">
        <v>1072</v>
      </c>
      <c r="L15" t="s">
        <v>1454</v>
      </c>
      <c r="M15" t="s">
        <v>1249</v>
      </c>
      <c r="N15" t="s">
        <v>1208</v>
      </c>
      <c r="O15" t="s">
        <v>1455</v>
      </c>
      <c r="P15" t="s">
        <v>1173</v>
      </c>
      <c r="Q15" t="s">
        <v>1336</v>
      </c>
      <c r="R15" t="s">
        <v>1306</v>
      </c>
      <c r="S15" t="s">
        <v>1456</v>
      </c>
      <c r="T15" t="s">
        <v>1457</v>
      </c>
      <c r="U15" t="s">
        <v>1458</v>
      </c>
      <c r="V15" t="s">
        <v>1459</v>
      </c>
      <c r="W15" t="s">
        <v>1460</v>
      </c>
      <c r="X15" t="s">
        <v>1461</v>
      </c>
      <c r="Y15" t="s">
        <v>1462</v>
      </c>
      <c r="Z15" t="s">
        <v>325</v>
      </c>
      <c r="AA15" t="s">
        <v>1463</v>
      </c>
      <c r="AB15" t="s">
        <v>1464</v>
      </c>
      <c r="AC15" t="s">
        <v>1465</v>
      </c>
      <c r="AD15" t="s">
        <v>1466</v>
      </c>
      <c r="AE15" t="s">
        <v>1311</v>
      </c>
      <c r="AF15" t="s">
        <v>909</v>
      </c>
      <c r="AG15" t="s">
        <v>823</v>
      </c>
      <c r="AH15" t="s">
        <v>1345</v>
      </c>
      <c r="AI15" t="s">
        <v>1445</v>
      </c>
      <c r="AJ15" t="s">
        <v>986</v>
      </c>
      <c r="AK15" t="s">
        <v>315</v>
      </c>
      <c r="AL15" t="s">
        <v>1288</v>
      </c>
    </row>
    <row r="16" spans="1:38" x14ac:dyDescent="0.35">
      <c r="A16" s="1" t="s">
        <v>1467</v>
      </c>
      <c r="B16" t="s">
        <v>184</v>
      </c>
      <c r="C16" t="s">
        <v>1468</v>
      </c>
      <c r="D16" t="s">
        <v>184</v>
      </c>
      <c r="E16" t="s">
        <v>525</v>
      </c>
      <c r="F16" t="s">
        <v>1469</v>
      </c>
      <c r="G16" t="s">
        <v>1470</v>
      </c>
      <c r="H16" t="s">
        <v>1471</v>
      </c>
      <c r="I16" t="s">
        <v>1472</v>
      </c>
      <c r="J16" t="s">
        <v>1473</v>
      </c>
      <c r="K16" t="s">
        <v>1474</v>
      </c>
      <c r="L16" t="s">
        <v>1475</v>
      </c>
      <c r="M16" t="s">
        <v>1476</v>
      </c>
      <c r="N16" t="s">
        <v>1477</v>
      </c>
      <c r="O16" t="s">
        <v>1478</v>
      </c>
      <c r="P16" t="s">
        <v>1479</v>
      </c>
      <c r="Q16" t="s">
        <v>1480</v>
      </c>
      <c r="R16" t="s">
        <v>1481</v>
      </c>
      <c r="S16" t="s">
        <v>1482</v>
      </c>
      <c r="T16" t="s">
        <v>1483</v>
      </c>
      <c r="U16" t="s">
        <v>1484</v>
      </c>
      <c r="V16" t="s">
        <v>1485</v>
      </c>
      <c r="W16" t="s">
        <v>1486</v>
      </c>
      <c r="X16" t="s">
        <v>1487</v>
      </c>
      <c r="Y16" t="s">
        <v>1488</v>
      </c>
      <c r="Z16" t="s">
        <v>1489</v>
      </c>
      <c r="AA16" t="s">
        <v>1490</v>
      </c>
      <c r="AB16" t="s">
        <v>1491</v>
      </c>
      <c r="AC16" t="s">
        <v>1492</v>
      </c>
      <c r="AD16" t="s">
        <v>683</v>
      </c>
      <c r="AE16" t="s">
        <v>1493</v>
      </c>
      <c r="AF16" t="s">
        <v>1494</v>
      </c>
      <c r="AG16" t="s">
        <v>1495</v>
      </c>
      <c r="AH16" t="s">
        <v>1216</v>
      </c>
      <c r="AI16" t="s">
        <v>712</v>
      </c>
      <c r="AJ16" t="s">
        <v>1496</v>
      </c>
      <c r="AK16" t="s">
        <v>1497</v>
      </c>
      <c r="AL16" t="s">
        <v>1498</v>
      </c>
    </row>
    <row r="17" spans="1:38" x14ac:dyDescent="0.35">
      <c r="A17" s="1" t="s">
        <v>1499</v>
      </c>
      <c r="B17" t="s">
        <v>184</v>
      </c>
      <c r="C17" t="s">
        <v>184</v>
      </c>
      <c r="D17" t="s">
        <v>184</v>
      </c>
      <c r="E17" t="s">
        <v>184</v>
      </c>
      <c r="F17" t="s">
        <v>184</v>
      </c>
      <c r="G17" t="s">
        <v>184</v>
      </c>
      <c r="H17" t="s">
        <v>184</v>
      </c>
      <c r="I17" t="s">
        <v>184</v>
      </c>
      <c r="J17" t="s">
        <v>184</v>
      </c>
      <c r="K17" t="s">
        <v>184</v>
      </c>
      <c r="L17" t="s">
        <v>184</v>
      </c>
      <c r="M17" t="s">
        <v>184</v>
      </c>
      <c r="N17" t="s">
        <v>184</v>
      </c>
      <c r="O17" t="s">
        <v>184</v>
      </c>
      <c r="P17" t="s">
        <v>184</v>
      </c>
      <c r="Q17" t="s">
        <v>184</v>
      </c>
      <c r="R17" t="s">
        <v>184</v>
      </c>
      <c r="S17" t="s">
        <v>184</v>
      </c>
      <c r="T17" t="s">
        <v>184</v>
      </c>
      <c r="U17" t="s">
        <v>184</v>
      </c>
      <c r="V17" t="s">
        <v>184</v>
      </c>
      <c r="W17" t="s">
        <v>184</v>
      </c>
      <c r="X17" t="s">
        <v>184</v>
      </c>
      <c r="Y17" t="s">
        <v>184</v>
      </c>
      <c r="Z17" t="s">
        <v>184</v>
      </c>
      <c r="AA17" t="s">
        <v>184</v>
      </c>
      <c r="AB17" t="s">
        <v>184</v>
      </c>
      <c r="AC17" t="s">
        <v>184</v>
      </c>
      <c r="AD17" t="s">
        <v>184</v>
      </c>
      <c r="AE17" t="s">
        <v>184</v>
      </c>
      <c r="AF17" t="s">
        <v>184</v>
      </c>
      <c r="AG17" t="s">
        <v>184</v>
      </c>
      <c r="AH17" t="s">
        <v>184</v>
      </c>
      <c r="AI17" t="s">
        <v>184</v>
      </c>
      <c r="AJ17" t="s">
        <v>184</v>
      </c>
      <c r="AK17" t="s">
        <v>184</v>
      </c>
      <c r="AL17" t="s">
        <v>184</v>
      </c>
    </row>
    <row r="18" spans="1:38" x14ac:dyDescent="0.35">
      <c r="A18" s="1" t="s">
        <v>1500</v>
      </c>
      <c r="B18" t="s">
        <v>184</v>
      </c>
      <c r="C18" t="s">
        <v>1501</v>
      </c>
      <c r="D18" t="s">
        <v>184</v>
      </c>
      <c r="E18" t="s">
        <v>1502</v>
      </c>
      <c r="F18" t="s">
        <v>1503</v>
      </c>
      <c r="G18" t="s">
        <v>1504</v>
      </c>
      <c r="H18" t="s">
        <v>1505</v>
      </c>
      <c r="I18" t="s">
        <v>726</v>
      </c>
      <c r="J18" t="s">
        <v>1506</v>
      </c>
      <c r="K18" t="s">
        <v>1507</v>
      </c>
      <c r="L18" t="s">
        <v>1508</v>
      </c>
      <c r="M18" t="s">
        <v>1509</v>
      </c>
      <c r="N18" t="s">
        <v>1510</v>
      </c>
      <c r="O18" t="s">
        <v>1511</v>
      </c>
      <c r="P18" t="s">
        <v>1512</v>
      </c>
      <c r="Q18" t="s">
        <v>1513</v>
      </c>
      <c r="R18" t="s">
        <v>1514</v>
      </c>
      <c r="S18" t="s">
        <v>1515</v>
      </c>
      <c r="T18" t="s">
        <v>1516</v>
      </c>
      <c r="U18" t="s">
        <v>1517</v>
      </c>
      <c r="V18" t="s">
        <v>1518</v>
      </c>
      <c r="W18" t="s">
        <v>1519</v>
      </c>
      <c r="X18" t="s">
        <v>1520</v>
      </c>
      <c r="Y18" t="s">
        <v>1521</v>
      </c>
      <c r="Z18" t="s">
        <v>1522</v>
      </c>
      <c r="AA18" t="s">
        <v>1523</v>
      </c>
      <c r="AB18" t="s">
        <v>1524</v>
      </c>
      <c r="AC18" t="s">
        <v>1525</v>
      </c>
      <c r="AD18" t="s">
        <v>1526</v>
      </c>
      <c r="AE18" t="s">
        <v>1527</v>
      </c>
      <c r="AF18" t="s">
        <v>1528</v>
      </c>
      <c r="AG18" t="s">
        <v>549</v>
      </c>
      <c r="AH18" t="s">
        <v>1529</v>
      </c>
      <c r="AI18" t="s">
        <v>1530</v>
      </c>
      <c r="AJ18" t="s">
        <v>1531</v>
      </c>
      <c r="AK18" t="s">
        <v>1532</v>
      </c>
      <c r="AL18" t="s">
        <v>1533</v>
      </c>
    </row>
    <row r="19" spans="1:38" x14ac:dyDescent="0.35">
      <c r="A19" s="1" t="s">
        <v>85</v>
      </c>
      <c r="B19" t="s">
        <v>184</v>
      </c>
      <c r="C19" t="s">
        <v>184</v>
      </c>
      <c r="D19" t="s">
        <v>184</v>
      </c>
      <c r="E19" t="s">
        <v>184</v>
      </c>
      <c r="F19" t="s">
        <v>1079</v>
      </c>
      <c r="G19" t="s">
        <v>1534</v>
      </c>
      <c r="H19" t="s">
        <v>1016</v>
      </c>
      <c r="I19" t="s">
        <v>1535</v>
      </c>
      <c r="J19" t="s">
        <v>1536</v>
      </c>
      <c r="K19" t="s">
        <v>1537</v>
      </c>
      <c r="L19" t="s">
        <v>1538</v>
      </c>
      <c r="M19" t="s">
        <v>1538</v>
      </c>
      <c r="N19" t="s">
        <v>1429</v>
      </c>
      <c r="O19" t="s">
        <v>1539</v>
      </c>
      <c r="P19" t="s">
        <v>1540</v>
      </c>
      <c r="Q19" t="s">
        <v>1541</v>
      </c>
      <c r="R19" t="s">
        <v>911</v>
      </c>
      <c r="S19" t="s">
        <v>1542</v>
      </c>
      <c r="T19" t="s">
        <v>843</v>
      </c>
      <c r="U19" t="s">
        <v>1543</v>
      </c>
      <c r="V19" t="s">
        <v>1544</v>
      </c>
      <c r="W19" t="s">
        <v>1545</v>
      </c>
      <c r="X19" t="s">
        <v>1546</v>
      </c>
      <c r="Y19" t="s">
        <v>936</v>
      </c>
      <c r="Z19" t="s">
        <v>1386</v>
      </c>
      <c r="AA19" t="s">
        <v>325</v>
      </c>
      <c r="AB19" t="s">
        <v>706</v>
      </c>
      <c r="AC19" t="s">
        <v>1414</v>
      </c>
      <c r="AD19" t="s">
        <v>1547</v>
      </c>
      <c r="AE19" t="s">
        <v>1548</v>
      </c>
      <c r="AF19" t="s">
        <v>1337</v>
      </c>
      <c r="AG19" t="s">
        <v>1549</v>
      </c>
      <c r="AH19" t="s">
        <v>1550</v>
      </c>
      <c r="AI19" t="s">
        <v>1551</v>
      </c>
      <c r="AJ19" t="s">
        <v>1552</v>
      </c>
      <c r="AK19" t="s">
        <v>669</v>
      </c>
      <c r="AL19" t="s">
        <v>1553</v>
      </c>
    </row>
    <row r="20" spans="1:38" x14ac:dyDescent="0.35">
      <c r="A20" s="1" t="s">
        <v>1554</v>
      </c>
      <c r="B20" t="s">
        <v>184</v>
      </c>
      <c r="C20" t="s">
        <v>797</v>
      </c>
      <c r="D20" t="s">
        <v>184</v>
      </c>
      <c r="E20" t="s">
        <v>1535</v>
      </c>
      <c r="F20" t="s">
        <v>1209</v>
      </c>
      <c r="G20" t="s">
        <v>1453</v>
      </c>
      <c r="H20" t="s">
        <v>1309</v>
      </c>
      <c r="I20" t="s">
        <v>823</v>
      </c>
      <c r="J20" t="s">
        <v>1209</v>
      </c>
      <c r="K20" t="s">
        <v>906</v>
      </c>
      <c r="L20" t="s">
        <v>979</v>
      </c>
      <c r="M20" t="s">
        <v>803</v>
      </c>
      <c r="N20" t="s">
        <v>1555</v>
      </c>
      <c r="O20" t="s">
        <v>802</v>
      </c>
      <c r="P20" t="s">
        <v>184</v>
      </c>
      <c r="Q20" t="s">
        <v>1556</v>
      </c>
      <c r="R20" t="s">
        <v>1443</v>
      </c>
      <c r="S20" t="s">
        <v>1176</v>
      </c>
      <c r="T20" t="s">
        <v>1346</v>
      </c>
      <c r="U20" t="s">
        <v>1557</v>
      </c>
      <c r="V20" t="s">
        <v>1303</v>
      </c>
      <c r="W20" t="s">
        <v>1438</v>
      </c>
      <c r="X20" t="s">
        <v>1558</v>
      </c>
      <c r="Y20" t="s">
        <v>1559</v>
      </c>
      <c r="Z20" t="s">
        <v>1560</v>
      </c>
      <c r="AA20" t="s">
        <v>1561</v>
      </c>
      <c r="AB20" t="s">
        <v>1562</v>
      </c>
      <c r="AC20" t="s">
        <v>746</v>
      </c>
      <c r="AD20" t="s">
        <v>1210</v>
      </c>
      <c r="AE20" t="s">
        <v>818</v>
      </c>
      <c r="AF20" t="s">
        <v>1563</v>
      </c>
      <c r="AG20" t="s">
        <v>184</v>
      </c>
      <c r="AH20" t="s">
        <v>1564</v>
      </c>
      <c r="AI20" t="s">
        <v>734</v>
      </c>
      <c r="AJ20" t="s">
        <v>1303</v>
      </c>
      <c r="AK20" t="s">
        <v>184</v>
      </c>
      <c r="AL20" t="s">
        <v>1350</v>
      </c>
    </row>
    <row r="21" spans="1:38" x14ac:dyDescent="0.35">
      <c r="A21" s="1" t="s">
        <v>1565</v>
      </c>
      <c r="B21" t="s">
        <v>184</v>
      </c>
      <c r="C21" t="s">
        <v>184</v>
      </c>
      <c r="D21" t="s">
        <v>184</v>
      </c>
      <c r="E21" t="s">
        <v>184</v>
      </c>
      <c r="F21" t="s">
        <v>184</v>
      </c>
      <c r="G21" t="s">
        <v>184</v>
      </c>
      <c r="H21" t="s">
        <v>184</v>
      </c>
      <c r="I21" t="s">
        <v>184</v>
      </c>
      <c r="J21" t="s">
        <v>184</v>
      </c>
      <c r="K21" t="s">
        <v>184</v>
      </c>
      <c r="L21" t="s">
        <v>184</v>
      </c>
      <c r="M21" t="s">
        <v>184</v>
      </c>
      <c r="N21" t="s">
        <v>184</v>
      </c>
      <c r="O21" t="s">
        <v>184</v>
      </c>
      <c r="P21" t="s">
        <v>184</v>
      </c>
      <c r="Q21" t="s">
        <v>184</v>
      </c>
      <c r="R21" t="s">
        <v>184</v>
      </c>
      <c r="S21" t="s">
        <v>184</v>
      </c>
      <c r="T21" t="s">
        <v>184</v>
      </c>
      <c r="U21" t="s">
        <v>184</v>
      </c>
      <c r="V21" t="s">
        <v>184</v>
      </c>
      <c r="W21" t="s">
        <v>184</v>
      </c>
      <c r="X21" t="s">
        <v>184</v>
      </c>
      <c r="Y21" t="s">
        <v>184</v>
      </c>
      <c r="Z21" t="s">
        <v>184</v>
      </c>
      <c r="AA21" t="s">
        <v>184</v>
      </c>
      <c r="AB21" t="s">
        <v>184</v>
      </c>
      <c r="AC21" t="s">
        <v>184</v>
      </c>
      <c r="AD21" t="s">
        <v>184</v>
      </c>
      <c r="AE21" t="s">
        <v>184</v>
      </c>
      <c r="AF21" t="s">
        <v>184</v>
      </c>
      <c r="AG21" t="s">
        <v>184</v>
      </c>
      <c r="AH21" t="s">
        <v>184</v>
      </c>
      <c r="AI21" t="s">
        <v>184</v>
      </c>
      <c r="AJ21" t="s">
        <v>184</v>
      </c>
      <c r="AK21" t="s">
        <v>184</v>
      </c>
      <c r="AL21" t="s">
        <v>184</v>
      </c>
    </row>
    <row r="22" spans="1:38" x14ac:dyDescent="0.35">
      <c r="A22" s="1" t="s">
        <v>1566</v>
      </c>
      <c r="B22" t="s">
        <v>184</v>
      </c>
      <c r="C22" t="s">
        <v>184</v>
      </c>
      <c r="D22" t="s">
        <v>184</v>
      </c>
      <c r="E22" t="s">
        <v>184</v>
      </c>
      <c r="F22" t="s">
        <v>184</v>
      </c>
      <c r="G22" t="s">
        <v>184</v>
      </c>
      <c r="H22" t="s">
        <v>184</v>
      </c>
      <c r="I22" t="s">
        <v>184</v>
      </c>
      <c r="J22" t="s">
        <v>184</v>
      </c>
      <c r="K22" t="s">
        <v>184</v>
      </c>
      <c r="L22" t="s">
        <v>184</v>
      </c>
      <c r="M22" t="s">
        <v>184</v>
      </c>
      <c r="N22" t="s">
        <v>184</v>
      </c>
      <c r="O22" t="s">
        <v>184</v>
      </c>
      <c r="P22" t="s">
        <v>184</v>
      </c>
      <c r="Q22" t="s">
        <v>184</v>
      </c>
      <c r="R22" t="s">
        <v>184</v>
      </c>
      <c r="S22" t="s">
        <v>184</v>
      </c>
      <c r="T22" t="s">
        <v>184</v>
      </c>
      <c r="U22" t="s">
        <v>184</v>
      </c>
      <c r="V22" t="s">
        <v>184</v>
      </c>
      <c r="W22" t="s">
        <v>184</v>
      </c>
      <c r="X22" t="s">
        <v>184</v>
      </c>
      <c r="Y22" t="s">
        <v>184</v>
      </c>
      <c r="Z22" t="s">
        <v>184</v>
      </c>
      <c r="AA22" t="s">
        <v>184</v>
      </c>
      <c r="AB22" t="s">
        <v>184</v>
      </c>
      <c r="AC22" t="s">
        <v>184</v>
      </c>
      <c r="AD22" t="s">
        <v>184</v>
      </c>
      <c r="AE22" t="s">
        <v>184</v>
      </c>
      <c r="AF22" t="s">
        <v>184</v>
      </c>
      <c r="AG22" t="s">
        <v>184</v>
      </c>
      <c r="AH22" t="s">
        <v>184</v>
      </c>
      <c r="AI22" t="s">
        <v>184</v>
      </c>
      <c r="AJ22" t="s">
        <v>184</v>
      </c>
      <c r="AK22" t="s">
        <v>184</v>
      </c>
      <c r="AL22" t="s">
        <v>184</v>
      </c>
    </row>
    <row r="23" spans="1:38" x14ac:dyDescent="0.35">
      <c r="A23" s="1" t="s">
        <v>1567</v>
      </c>
      <c r="B23" t="s">
        <v>184</v>
      </c>
      <c r="C23" t="s">
        <v>1568</v>
      </c>
      <c r="D23" t="s">
        <v>184</v>
      </c>
      <c r="E23" t="s">
        <v>935</v>
      </c>
      <c r="F23" t="s">
        <v>736</v>
      </c>
      <c r="G23" t="s">
        <v>1569</v>
      </c>
      <c r="H23" t="s">
        <v>1570</v>
      </c>
      <c r="I23" t="s">
        <v>1571</v>
      </c>
      <c r="J23" t="s">
        <v>1572</v>
      </c>
      <c r="K23" t="s">
        <v>1573</v>
      </c>
      <c r="L23" t="s">
        <v>1211</v>
      </c>
      <c r="M23" t="s">
        <v>1311</v>
      </c>
      <c r="N23" t="s">
        <v>1429</v>
      </c>
      <c r="O23" t="s">
        <v>1574</v>
      </c>
      <c r="P23" t="s">
        <v>1575</v>
      </c>
      <c r="Q23" t="s">
        <v>1575</v>
      </c>
      <c r="R23" t="s">
        <v>1576</v>
      </c>
      <c r="S23" t="s">
        <v>1577</v>
      </c>
      <c r="T23" t="s">
        <v>1578</v>
      </c>
      <c r="U23" t="s">
        <v>1579</v>
      </c>
      <c r="V23" t="s">
        <v>1580</v>
      </c>
      <c r="W23" t="s">
        <v>1581</v>
      </c>
      <c r="X23" t="s">
        <v>1259</v>
      </c>
      <c r="Y23" t="s">
        <v>1582</v>
      </c>
      <c r="Z23" t="s">
        <v>1583</v>
      </c>
      <c r="AA23" t="s">
        <v>1584</v>
      </c>
      <c r="AB23" t="s">
        <v>1585</v>
      </c>
      <c r="AC23" t="s">
        <v>1586</v>
      </c>
      <c r="AD23" t="s">
        <v>1587</v>
      </c>
      <c r="AE23" t="s">
        <v>1588</v>
      </c>
      <c r="AF23" t="s">
        <v>1589</v>
      </c>
      <c r="AG23" t="s">
        <v>1590</v>
      </c>
      <c r="AH23" t="s">
        <v>1591</v>
      </c>
      <c r="AI23" t="s">
        <v>1592</v>
      </c>
      <c r="AJ23" t="s">
        <v>1593</v>
      </c>
      <c r="AK23" t="s">
        <v>1594</v>
      </c>
      <c r="AL23" t="s">
        <v>1595</v>
      </c>
    </row>
    <row r="24" spans="1:38" x14ac:dyDescent="0.35">
      <c r="A24" s="1" t="s">
        <v>1596</v>
      </c>
      <c r="B24" t="s">
        <v>184</v>
      </c>
      <c r="C24" t="s">
        <v>755</v>
      </c>
      <c r="D24" t="s">
        <v>184</v>
      </c>
      <c r="E24" t="s">
        <v>1597</v>
      </c>
      <c r="F24" t="s">
        <v>1279</v>
      </c>
      <c r="G24" t="s">
        <v>1010</v>
      </c>
      <c r="H24" t="s">
        <v>1598</v>
      </c>
      <c r="I24" t="s">
        <v>1599</v>
      </c>
      <c r="J24" t="s">
        <v>1598</v>
      </c>
      <c r="K24" t="s">
        <v>1600</v>
      </c>
      <c r="L24" t="s">
        <v>1585</v>
      </c>
      <c r="M24" t="s">
        <v>1601</v>
      </c>
      <c r="N24" t="s">
        <v>221</v>
      </c>
      <c r="O24" t="s">
        <v>1589</v>
      </c>
      <c r="P24" t="s">
        <v>1431</v>
      </c>
      <c r="Q24" t="s">
        <v>833</v>
      </c>
      <c r="R24" t="s">
        <v>1259</v>
      </c>
      <c r="S24" t="s">
        <v>1602</v>
      </c>
      <c r="T24" t="s">
        <v>1603</v>
      </c>
      <c r="U24" t="s">
        <v>1604</v>
      </c>
      <c r="V24" t="s">
        <v>1605</v>
      </c>
      <c r="W24" t="s">
        <v>1606</v>
      </c>
      <c r="X24" t="s">
        <v>1607</v>
      </c>
      <c r="Y24" t="s">
        <v>1608</v>
      </c>
      <c r="Z24" t="s">
        <v>1609</v>
      </c>
      <c r="AA24" t="s">
        <v>1610</v>
      </c>
      <c r="AB24" t="s">
        <v>1611</v>
      </c>
      <c r="AC24" t="s">
        <v>1612</v>
      </c>
      <c r="AD24" t="s">
        <v>1613</v>
      </c>
      <c r="AE24" t="s">
        <v>1614</v>
      </c>
      <c r="AF24" t="s">
        <v>1615</v>
      </c>
      <c r="AG24" t="s">
        <v>1616</v>
      </c>
      <c r="AH24" t="s">
        <v>1617</v>
      </c>
      <c r="AI24" t="s">
        <v>1618</v>
      </c>
      <c r="AJ24" t="s">
        <v>1619</v>
      </c>
      <c r="AK24" t="s">
        <v>1620</v>
      </c>
      <c r="AL24" t="s">
        <v>1621</v>
      </c>
    </row>
    <row r="25" spans="1:38" x14ac:dyDescent="0.35">
      <c r="A25" s="1" t="s">
        <v>1622</v>
      </c>
      <c r="B25" t="s">
        <v>184</v>
      </c>
      <c r="C25" t="s">
        <v>737</v>
      </c>
      <c r="D25" t="s">
        <v>184</v>
      </c>
      <c r="E25" t="s">
        <v>1556</v>
      </c>
      <c r="F25" t="s">
        <v>820</v>
      </c>
      <c r="G25" t="s">
        <v>1623</v>
      </c>
      <c r="H25" t="s">
        <v>1624</v>
      </c>
      <c r="I25" t="s">
        <v>1625</v>
      </c>
      <c r="J25" t="s">
        <v>1207</v>
      </c>
      <c r="K25" t="s">
        <v>1328</v>
      </c>
      <c r="L25" t="s">
        <v>1626</v>
      </c>
      <c r="M25" t="s">
        <v>1627</v>
      </c>
      <c r="N25" t="s">
        <v>1578</v>
      </c>
      <c r="O25" t="s">
        <v>1602</v>
      </c>
      <c r="P25" t="s">
        <v>1628</v>
      </c>
      <c r="Q25" t="s">
        <v>1629</v>
      </c>
      <c r="R25" t="s">
        <v>219</v>
      </c>
      <c r="S25" t="s">
        <v>1630</v>
      </c>
      <c r="T25" t="s">
        <v>1631</v>
      </c>
      <c r="U25" t="s">
        <v>1632</v>
      </c>
      <c r="V25" t="s">
        <v>1633</v>
      </c>
      <c r="W25" t="s">
        <v>388</v>
      </c>
      <c r="X25" t="s">
        <v>389</v>
      </c>
      <c r="Y25" t="s">
        <v>390</v>
      </c>
      <c r="Z25" t="s">
        <v>391</v>
      </c>
      <c r="AA25" t="s">
        <v>392</v>
      </c>
      <c r="AB25" t="s">
        <v>393</v>
      </c>
      <c r="AC25" t="s">
        <v>394</v>
      </c>
      <c r="AD25" t="s">
        <v>395</v>
      </c>
      <c r="AE25" t="s">
        <v>396</v>
      </c>
      <c r="AF25" t="s">
        <v>397</v>
      </c>
      <c r="AG25" t="s">
        <v>398</v>
      </c>
      <c r="AH25" t="s">
        <v>399</v>
      </c>
      <c r="AI25" t="s">
        <v>400</v>
      </c>
      <c r="AJ25" t="s">
        <v>401</v>
      </c>
      <c r="AK25" t="s">
        <v>402</v>
      </c>
      <c r="AL25" t="s">
        <v>403</v>
      </c>
    </row>
    <row r="26" spans="1:38" x14ac:dyDescent="0.35">
      <c r="A26" s="1" t="s">
        <v>1634</v>
      </c>
      <c r="B26" t="s">
        <v>184</v>
      </c>
      <c r="C26" t="s">
        <v>1635</v>
      </c>
      <c r="D26" t="s">
        <v>184</v>
      </c>
      <c r="E26" t="s">
        <v>1636</v>
      </c>
      <c r="F26" t="s">
        <v>752</v>
      </c>
      <c r="G26" t="s">
        <v>1072</v>
      </c>
      <c r="H26" t="s">
        <v>797</v>
      </c>
      <c r="I26" t="s">
        <v>752</v>
      </c>
      <c r="J26" t="s">
        <v>1303</v>
      </c>
      <c r="K26" t="s">
        <v>184</v>
      </c>
      <c r="L26" t="s">
        <v>822</v>
      </c>
      <c r="M26" t="s">
        <v>184</v>
      </c>
      <c r="N26" t="s">
        <v>184</v>
      </c>
      <c r="O26" t="s">
        <v>184</v>
      </c>
      <c r="P26" t="s">
        <v>184</v>
      </c>
      <c r="Q26" t="s">
        <v>935</v>
      </c>
      <c r="R26" t="s">
        <v>184</v>
      </c>
      <c r="S26" t="s">
        <v>184</v>
      </c>
      <c r="T26" t="s">
        <v>184</v>
      </c>
      <c r="U26" t="s">
        <v>184</v>
      </c>
      <c r="V26" t="s">
        <v>184</v>
      </c>
      <c r="W26" t="s">
        <v>1637</v>
      </c>
      <c r="X26" t="s">
        <v>184</v>
      </c>
      <c r="Y26" t="s">
        <v>184</v>
      </c>
      <c r="Z26" t="s">
        <v>184</v>
      </c>
      <c r="AA26" t="s">
        <v>184</v>
      </c>
      <c r="AB26" t="s">
        <v>184</v>
      </c>
      <c r="AC26" t="s">
        <v>184</v>
      </c>
      <c r="AD26" t="s">
        <v>184</v>
      </c>
      <c r="AE26" t="s">
        <v>184</v>
      </c>
      <c r="AF26" t="s">
        <v>184</v>
      </c>
      <c r="AG26" t="s">
        <v>184</v>
      </c>
      <c r="AH26" t="s">
        <v>184</v>
      </c>
      <c r="AI26" t="s">
        <v>184</v>
      </c>
      <c r="AJ26" t="s">
        <v>184</v>
      </c>
      <c r="AK26" t="s">
        <v>184</v>
      </c>
      <c r="AL26" t="s">
        <v>184</v>
      </c>
    </row>
    <row r="27" spans="1:38" x14ac:dyDescent="0.35">
      <c r="A27" s="1" t="s">
        <v>1638</v>
      </c>
      <c r="B27" t="s">
        <v>184</v>
      </c>
      <c r="C27" t="s">
        <v>739</v>
      </c>
      <c r="D27" t="s">
        <v>184</v>
      </c>
      <c r="E27" t="s">
        <v>184</v>
      </c>
      <c r="F27" t="s">
        <v>184</v>
      </c>
      <c r="G27" t="s">
        <v>739</v>
      </c>
      <c r="H27" t="s">
        <v>739</v>
      </c>
      <c r="I27" t="s">
        <v>739</v>
      </c>
      <c r="J27" t="s">
        <v>184</v>
      </c>
      <c r="K27" t="s">
        <v>1624</v>
      </c>
      <c r="L27" t="s">
        <v>184</v>
      </c>
      <c r="M27" t="s">
        <v>1445</v>
      </c>
      <c r="N27" t="s">
        <v>1419</v>
      </c>
      <c r="O27" t="s">
        <v>1446</v>
      </c>
      <c r="P27" t="s">
        <v>1210</v>
      </c>
      <c r="Q27" t="s">
        <v>184</v>
      </c>
      <c r="R27" t="s">
        <v>1447</v>
      </c>
      <c r="S27" t="s">
        <v>184</v>
      </c>
      <c r="T27" t="s">
        <v>715</v>
      </c>
      <c r="U27" t="s">
        <v>643</v>
      </c>
      <c r="V27" t="s">
        <v>1639</v>
      </c>
      <c r="W27" t="s">
        <v>1640</v>
      </c>
      <c r="X27" t="s">
        <v>1388</v>
      </c>
      <c r="Y27" t="s">
        <v>1641</v>
      </c>
      <c r="Z27" t="s">
        <v>1642</v>
      </c>
      <c r="AA27" t="s">
        <v>743</v>
      </c>
      <c r="AB27" t="s">
        <v>1443</v>
      </c>
      <c r="AC27" t="s">
        <v>836</v>
      </c>
      <c r="AD27" t="s">
        <v>818</v>
      </c>
      <c r="AE27" t="s">
        <v>1447</v>
      </c>
      <c r="AF27" t="s">
        <v>1306</v>
      </c>
      <c r="AG27" t="s">
        <v>1643</v>
      </c>
      <c r="AH27" t="s">
        <v>753</v>
      </c>
      <c r="AI27" t="s">
        <v>1644</v>
      </c>
      <c r="AJ27" t="s">
        <v>1645</v>
      </c>
      <c r="AK27" t="s">
        <v>818</v>
      </c>
      <c r="AL27" t="s">
        <v>827</v>
      </c>
    </row>
    <row r="28" spans="1:38" x14ac:dyDescent="0.35">
      <c r="A28" s="1" t="s">
        <v>1646</v>
      </c>
      <c r="B28" t="s">
        <v>184</v>
      </c>
      <c r="C28" t="s">
        <v>1647</v>
      </c>
      <c r="D28" t="s">
        <v>184</v>
      </c>
      <c r="E28" t="s">
        <v>316</v>
      </c>
      <c r="F28" t="s">
        <v>736</v>
      </c>
      <c r="G28" t="s">
        <v>1448</v>
      </c>
      <c r="H28" t="s">
        <v>1648</v>
      </c>
      <c r="I28" t="s">
        <v>1208</v>
      </c>
      <c r="J28" t="s">
        <v>1649</v>
      </c>
      <c r="K28" t="s">
        <v>753</v>
      </c>
      <c r="L28" t="s">
        <v>1186</v>
      </c>
      <c r="M28" t="s">
        <v>706</v>
      </c>
      <c r="N28" t="s">
        <v>1650</v>
      </c>
      <c r="O28" t="s">
        <v>1651</v>
      </c>
      <c r="P28" t="s">
        <v>1652</v>
      </c>
      <c r="Q28" t="s">
        <v>1602</v>
      </c>
      <c r="R28" t="s">
        <v>567</v>
      </c>
      <c r="S28" t="s">
        <v>1630</v>
      </c>
      <c r="T28" t="s">
        <v>1653</v>
      </c>
      <c r="U28" t="s">
        <v>1654</v>
      </c>
      <c r="V28" t="s">
        <v>1655</v>
      </c>
      <c r="W28" t="s">
        <v>1656</v>
      </c>
      <c r="X28" t="s">
        <v>1657</v>
      </c>
      <c r="Y28" t="s">
        <v>1658</v>
      </c>
      <c r="Z28" t="s">
        <v>1659</v>
      </c>
      <c r="AA28" t="s">
        <v>1660</v>
      </c>
      <c r="AB28" t="s">
        <v>411</v>
      </c>
      <c r="AC28" t="s">
        <v>374</v>
      </c>
      <c r="AD28" t="s">
        <v>1661</v>
      </c>
      <c r="AE28" t="s">
        <v>1662</v>
      </c>
      <c r="AF28" t="s">
        <v>1663</v>
      </c>
      <c r="AG28" t="s">
        <v>1664</v>
      </c>
      <c r="AH28" t="s">
        <v>1665</v>
      </c>
      <c r="AI28" t="s">
        <v>1666</v>
      </c>
      <c r="AJ28" t="s">
        <v>1667</v>
      </c>
      <c r="AK28" t="s">
        <v>1668</v>
      </c>
      <c r="AL28" t="s">
        <v>1669</v>
      </c>
    </row>
    <row r="29" spans="1:38" x14ac:dyDescent="0.35">
      <c r="A29" s="1" t="s">
        <v>1670</v>
      </c>
      <c r="B29" t="s">
        <v>184</v>
      </c>
      <c r="C29" t="s">
        <v>184</v>
      </c>
      <c r="D29" t="s">
        <v>184</v>
      </c>
      <c r="E29" t="s">
        <v>184</v>
      </c>
      <c r="F29" t="s">
        <v>184</v>
      </c>
      <c r="G29" t="s">
        <v>184</v>
      </c>
      <c r="H29" t="s">
        <v>184</v>
      </c>
      <c r="I29" t="s">
        <v>184</v>
      </c>
      <c r="J29" t="s">
        <v>184</v>
      </c>
      <c r="K29" t="s">
        <v>184</v>
      </c>
      <c r="L29" t="s">
        <v>184</v>
      </c>
      <c r="M29" t="s">
        <v>184</v>
      </c>
      <c r="N29" t="s">
        <v>184</v>
      </c>
      <c r="O29" t="s">
        <v>184</v>
      </c>
      <c r="P29" t="s">
        <v>184</v>
      </c>
      <c r="Q29" t="s">
        <v>184</v>
      </c>
      <c r="R29" t="s">
        <v>184</v>
      </c>
      <c r="S29" t="s">
        <v>184</v>
      </c>
      <c r="T29" t="s">
        <v>184</v>
      </c>
      <c r="U29" t="s">
        <v>184</v>
      </c>
      <c r="V29" t="s">
        <v>184</v>
      </c>
      <c r="W29" t="s">
        <v>184</v>
      </c>
      <c r="X29" t="s">
        <v>184</v>
      </c>
      <c r="Y29" t="s">
        <v>184</v>
      </c>
      <c r="Z29" t="s">
        <v>184</v>
      </c>
      <c r="AA29" t="s">
        <v>184</v>
      </c>
      <c r="AB29" t="s">
        <v>184</v>
      </c>
      <c r="AC29" t="s">
        <v>184</v>
      </c>
      <c r="AD29" t="s">
        <v>184</v>
      </c>
      <c r="AE29" t="s">
        <v>184</v>
      </c>
      <c r="AF29" t="s">
        <v>184</v>
      </c>
      <c r="AG29" t="s">
        <v>184</v>
      </c>
      <c r="AH29" t="s">
        <v>184</v>
      </c>
      <c r="AI29" t="s">
        <v>184</v>
      </c>
      <c r="AJ29" t="s">
        <v>184</v>
      </c>
      <c r="AK29" t="s">
        <v>184</v>
      </c>
      <c r="AL29" t="s">
        <v>184</v>
      </c>
    </row>
    <row r="30" spans="1:38" x14ac:dyDescent="0.35">
      <c r="A30" s="1" t="s">
        <v>1671</v>
      </c>
      <c r="B30" t="s">
        <v>184</v>
      </c>
      <c r="C30" t="s">
        <v>184</v>
      </c>
      <c r="D30" t="s">
        <v>184</v>
      </c>
      <c r="E30" t="s">
        <v>184</v>
      </c>
      <c r="F30" t="s">
        <v>184</v>
      </c>
      <c r="G30" t="s">
        <v>184</v>
      </c>
      <c r="H30" t="s">
        <v>184</v>
      </c>
      <c r="I30" t="s">
        <v>184</v>
      </c>
      <c r="J30" t="s">
        <v>184</v>
      </c>
      <c r="K30" t="s">
        <v>184</v>
      </c>
      <c r="L30" t="s">
        <v>184</v>
      </c>
      <c r="M30" t="s">
        <v>184</v>
      </c>
      <c r="N30" t="s">
        <v>184</v>
      </c>
      <c r="O30" t="s">
        <v>184</v>
      </c>
      <c r="P30" t="s">
        <v>184</v>
      </c>
      <c r="Q30" t="s">
        <v>184</v>
      </c>
      <c r="R30" t="s">
        <v>184</v>
      </c>
      <c r="S30" t="s">
        <v>184</v>
      </c>
      <c r="T30" t="s">
        <v>184</v>
      </c>
      <c r="U30" t="s">
        <v>184</v>
      </c>
      <c r="V30" t="s">
        <v>184</v>
      </c>
      <c r="W30" t="s">
        <v>184</v>
      </c>
      <c r="X30" t="s">
        <v>184</v>
      </c>
      <c r="Y30" t="s">
        <v>184</v>
      </c>
      <c r="Z30" t="s">
        <v>184</v>
      </c>
      <c r="AA30" t="s">
        <v>184</v>
      </c>
      <c r="AB30" t="s">
        <v>184</v>
      </c>
      <c r="AC30" t="s">
        <v>184</v>
      </c>
      <c r="AD30" t="s">
        <v>184</v>
      </c>
      <c r="AE30" t="s">
        <v>184</v>
      </c>
      <c r="AF30" t="s">
        <v>184</v>
      </c>
      <c r="AG30" t="s">
        <v>184</v>
      </c>
      <c r="AH30" t="s">
        <v>184</v>
      </c>
      <c r="AI30" t="s">
        <v>184</v>
      </c>
      <c r="AJ30" t="s">
        <v>1672</v>
      </c>
      <c r="AK30" t="s">
        <v>1673</v>
      </c>
      <c r="AL30" t="s">
        <v>913</v>
      </c>
    </row>
    <row r="31" spans="1:38" x14ac:dyDescent="0.35">
      <c r="A31" s="1" t="s">
        <v>1674</v>
      </c>
      <c r="B31" t="s">
        <v>184</v>
      </c>
      <c r="C31" t="s">
        <v>1188</v>
      </c>
      <c r="D31" t="s">
        <v>184</v>
      </c>
      <c r="E31" t="s">
        <v>1675</v>
      </c>
      <c r="F31" t="s">
        <v>698</v>
      </c>
      <c r="G31" t="s">
        <v>729</v>
      </c>
      <c r="H31" t="s">
        <v>1676</v>
      </c>
      <c r="I31" t="s">
        <v>668</v>
      </c>
      <c r="J31" t="s">
        <v>1677</v>
      </c>
      <c r="K31" t="s">
        <v>1472</v>
      </c>
      <c r="L31" t="s">
        <v>1450</v>
      </c>
      <c r="M31" t="s">
        <v>749</v>
      </c>
      <c r="N31" t="s">
        <v>1678</v>
      </c>
      <c r="O31" t="s">
        <v>1679</v>
      </c>
      <c r="P31" t="s">
        <v>1680</v>
      </c>
      <c r="Q31" t="s">
        <v>1681</v>
      </c>
      <c r="R31" t="s">
        <v>1682</v>
      </c>
      <c r="S31" t="s">
        <v>1683</v>
      </c>
      <c r="T31" t="s">
        <v>1684</v>
      </c>
      <c r="U31" t="s">
        <v>1685</v>
      </c>
      <c r="V31" t="s">
        <v>1686</v>
      </c>
      <c r="W31" t="s">
        <v>1687</v>
      </c>
      <c r="X31" t="s">
        <v>1688</v>
      </c>
      <c r="Y31" t="s">
        <v>1689</v>
      </c>
      <c r="Z31" t="s">
        <v>1690</v>
      </c>
      <c r="AA31" t="s">
        <v>1691</v>
      </c>
      <c r="AB31" t="s">
        <v>1692</v>
      </c>
      <c r="AC31" t="s">
        <v>1693</v>
      </c>
      <c r="AD31" t="s">
        <v>1694</v>
      </c>
      <c r="AE31" t="s">
        <v>1695</v>
      </c>
      <c r="AF31" t="s">
        <v>1696</v>
      </c>
      <c r="AG31" t="s">
        <v>1697</v>
      </c>
      <c r="AH31" t="s">
        <v>1698</v>
      </c>
      <c r="AI31" t="s">
        <v>1699</v>
      </c>
      <c r="AJ31" t="s">
        <v>1700</v>
      </c>
      <c r="AK31" t="s">
        <v>1701</v>
      </c>
      <c r="AL31" t="s">
        <v>1702</v>
      </c>
    </row>
    <row r="32" spans="1:38" x14ac:dyDescent="0.35">
      <c r="A32" s="1" t="s">
        <v>1703</v>
      </c>
      <c r="B32" t="s">
        <v>184</v>
      </c>
      <c r="C32" t="s">
        <v>184</v>
      </c>
      <c r="D32" t="s">
        <v>184</v>
      </c>
      <c r="E32" t="s">
        <v>184</v>
      </c>
      <c r="F32" t="s">
        <v>184</v>
      </c>
      <c r="G32" t="s">
        <v>184</v>
      </c>
      <c r="H32" t="s">
        <v>184</v>
      </c>
      <c r="I32" t="s">
        <v>184</v>
      </c>
      <c r="J32" t="s">
        <v>184</v>
      </c>
      <c r="K32" t="s">
        <v>184</v>
      </c>
      <c r="L32" t="s">
        <v>184</v>
      </c>
      <c r="M32" t="s">
        <v>184</v>
      </c>
      <c r="N32" t="s">
        <v>184</v>
      </c>
      <c r="O32" t="s">
        <v>184</v>
      </c>
      <c r="P32" t="s">
        <v>184</v>
      </c>
      <c r="Q32" t="s">
        <v>184</v>
      </c>
      <c r="R32" t="s">
        <v>184</v>
      </c>
      <c r="S32" t="s">
        <v>184</v>
      </c>
      <c r="T32" t="s">
        <v>184</v>
      </c>
      <c r="U32" t="s">
        <v>184</v>
      </c>
      <c r="V32" t="s">
        <v>184</v>
      </c>
      <c r="W32" t="s">
        <v>184</v>
      </c>
      <c r="X32" t="s">
        <v>184</v>
      </c>
      <c r="Y32" t="s">
        <v>184</v>
      </c>
      <c r="Z32" t="s">
        <v>184</v>
      </c>
      <c r="AA32" t="s">
        <v>184</v>
      </c>
      <c r="AB32" t="s">
        <v>184</v>
      </c>
      <c r="AC32" t="s">
        <v>184</v>
      </c>
      <c r="AD32" t="s">
        <v>184</v>
      </c>
      <c r="AE32" t="s">
        <v>184</v>
      </c>
      <c r="AF32" t="s">
        <v>184</v>
      </c>
      <c r="AG32" t="s">
        <v>184</v>
      </c>
      <c r="AH32" t="s">
        <v>184</v>
      </c>
      <c r="AI32" t="s">
        <v>184</v>
      </c>
      <c r="AJ32" t="s">
        <v>184</v>
      </c>
      <c r="AK32" t="s">
        <v>184</v>
      </c>
      <c r="AL32" t="s">
        <v>184</v>
      </c>
    </row>
    <row r="33" spans="1:38" x14ac:dyDescent="0.35">
      <c r="A33" s="1" t="s">
        <v>1704</v>
      </c>
      <c r="B33" t="s">
        <v>184</v>
      </c>
      <c r="C33" t="s">
        <v>184</v>
      </c>
      <c r="D33" t="s">
        <v>184</v>
      </c>
      <c r="E33" t="s">
        <v>184</v>
      </c>
      <c r="F33" t="s">
        <v>184</v>
      </c>
      <c r="G33" t="s">
        <v>184</v>
      </c>
      <c r="H33" t="s">
        <v>184</v>
      </c>
      <c r="I33" t="s">
        <v>184</v>
      </c>
      <c r="J33" t="s">
        <v>1705</v>
      </c>
      <c r="K33" t="s">
        <v>1705</v>
      </c>
      <c r="L33" t="s">
        <v>1705</v>
      </c>
      <c r="M33" t="s">
        <v>1705</v>
      </c>
      <c r="N33" t="s">
        <v>1705</v>
      </c>
      <c r="O33" t="s">
        <v>1705</v>
      </c>
      <c r="P33" t="s">
        <v>1705</v>
      </c>
      <c r="Q33" t="s">
        <v>800</v>
      </c>
      <c r="R33" t="s">
        <v>800</v>
      </c>
      <c r="S33" t="s">
        <v>800</v>
      </c>
      <c r="T33" t="s">
        <v>978</v>
      </c>
      <c r="U33" t="s">
        <v>978</v>
      </c>
      <c r="V33" t="s">
        <v>978</v>
      </c>
      <c r="W33" t="s">
        <v>746</v>
      </c>
      <c r="X33" t="s">
        <v>802</v>
      </c>
      <c r="Y33" t="s">
        <v>802</v>
      </c>
      <c r="Z33" t="s">
        <v>1555</v>
      </c>
      <c r="AA33" t="s">
        <v>1555</v>
      </c>
      <c r="AB33" t="s">
        <v>1555</v>
      </c>
      <c r="AC33" t="s">
        <v>1555</v>
      </c>
      <c r="AD33" t="s">
        <v>1555</v>
      </c>
      <c r="AE33" t="s">
        <v>799</v>
      </c>
      <c r="AF33" t="s">
        <v>799</v>
      </c>
      <c r="AG33" t="s">
        <v>1083</v>
      </c>
      <c r="AH33" t="s">
        <v>1083</v>
      </c>
      <c r="AI33" t="s">
        <v>798</v>
      </c>
      <c r="AJ33" t="s">
        <v>741</v>
      </c>
      <c r="AK33" t="s">
        <v>741</v>
      </c>
      <c r="AL33" t="s">
        <v>741</v>
      </c>
    </row>
    <row r="34" spans="1:38" x14ac:dyDescent="0.35">
      <c r="A34" s="1" t="s">
        <v>1706</v>
      </c>
      <c r="B34" t="s">
        <v>184</v>
      </c>
      <c r="C34" t="s">
        <v>1707</v>
      </c>
      <c r="D34" t="s">
        <v>184</v>
      </c>
      <c r="E34" t="s">
        <v>1569</v>
      </c>
      <c r="F34" t="s">
        <v>1708</v>
      </c>
      <c r="G34" t="s">
        <v>315</v>
      </c>
      <c r="H34" t="s">
        <v>1337</v>
      </c>
      <c r="I34" t="s">
        <v>912</v>
      </c>
      <c r="J34" t="s">
        <v>1501</v>
      </c>
      <c r="K34" t="s">
        <v>1709</v>
      </c>
      <c r="L34" t="s">
        <v>1710</v>
      </c>
      <c r="M34" t="s">
        <v>1711</v>
      </c>
      <c r="N34" t="s">
        <v>763</v>
      </c>
      <c r="O34" t="s">
        <v>1712</v>
      </c>
      <c r="P34" t="s">
        <v>1713</v>
      </c>
      <c r="Q34" t="s">
        <v>1714</v>
      </c>
      <c r="R34" t="s">
        <v>1715</v>
      </c>
      <c r="S34" t="s">
        <v>843</v>
      </c>
      <c r="T34" t="s">
        <v>1716</v>
      </c>
      <c r="U34" t="s">
        <v>1560</v>
      </c>
      <c r="V34" t="s">
        <v>1336</v>
      </c>
      <c r="W34" t="s">
        <v>1560</v>
      </c>
      <c r="X34" t="s">
        <v>1717</v>
      </c>
      <c r="Y34" t="s">
        <v>1718</v>
      </c>
      <c r="Z34" t="s">
        <v>1719</v>
      </c>
      <c r="AA34" t="s">
        <v>1720</v>
      </c>
      <c r="AB34" t="s">
        <v>1721</v>
      </c>
      <c r="AC34" t="s">
        <v>1722</v>
      </c>
      <c r="AD34" t="s">
        <v>1723</v>
      </c>
      <c r="AE34" t="s">
        <v>1724</v>
      </c>
      <c r="AF34" t="s">
        <v>1725</v>
      </c>
      <c r="AG34" t="s">
        <v>1726</v>
      </c>
      <c r="AH34" t="s">
        <v>1727</v>
      </c>
      <c r="AI34" t="s">
        <v>1728</v>
      </c>
      <c r="AJ34" t="s">
        <v>1729</v>
      </c>
      <c r="AK34" t="s">
        <v>1730</v>
      </c>
      <c r="AL34" t="s">
        <v>1731</v>
      </c>
    </row>
    <row r="35" spans="1:38" x14ac:dyDescent="0.35">
      <c r="A35" s="1" t="s">
        <v>1732</v>
      </c>
      <c r="B35" t="s">
        <v>184</v>
      </c>
      <c r="C35" t="s">
        <v>1733</v>
      </c>
      <c r="D35" t="s">
        <v>184</v>
      </c>
      <c r="E35" t="s">
        <v>1734</v>
      </c>
      <c r="F35" t="s">
        <v>1735</v>
      </c>
      <c r="G35" t="s">
        <v>1736</v>
      </c>
      <c r="H35" t="s">
        <v>1737</v>
      </c>
      <c r="I35" t="s">
        <v>1738</v>
      </c>
      <c r="J35" t="s">
        <v>1739</v>
      </c>
      <c r="K35" t="s">
        <v>1740</v>
      </c>
      <c r="L35" t="s">
        <v>1741</v>
      </c>
      <c r="M35" t="s">
        <v>1742</v>
      </c>
      <c r="N35" t="s">
        <v>1743</v>
      </c>
      <c r="O35" t="s">
        <v>1744</v>
      </c>
      <c r="P35" t="s">
        <v>1082</v>
      </c>
      <c r="Q35" t="s">
        <v>1745</v>
      </c>
      <c r="R35" t="s">
        <v>1746</v>
      </c>
      <c r="S35" t="s">
        <v>1008</v>
      </c>
      <c r="T35" t="s">
        <v>317</v>
      </c>
      <c r="U35" t="s">
        <v>1747</v>
      </c>
      <c r="V35" t="s">
        <v>1177</v>
      </c>
      <c r="W35" t="s">
        <v>736</v>
      </c>
      <c r="X35" t="s">
        <v>1243</v>
      </c>
      <c r="Y35" t="s">
        <v>1748</v>
      </c>
      <c r="Z35" t="s">
        <v>1073</v>
      </c>
      <c r="AA35" t="s">
        <v>1705</v>
      </c>
      <c r="AB35" t="s">
        <v>1749</v>
      </c>
      <c r="AC35" t="s">
        <v>1750</v>
      </c>
      <c r="AD35" t="s">
        <v>805</v>
      </c>
      <c r="AE35" t="s">
        <v>1749</v>
      </c>
      <c r="AF35" t="s">
        <v>1032</v>
      </c>
      <c r="AG35" t="s">
        <v>1749</v>
      </c>
      <c r="AH35" t="s">
        <v>802</v>
      </c>
      <c r="AI35" t="s">
        <v>1032</v>
      </c>
      <c r="AJ35" t="s">
        <v>184</v>
      </c>
      <c r="AK35" t="s">
        <v>1452</v>
      </c>
      <c r="AL35" t="s">
        <v>1750</v>
      </c>
    </row>
    <row r="36" spans="1:38" x14ac:dyDescent="0.35">
      <c r="A36" s="1" t="s">
        <v>1751</v>
      </c>
      <c r="B36" t="s">
        <v>184</v>
      </c>
      <c r="C36" t="s">
        <v>1752</v>
      </c>
      <c r="D36" t="s">
        <v>184</v>
      </c>
      <c r="E36" t="s">
        <v>1753</v>
      </c>
      <c r="F36" t="s">
        <v>1754</v>
      </c>
      <c r="G36" t="s">
        <v>1755</v>
      </c>
      <c r="H36" t="s">
        <v>1756</v>
      </c>
      <c r="I36" t="s">
        <v>1757</v>
      </c>
      <c r="J36" t="s">
        <v>1758</v>
      </c>
      <c r="K36" t="s">
        <v>1759</v>
      </c>
      <c r="L36" t="s">
        <v>1760</v>
      </c>
      <c r="M36" t="s">
        <v>1761</v>
      </c>
      <c r="N36" t="s">
        <v>1762</v>
      </c>
      <c r="O36" t="s">
        <v>1763</v>
      </c>
      <c r="P36" t="s">
        <v>1764</v>
      </c>
      <c r="Q36" t="s">
        <v>1765</v>
      </c>
      <c r="R36" t="s">
        <v>1766</v>
      </c>
      <c r="S36" t="s">
        <v>1767</v>
      </c>
      <c r="T36" t="s">
        <v>1768</v>
      </c>
      <c r="U36" t="s">
        <v>1769</v>
      </c>
      <c r="V36" t="s">
        <v>1770</v>
      </c>
      <c r="W36" t="s">
        <v>1771</v>
      </c>
      <c r="X36" t="s">
        <v>1772</v>
      </c>
      <c r="Y36" t="s">
        <v>1773</v>
      </c>
      <c r="Z36" t="s">
        <v>1774</v>
      </c>
      <c r="AA36" t="s">
        <v>1775</v>
      </c>
      <c r="AB36" t="s">
        <v>1776</v>
      </c>
      <c r="AC36" t="s">
        <v>1777</v>
      </c>
      <c r="AD36" t="s">
        <v>1778</v>
      </c>
      <c r="AE36" t="s">
        <v>1779</v>
      </c>
      <c r="AF36" t="s">
        <v>1780</v>
      </c>
      <c r="AG36" t="s">
        <v>1781</v>
      </c>
      <c r="AH36" t="s">
        <v>1782</v>
      </c>
      <c r="AI36" t="s">
        <v>1783</v>
      </c>
      <c r="AJ36" t="s">
        <v>1784</v>
      </c>
      <c r="AK36" t="s">
        <v>1785</v>
      </c>
      <c r="AL36" t="s">
        <v>1786</v>
      </c>
    </row>
    <row r="37" spans="1:38" x14ac:dyDescent="0.35">
      <c r="A37" s="1" t="s">
        <v>1787</v>
      </c>
      <c r="B37" t="s">
        <v>184</v>
      </c>
      <c r="C37" t="s">
        <v>1315</v>
      </c>
      <c r="D37" t="s">
        <v>184</v>
      </c>
      <c r="E37" t="s">
        <v>1788</v>
      </c>
      <c r="F37" t="s">
        <v>1789</v>
      </c>
      <c r="G37" t="s">
        <v>671</v>
      </c>
      <c r="H37" t="s">
        <v>225</v>
      </c>
      <c r="I37" t="s">
        <v>1790</v>
      </c>
      <c r="J37" t="s">
        <v>1791</v>
      </c>
      <c r="K37" t="s">
        <v>1492</v>
      </c>
      <c r="L37" t="s">
        <v>1792</v>
      </c>
      <c r="M37" t="s">
        <v>1766</v>
      </c>
      <c r="N37" t="s">
        <v>1793</v>
      </c>
      <c r="O37" t="s">
        <v>1794</v>
      </c>
      <c r="P37" t="s">
        <v>1795</v>
      </c>
      <c r="Q37" t="s">
        <v>1796</v>
      </c>
      <c r="R37" t="s">
        <v>1797</v>
      </c>
      <c r="S37" t="s">
        <v>1798</v>
      </c>
      <c r="T37" t="s">
        <v>1799</v>
      </c>
      <c r="U37" t="s">
        <v>1800</v>
      </c>
      <c r="V37" t="s">
        <v>1801</v>
      </c>
      <c r="W37" t="s">
        <v>406</v>
      </c>
      <c r="X37" t="s">
        <v>407</v>
      </c>
      <c r="Y37" t="s">
        <v>408</v>
      </c>
      <c r="Z37" t="s">
        <v>409</v>
      </c>
      <c r="AA37" t="s">
        <v>410</v>
      </c>
      <c r="AB37" t="s">
        <v>411</v>
      </c>
      <c r="AC37" t="s">
        <v>412</v>
      </c>
      <c r="AD37" t="s">
        <v>413</v>
      </c>
      <c r="AE37" t="s">
        <v>414</v>
      </c>
      <c r="AF37" t="s">
        <v>415</v>
      </c>
      <c r="AG37" t="s">
        <v>416</v>
      </c>
      <c r="AH37" t="s">
        <v>417</v>
      </c>
      <c r="AI37" t="s">
        <v>378</v>
      </c>
      <c r="AJ37" t="s">
        <v>418</v>
      </c>
      <c r="AK37" t="s">
        <v>419</v>
      </c>
      <c r="AL37" t="s">
        <v>420</v>
      </c>
    </row>
    <row r="38" spans="1:38" x14ac:dyDescent="0.35">
      <c r="A38" s="1" t="s">
        <v>1802</v>
      </c>
      <c r="B38" t="s">
        <v>184</v>
      </c>
      <c r="C38" t="s">
        <v>1501</v>
      </c>
      <c r="D38" t="s">
        <v>184</v>
      </c>
      <c r="E38" t="s">
        <v>1502</v>
      </c>
      <c r="F38" t="s">
        <v>1503</v>
      </c>
      <c r="G38" t="s">
        <v>1504</v>
      </c>
      <c r="H38" t="s">
        <v>1505</v>
      </c>
      <c r="I38" t="s">
        <v>726</v>
      </c>
      <c r="J38" t="s">
        <v>1506</v>
      </c>
      <c r="K38" t="s">
        <v>1803</v>
      </c>
      <c r="L38" t="s">
        <v>1508</v>
      </c>
      <c r="M38" t="s">
        <v>1509</v>
      </c>
      <c r="N38" t="s">
        <v>1804</v>
      </c>
      <c r="O38" t="s">
        <v>1511</v>
      </c>
      <c r="P38" t="s">
        <v>1805</v>
      </c>
      <c r="Q38" t="s">
        <v>1513</v>
      </c>
      <c r="R38" t="s">
        <v>1514</v>
      </c>
      <c r="S38" t="s">
        <v>1515</v>
      </c>
      <c r="T38" t="s">
        <v>1516</v>
      </c>
      <c r="U38" t="s">
        <v>1517</v>
      </c>
      <c r="V38" t="s">
        <v>1518</v>
      </c>
      <c r="W38" t="s">
        <v>1806</v>
      </c>
      <c r="X38" t="s">
        <v>1520</v>
      </c>
      <c r="Y38" t="s">
        <v>1521</v>
      </c>
      <c r="Z38" t="s">
        <v>1522</v>
      </c>
      <c r="AA38" t="s">
        <v>1523</v>
      </c>
      <c r="AB38" t="s">
        <v>1524</v>
      </c>
      <c r="AC38" t="s">
        <v>1525</v>
      </c>
      <c r="AD38" t="s">
        <v>1526</v>
      </c>
      <c r="AE38" t="s">
        <v>1527</v>
      </c>
      <c r="AF38" t="s">
        <v>1528</v>
      </c>
      <c r="AG38" t="s">
        <v>549</v>
      </c>
      <c r="AH38" t="s">
        <v>1807</v>
      </c>
      <c r="AI38" t="s">
        <v>1530</v>
      </c>
      <c r="AJ38" t="s">
        <v>1531</v>
      </c>
      <c r="AK38" t="s">
        <v>1532</v>
      </c>
      <c r="AL38" t="s">
        <v>1533</v>
      </c>
    </row>
    <row r="39" spans="1:38" x14ac:dyDescent="0.35">
      <c r="A39" s="1" t="s">
        <v>1808</v>
      </c>
      <c r="B39" t="s">
        <v>184</v>
      </c>
      <c r="C39" t="s">
        <v>184</v>
      </c>
      <c r="D39" t="s">
        <v>184</v>
      </c>
      <c r="E39" t="s">
        <v>184</v>
      </c>
      <c r="F39" t="s">
        <v>184</v>
      </c>
      <c r="G39" t="s">
        <v>184</v>
      </c>
      <c r="H39" t="s">
        <v>184</v>
      </c>
      <c r="I39" t="s">
        <v>184</v>
      </c>
      <c r="J39" t="s">
        <v>184</v>
      </c>
      <c r="K39" t="s">
        <v>1705</v>
      </c>
      <c r="L39" t="s">
        <v>184</v>
      </c>
      <c r="M39" t="s">
        <v>184</v>
      </c>
      <c r="N39" t="s">
        <v>1026</v>
      </c>
      <c r="O39" t="s">
        <v>184</v>
      </c>
      <c r="P39" t="s">
        <v>1705</v>
      </c>
      <c r="Q39" t="s">
        <v>184</v>
      </c>
      <c r="R39" t="s">
        <v>184</v>
      </c>
      <c r="S39" t="s">
        <v>740</v>
      </c>
      <c r="T39" t="s">
        <v>740</v>
      </c>
      <c r="U39" t="s">
        <v>740</v>
      </c>
      <c r="V39" t="s">
        <v>739</v>
      </c>
      <c r="W39" t="s">
        <v>1809</v>
      </c>
      <c r="X39" t="s">
        <v>184</v>
      </c>
      <c r="Y39" t="s">
        <v>184</v>
      </c>
      <c r="Z39" t="s">
        <v>184</v>
      </c>
      <c r="AA39" t="s">
        <v>184</v>
      </c>
      <c r="AB39" t="s">
        <v>184</v>
      </c>
      <c r="AC39" t="s">
        <v>184</v>
      </c>
      <c r="AD39" t="s">
        <v>184</v>
      </c>
      <c r="AE39" t="s">
        <v>184</v>
      </c>
      <c r="AF39" t="s">
        <v>184</v>
      </c>
      <c r="AG39" t="s">
        <v>184</v>
      </c>
      <c r="AH39" t="s">
        <v>1077</v>
      </c>
      <c r="AI39" t="s">
        <v>184</v>
      </c>
      <c r="AJ39" t="s">
        <v>184</v>
      </c>
      <c r="AK39" t="s">
        <v>184</v>
      </c>
      <c r="AL39" t="s">
        <v>184</v>
      </c>
    </row>
    <row r="40" spans="1:38" x14ac:dyDescent="0.35">
      <c r="A40" s="1" t="s">
        <v>1810</v>
      </c>
      <c r="B40" t="s">
        <v>184</v>
      </c>
      <c r="C40" t="s">
        <v>1501</v>
      </c>
      <c r="D40" t="s">
        <v>184</v>
      </c>
      <c r="E40" t="s">
        <v>1502</v>
      </c>
      <c r="F40" t="s">
        <v>1503</v>
      </c>
      <c r="G40" t="s">
        <v>1504</v>
      </c>
      <c r="H40" t="s">
        <v>1505</v>
      </c>
      <c r="I40" t="s">
        <v>726</v>
      </c>
      <c r="J40" t="s">
        <v>1506</v>
      </c>
      <c r="K40" t="s">
        <v>1507</v>
      </c>
      <c r="L40" t="s">
        <v>1508</v>
      </c>
      <c r="M40" t="s">
        <v>1509</v>
      </c>
      <c r="N40" t="s">
        <v>1510</v>
      </c>
      <c r="O40" t="s">
        <v>1511</v>
      </c>
      <c r="P40" t="s">
        <v>1512</v>
      </c>
      <c r="Q40" t="s">
        <v>1513</v>
      </c>
      <c r="R40" t="s">
        <v>1514</v>
      </c>
      <c r="S40" t="s">
        <v>1515</v>
      </c>
      <c r="T40" t="s">
        <v>1516</v>
      </c>
      <c r="U40" t="s">
        <v>1517</v>
      </c>
      <c r="V40" t="s">
        <v>1518</v>
      </c>
      <c r="W40" t="s">
        <v>1519</v>
      </c>
      <c r="X40" t="s">
        <v>1520</v>
      </c>
      <c r="Y40" t="s">
        <v>1521</v>
      </c>
      <c r="Z40" t="s">
        <v>1522</v>
      </c>
      <c r="AA40" t="s">
        <v>1523</v>
      </c>
      <c r="AB40" t="s">
        <v>1524</v>
      </c>
      <c r="AC40" t="s">
        <v>1525</v>
      </c>
      <c r="AD40" t="s">
        <v>1526</v>
      </c>
      <c r="AE40" t="s">
        <v>1527</v>
      </c>
      <c r="AF40" t="s">
        <v>1528</v>
      </c>
      <c r="AG40" t="s">
        <v>549</v>
      </c>
      <c r="AH40" t="s">
        <v>1529</v>
      </c>
      <c r="AI40" t="s">
        <v>1530</v>
      </c>
      <c r="AJ40" t="s">
        <v>1531</v>
      </c>
      <c r="AK40" t="s">
        <v>1532</v>
      </c>
      <c r="AL40" t="s">
        <v>1533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L29"/>
  <sheetViews>
    <sheetView workbookViewId="0"/>
  </sheetViews>
  <sheetFormatPr defaultRowHeight="14.5" x14ac:dyDescent="0.35"/>
  <sheetData>
    <row r="1" spans="1:38" x14ac:dyDescent="0.35">
      <c r="B1" s="1" t="s">
        <v>481</v>
      </c>
      <c r="C1" s="1" t="s">
        <v>482</v>
      </c>
      <c r="D1" s="1" t="s">
        <v>483</v>
      </c>
      <c r="E1" s="1" t="s">
        <v>484</v>
      </c>
      <c r="F1" s="1" t="s">
        <v>485</v>
      </c>
      <c r="G1" s="1" t="s">
        <v>486</v>
      </c>
      <c r="H1" s="1" t="s">
        <v>487</v>
      </c>
      <c r="I1" s="1" t="s">
        <v>488</v>
      </c>
      <c r="J1" s="1" t="s">
        <v>489</v>
      </c>
      <c r="K1" s="1" t="s">
        <v>490</v>
      </c>
      <c r="L1" s="1" t="s">
        <v>491</v>
      </c>
      <c r="M1" s="1" t="s">
        <v>492</v>
      </c>
      <c r="N1" s="1" t="s">
        <v>493</v>
      </c>
      <c r="O1" s="1" t="s">
        <v>494</v>
      </c>
      <c r="P1" s="1" t="s">
        <v>495</v>
      </c>
      <c r="Q1" s="1" t="s">
        <v>496</v>
      </c>
      <c r="R1" s="1" t="s">
        <v>497</v>
      </c>
      <c r="S1" s="1" t="s">
        <v>498</v>
      </c>
      <c r="T1" s="1" t="s">
        <v>499</v>
      </c>
      <c r="U1" s="1" t="s">
        <v>500</v>
      </c>
      <c r="V1" s="1" t="s">
        <v>501</v>
      </c>
      <c r="W1" s="1" t="s">
        <v>113</v>
      </c>
      <c r="X1" s="1" t="s">
        <v>114</v>
      </c>
      <c r="Y1" s="1" t="s">
        <v>115</v>
      </c>
      <c r="Z1" s="1" t="s">
        <v>116</v>
      </c>
      <c r="AA1" s="1" t="s">
        <v>117</v>
      </c>
      <c r="AB1" s="1" t="s">
        <v>118</v>
      </c>
      <c r="AC1" s="1" t="s">
        <v>119</v>
      </c>
      <c r="AD1" s="1" t="s">
        <v>120</v>
      </c>
      <c r="AE1" s="1" t="s">
        <v>121</v>
      </c>
      <c r="AF1" s="1" t="s">
        <v>122</v>
      </c>
      <c r="AG1" s="1" t="s">
        <v>123</v>
      </c>
      <c r="AH1" s="1" t="s">
        <v>124</v>
      </c>
      <c r="AI1" s="1" t="s">
        <v>125</v>
      </c>
      <c r="AJ1" s="1" t="s">
        <v>126</v>
      </c>
      <c r="AK1" s="1" t="s">
        <v>127</v>
      </c>
      <c r="AL1" s="1" t="s">
        <v>128</v>
      </c>
    </row>
    <row r="2" spans="1:38" x14ac:dyDescent="0.35">
      <c r="A2" s="1" t="s">
        <v>49</v>
      </c>
      <c r="B2" t="s">
        <v>184</v>
      </c>
      <c r="C2" t="s">
        <v>184</v>
      </c>
      <c r="D2" t="s">
        <v>184</v>
      </c>
      <c r="E2" t="s">
        <v>184</v>
      </c>
      <c r="F2" t="s">
        <v>1090</v>
      </c>
      <c r="G2" t="s">
        <v>1091</v>
      </c>
      <c r="H2" t="s">
        <v>1092</v>
      </c>
      <c r="I2" t="s">
        <v>1093</v>
      </c>
      <c r="J2" t="s">
        <v>1094</v>
      </c>
      <c r="K2" t="s">
        <v>911</v>
      </c>
      <c r="L2" t="s">
        <v>841</v>
      </c>
      <c r="M2" t="s">
        <v>1095</v>
      </c>
      <c r="N2" t="s">
        <v>1096</v>
      </c>
      <c r="O2" t="s">
        <v>1097</v>
      </c>
      <c r="P2" t="s">
        <v>988</v>
      </c>
      <c r="Q2" t="s">
        <v>1098</v>
      </c>
      <c r="R2" t="s">
        <v>1099</v>
      </c>
      <c r="S2" t="s">
        <v>1100</v>
      </c>
      <c r="T2" t="s">
        <v>1101</v>
      </c>
      <c r="U2" t="s">
        <v>1102</v>
      </c>
      <c r="V2" t="s">
        <v>1103</v>
      </c>
      <c r="W2" t="s">
        <v>322</v>
      </c>
      <c r="X2" t="s">
        <v>323</v>
      </c>
      <c r="Y2" t="s">
        <v>324</v>
      </c>
      <c r="Z2" t="s">
        <v>325</v>
      </c>
      <c r="AA2" t="s">
        <v>326</v>
      </c>
      <c r="AB2" t="s">
        <v>327</v>
      </c>
      <c r="AC2" t="s">
        <v>328</v>
      </c>
      <c r="AD2" t="s">
        <v>329</v>
      </c>
      <c r="AE2" t="s">
        <v>330</v>
      </c>
      <c r="AF2" t="s">
        <v>331</v>
      </c>
      <c r="AG2" t="s">
        <v>332</v>
      </c>
      <c r="AH2" t="s">
        <v>333</v>
      </c>
      <c r="AI2" t="s">
        <v>334</v>
      </c>
      <c r="AJ2" t="s">
        <v>335</v>
      </c>
      <c r="AK2" t="s">
        <v>336</v>
      </c>
      <c r="AL2" t="s">
        <v>337</v>
      </c>
    </row>
    <row r="3" spans="1:38" x14ac:dyDescent="0.35">
      <c r="A3" s="1" t="s">
        <v>825</v>
      </c>
      <c r="B3" t="s">
        <v>184</v>
      </c>
      <c r="C3" t="s">
        <v>184</v>
      </c>
      <c r="D3" t="s">
        <v>184</v>
      </c>
      <c r="E3" t="s">
        <v>184</v>
      </c>
      <c r="F3" t="s">
        <v>734</v>
      </c>
      <c r="G3" t="s">
        <v>735</v>
      </c>
      <c r="H3" t="s">
        <v>736</v>
      </c>
      <c r="I3" t="s">
        <v>737</v>
      </c>
      <c r="J3" t="s">
        <v>817</v>
      </c>
      <c r="K3" t="s">
        <v>826</v>
      </c>
      <c r="L3" t="s">
        <v>665</v>
      </c>
      <c r="M3" t="s">
        <v>827</v>
      </c>
      <c r="N3" t="s">
        <v>828</v>
      </c>
      <c r="O3" t="s">
        <v>669</v>
      </c>
      <c r="P3" t="s">
        <v>730</v>
      </c>
      <c r="Q3" t="s">
        <v>829</v>
      </c>
      <c r="R3" t="s">
        <v>830</v>
      </c>
      <c r="S3" t="s">
        <v>831</v>
      </c>
      <c r="T3" t="s">
        <v>832</v>
      </c>
      <c r="U3" t="s">
        <v>833</v>
      </c>
      <c r="V3" t="s">
        <v>834</v>
      </c>
      <c r="W3" t="s">
        <v>304</v>
      </c>
      <c r="X3" t="s">
        <v>305</v>
      </c>
      <c r="Y3" t="s">
        <v>306</v>
      </c>
      <c r="Z3" t="s">
        <v>307</v>
      </c>
      <c r="AA3" t="s">
        <v>308</v>
      </c>
      <c r="AB3" t="s">
        <v>309</v>
      </c>
      <c r="AC3" t="s">
        <v>310</v>
      </c>
      <c r="AD3" t="s">
        <v>311</v>
      </c>
      <c r="AE3" t="s">
        <v>312</v>
      </c>
      <c r="AF3" t="s">
        <v>313</v>
      </c>
      <c r="AG3" t="s">
        <v>314</v>
      </c>
      <c r="AH3" t="s">
        <v>315</v>
      </c>
      <c r="AI3" t="s">
        <v>316</v>
      </c>
      <c r="AJ3" t="s">
        <v>317</v>
      </c>
      <c r="AK3" t="s">
        <v>318</v>
      </c>
      <c r="AL3" t="s">
        <v>319</v>
      </c>
    </row>
    <row r="4" spans="1:38" x14ac:dyDescent="0.35">
      <c r="A4" s="1" t="s">
        <v>1811</v>
      </c>
      <c r="B4" t="s">
        <v>184</v>
      </c>
      <c r="C4" t="s">
        <v>184</v>
      </c>
      <c r="D4" t="s">
        <v>184</v>
      </c>
      <c r="E4" t="s">
        <v>184</v>
      </c>
      <c r="F4" t="s">
        <v>1812</v>
      </c>
      <c r="G4" t="s">
        <v>1750</v>
      </c>
      <c r="H4" t="s">
        <v>806</v>
      </c>
      <c r="I4" t="s">
        <v>1813</v>
      </c>
      <c r="J4" t="s">
        <v>1814</v>
      </c>
      <c r="K4" t="s">
        <v>184</v>
      </c>
      <c r="L4" t="s">
        <v>1624</v>
      </c>
      <c r="M4" t="s">
        <v>1452</v>
      </c>
      <c r="N4" t="s">
        <v>1813</v>
      </c>
      <c r="O4" t="s">
        <v>1815</v>
      </c>
      <c r="P4" t="s">
        <v>1241</v>
      </c>
      <c r="Q4" t="s">
        <v>1813</v>
      </c>
      <c r="R4" t="s">
        <v>987</v>
      </c>
      <c r="S4" t="s">
        <v>1446</v>
      </c>
      <c r="T4" t="s">
        <v>800</v>
      </c>
      <c r="U4" t="s">
        <v>750</v>
      </c>
      <c r="V4" t="s">
        <v>1816</v>
      </c>
      <c r="W4" t="s">
        <v>805</v>
      </c>
      <c r="X4" t="s">
        <v>1742</v>
      </c>
      <c r="Y4" t="s">
        <v>1817</v>
      </c>
      <c r="Z4" t="s">
        <v>1556</v>
      </c>
      <c r="AA4" t="s">
        <v>1749</v>
      </c>
      <c r="AB4" t="s">
        <v>1818</v>
      </c>
      <c r="AC4" t="s">
        <v>1819</v>
      </c>
      <c r="AD4" t="s">
        <v>1705</v>
      </c>
      <c r="AE4" t="s">
        <v>184</v>
      </c>
      <c r="AF4" t="s">
        <v>184</v>
      </c>
      <c r="AG4" t="s">
        <v>797</v>
      </c>
      <c r="AH4" t="s">
        <v>184</v>
      </c>
      <c r="AI4" t="s">
        <v>1081</v>
      </c>
      <c r="AJ4" t="s">
        <v>1081</v>
      </c>
      <c r="AK4" t="s">
        <v>1820</v>
      </c>
      <c r="AL4" t="s">
        <v>1560</v>
      </c>
    </row>
    <row r="5" spans="1:38" x14ac:dyDescent="0.35">
      <c r="A5" s="1" t="s">
        <v>1821</v>
      </c>
      <c r="B5" t="s">
        <v>184</v>
      </c>
      <c r="C5" t="s">
        <v>184</v>
      </c>
      <c r="D5" t="s">
        <v>184</v>
      </c>
      <c r="E5" t="s">
        <v>184</v>
      </c>
      <c r="F5" t="s">
        <v>184</v>
      </c>
      <c r="G5" t="s">
        <v>184</v>
      </c>
      <c r="H5" t="s">
        <v>184</v>
      </c>
      <c r="I5" t="s">
        <v>184</v>
      </c>
      <c r="J5" t="s">
        <v>184</v>
      </c>
      <c r="K5" t="s">
        <v>184</v>
      </c>
      <c r="L5" t="s">
        <v>184</v>
      </c>
      <c r="M5" t="s">
        <v>184</v>
      </c>
      <c r="N5" t="s">
        <v>184</v>
      </c>
      <c r="O5" t="s">
        <v>184</v>
      </c>
      <c r="P5" t="s">
        <v>184</v>
      </c>
      <c r="Q5" t="s">
        <v>184</v>
      </c>
      <c r="R5" t="s">
        <v>184</v>
      </c>
      <c r="S5" t="s">
        <v>184</v>
      </c>
      <c r="T5" t="s">
        <v>184</v>
      </c>
      <c r="U5" t="s">
        <v>184</v>
      </c>
      <c r="V5" t="s">
        <v>184</v>
      </c>
      <c r="W5" t="s">
        <v>184</v>
      </c>
      <c r="X5" t="s">
        <v>184</v>
      </c>
      <c r="Y5" t="s">
        <v>184</v>
      </c>
      <c r="Z5" t="s">
        <v>840</v>
      </c>
      <c r="AA5" t="s">
        <v>1822</v>
      </c>
      <c r="AB5" t="s">
        <v>1304</v>
      </c>
      <c r="AC5" t="s">
        <v>1823</v>
      </c>
      <c r="AD5" t="s">
        <v>1102</v>
      </c>
      <c r="AE5" t="s">
        <v>1824</v>
      </c>
      <c r="AF5" t="s">
        <v>1443</v>
      </c>
      <c r="AG5" t="s">
        <v>1306</v>
      </c>
      <c r="AH5" t="s">
        <v>1823</v>
      </c>
      <c r="AI5" t="s">
        <v>1825</v>
      </c>
      <c r="AJ5" t="s">
        <v>1439</v>
      </c>
      <c r="AK5" t="s">
        <v>1335</v>
      </c>
      <c r="AL5" t="s">
        <v>1826</v>
      </c>
    </row>
    <row r="6" spans="1:38" x14ac:dyDescent="0.35">
      <c r="A6" s="1" t="s">
        <v>1827</v>
      </c>
      <c r="B6" t="s">
        <v>184</v>
      </c>
      <c r="C6" t="s">
        <v>184</v>
      </c>
      <c r="D6" t="s">
        <v>184</v>
      </c>
      <c r="E6" t="s">
        <v>184</v>
      </c>
      <c r="F6" t="s">
        <v>1828</v>
      </c>
      <c r="G6" t="s">
        <v>1072</v>
      </c>
      <c r="H6" t="s">
        <v>809</v>
      </c>
      <c r="I6" t="s">
        <v>1452</v>
      </c>
      <c r="J6" t="s">
        <v>798</v>
      </c>
      <c r="K6" t="s">
        <v>1096</v>
      </c>
      <c r="L6" t="s">
        <v>1636</v>
      </c>
      <c r="M6" t="s">
        <v>1829</v>
      </c>
      <c r="N6" t="s">
        <v>1830</v>
      </c>
      <c r="O6" t="s">
        <v>1001</v>
      </c>
      <c r="P6" t="s">
        <v>1649</v>
      </c>
      <c r="Q6" t="s">
        <v>1831</v>
      </c>
      <c r="R6" t="s">
        <v>1832</v>
      </c>
      <c r="S6" t="s">
        <v>1243</v>
      </c>
      <c r="T6" t="s">
        <v>1833</v>
      </c>
      <c r="U6" t="s">
        <v>1831</v>
      </c>
      <c r="V6" t="s">
        <v>1834</v>
      </c>
      <c r="W6" t="s">
        <v>1569</v>
      </c>
      <c r="X6" t="s">
        <v>1072</v>
      </c>
      <c r="Y6" t="s">
        <v>1835</v>
      </c>
      <c r="Z6" t="s">
        <v>1836</v>
      </c>
      <c r="AA6" t="s">
        <v>1837</v>
      </c>
      <c r="AB6" t="s">
        <v>1838</v>
      </c>
      <c r="AC6" t="s">
        <v>1233</v>
      </c>
      <c r="AD6" t="s">
        <v>1031</v>
      </c>
      <c r="AE6" t="s">
        <v>1839</v>
      </c>
      <c r="AF6" t="s">
        <v>733</v>
      </c>
      <c r="AG6" t="s">
        <v>816</v>
      </c>
      <c r="AH6" t="s">
        <v>1840</v>
      </c>
      <c r="AI6" t="s">
        <v>1841</v>
      </c>
      <c r="AJ6" t="s">
        <v>1842</v>
      </c>
      <c r="AK6" t="s">
        <v>1843</v>
      </c>
      <c r="AL6" t="s">
        <v>1844</v>
      </c>
    </row>
    <row r="7" spans="1:38" x14ac:dyDescent="0.35">
      <c r="A7" s="1" t="s">
        <v>1845</v>
      </c>
      <c r="B7" t="s">
        <v>184</v>
      </c>
      <c r="C7" t="s">
        <v>184</v>
      </c>
      <c r="D7" t="s">
        <v>184</v>
      </c>
      <c r="E7" t="s">
        <v>184</v>
      </c>
      <c r="F7" t="s">
        <v>184</v>
      </c>
      <c r="G7" t="s">
        <v>184</v>
      </c>
      <c r="H7" t="s">
        <v>184</v>
      </c>
      <c r="I7" t="s">
        <v>184</v>
      </c>
      <c r="J7" t="s">
        <v>184</v>
      </c>
      <c r="K7" t="s">
        <v>184</v>
      </c>
      <c r="L7" t="s">
        <v>184</v>
      </c>
      <c r="M7" t="s">
        <v>184</v>
      </c>
      <c r="N7" t="s">
        <v>184</v>
      </c>
      <c r="O7" t="s">
        <v>184</v>
      </c>
      <c r="P7" t="s">
        <v>184</v>
      </c>
      <c r="Q7" t="s">
        <v>184</v>
      </c>
      <c r="R7" t="s">
        <v>184</v>
      </c>
      <c r="S7" t="s">
        <v>184</v>
      </c>
      <c r="T7" t="s">
        <v>184</v>
      </c>
      <c r="U7" t="s">
        <v>184</v>
      </c>
      <c r="V7" t="s">
        <v>184</v>
      </c>
      <c r="W7" t="s">
        <v>184</v>
      </c>
      <c r="X7" t="s">
        <v>184</v>
      </c>
      <c r="Y7" t="s">
        <v>184</v>
      </c>
      <c r="Z7" t="s">
        <v>1846</v>
      </c>
      <c r="AA7" t="s">
        <v>1847</v>
      </c>
      <c r="AB7" t="s">
        <v>1848</v>
      </c>
      <c r="AC7" t="s">
        <v>1809</v>
      </c>
      <c r="AD7" t="s">
        <v>1849</v>
      </c>
      <c r="AE7" t="s">
        <v>1555</v>
      </c>
      <c r="AF7" t="s">
        <v>666</v>
      </c>
      <c r="AG7" t="s">
        <v>1850</v>
      </c>
      <c r="AH7" t="s">
        <v>988</v>
      </c>
      <c r="AI7" t="s">
        <v>1851</v>
      </c>
      <c r="AJ7" t="s">
        <v>1852</v>
      </c>
      <c r="AK7" t="s">
        <v>1853</v>
      </c>
      <c r="AL7" t="s">
        <v>1854</v>
      </c>
    </row>
    <row r="8" spans="1:38" x14ac:dyDescent="0.35">
      <c r="A8" s="1" t="s">
        <v>1302</v>
      </c>
      <c r="B8" t="s">
        <v>184</v>
      </c>
      <c r="C8" t="s">
        <v>184</v>
      </c>
      <c r="D8" t="s">
        <v>184</v>
      </c>
      <c r="E8" t="s">
        <v>184</v>
      </c>
      <c r="F8" t="s">
        <v>184</v>
      </c>
      <c r="G8" t="s">
        <v>184</v>
      </c>
      <c r="H8" t="s">
        <v>184</v>
      </c>
      <c r="I8" t="s">
        <v>184</v>
      </c>
      <c r="J8" t="s">
        <v>184</v>
      </c>
      <c r="K8" t="s">
        <v>184</v>
      </c>
      <c r="L8" t="s">
        <v>184</v>
      </c>
      <c r="M8" t="s">
        <v>184</v>
      </c>
      <c r="N8" t="s">
        <v>184</v>
      </c>
      <c r="O8" t="s">
        <v>184</v>
      </c>
      <c r="P8" t="s">
        <v>184</v>
      </c>
      <c r="Q8" t="s">
        <v>1855</v>
      </c>
      <c r="R8" t="s">
        <v>1089</v>
      </c>
      <c r="S8" t="s">
        <v>1856</v>
      </c>
      <c r="T8" t="s">
        <v>1857</v>
      </c>
      <c r="U8" t="s">
        <v>1858</v>
      </c>
      <c r="V8" t="s">
        <v>1859</v>
      </c>
      <c r="W8" t="s">
        <v>802</v>
      </c>
      <c r="X8" t="s">
        <v>978</v>
      </c>
      <c r="Y8" t="s">
        <v>737</v>
      </c>
      <c r="Z8" t="s">
        <v>743</v>
      </c>
      <c r="AA8" t="s">
        <v>1860</v>
      </c>
      <c r="AB8" t="s">
        <v>1861</v>
      </c>
      <c r="AC8" t="s">
        <v>329</v>
      </c>
      <c r="AD8" t="s">
        <v>1019</v>
      </c>
      <c r="AE8" t="s">
        <v>815</v>
      </c>
      <c r="AF8" t="s">
        <v>1812</v>
      </c>
      <c r="AG8" t="s">
        <v>1862</v>
      </c>
      <c r="AH8" t="s">
        <v>741</v>
      </c>
      <c r="AI8" t="s">
        <v>1863</v>
      </c>
      <c r="AJ8" t="s">
        <v>1864</v>
      </c>
      <c r="AK8" t="s">
        <v>1865</v>
      </c>
      <c r="AL8" t="s">
        <v>1866</v>
      </c>
    </row>
    <row r="9" spans="1:38" x14ac:dyDescent="0.35">
      <c r="A9" s="1" t="s">
        <v>85</v>
      </c>
      <c r="B9" t="s">
        <v>184</v>
      </c>
      <c r="C9" t="s">
        <v>184</v>
      </c>
      <c r="D9" t="s">
        <v>184</v>
      </c>
      <c r="E9" t="s">
        <v>184</v>
      </c>
      <c r="F9" t="s">
        <v>184</v>
      </c>
      <c r="G9" t="s">
        <v>184</v>
      </c>
      <c r="H9" t="s">
        <v>184</v>
      </c>
      <c r="I9" t="s">
        <v>184</v>
      </c>
      <c r="J9" t="s">
        <v>184</v>
      </c>
      <c r="K9" t="s">
        <v>184</v>
      </c>
      <c r="L9" t="s">
        <v>184</v>
      </c>
      <c r="M9" t="s">
        <v>184</v>
      </c>
      <c r="N9" t="s">
        <v>184</v>
      </c>
      <c r="O9" t="s">
        <v>184</v>
      </c>
      <c r="P9" t="s">
        <v>184</v>
      </c>
      <c r="Q9" t="s">
        <v>184</v>
      </c>
      <c r="R9" t="s">
        <v>184</v>
      </c>
      <c r="S9" t="s">
        <v>184</v>
      </c>
      <c r="T9" t="s">
        <v>184</v>
      </c>
      <c r="U9" t="s">
        <v>184</v>
      </c>
      <c r="V9" t="s">
        <v>184</v>
      </c>
      <c r="W9" t="s">
        <v>184</v>
      </c>
      <c r="X9" t="s">
        <v>184</v>
      </c>
      <c r="Y9" t="s">
        <v>184</v>
      </c>
      <c r="Z9" t="s">
        <v>184</v>
      </c>
      <c r="AA9" t="s">
        <v>1867</v>
      </c>
      <c r="AB9" t="s">
        <v>1859</v>
      </c>
      <c r="AC9" t="s">
        <v>1868</v>
      </c>
      <c r="AD9" t="s">
        <v>1597</v>
      </c>
      <c r="AE9" t="s">
        <v>1869</v>
      </c>
      <c r="AF9" t="s">
        <v>1855</v>
      </c>
      <c r="AG9" t="s">
        <v>738</v>
      </c>
      <c r="AH9" t="s">
        <v>1870</v>
      </c>
      <c r="AI9" t="s">
        <v>1871</v>
      </c>
      <c r="AJ9" t="s">
        <v>1872</v>
      </c>
      <c r="AK9" t="s">
        <v>1873</v>
      </c>
      <c r="AL9" t="s">
        <v>1577</v>
      </c>
    </row>
    <row r="10" spans="1:38" x14ac:dyDescent="0.35">
      <c r="A10" s="1" t="s">
        <v>1874</v>
      </c>
      <c r="B10" t="s">
        <v>184</v>
      </c>
      <c r="C10" t="s">
        <v>184</v>
      </c>
      <c r="D10" t="s">
        <v>184</v>
      </c>
      <c r="E10" t="s">
        <v>184</v>
      </c>
      <c r="F10" t="s">
        <v>1010</v>
      </c>
      <c r="G10" t="s">
        <v>747</v>
      </c>
      <c r="H10" t="s">
        <v>1875</v>
      </c>
      <c r="I10" t="s">
        <v>703</v>
      </c>
      <c r="J10" t="s">
        <v>1876</v>
      </c>
      <c r="K10" t="s">
        <v>985</v>
      </c>
      <c r="L10" t="s">
        <v>729</v>
      </c>
      <c r="M10" t="s">
        <v>1877</v>
      </c>
      <c r="N10" t="s">
        <v>1878</v>
      </c>
      <c r="O10" t="s">
        <v>1879</v>
      </c>
      <c r="P10" t="s">
        <v>1435</v>
      </c>
      <c r="Q10" t="s">
        <v>651</v>
      </c>
      <c r="R10" t="s">
        <v>1856</v>
      </c>
      <c r="S10" t="s">
        <v>409</v>
      </c>
      <c r="T10" t="s">
        <v>726</v>
      </c>
      <c r="U10" t="s">
        <v>1880</v>
      </c>
      <c r="V10" t="s">
        <v>1881</v>
      </c>
      <c r="W10" t="s">
        <v>1882</v>
      </c>
      <c r="X10" t="s">
        <v>1883</v>
      </c>
      <c r="Y10" t="s">
        <v>1884</v>
      </c>
      <c r="Z10" t="s">
        <v>861</v>
      </c>
      <c r="AA10" t="s">
        <v>797</v>
      </c>
      <c r="AB10" t="s">
        <v>1026</v>
      </c>
      <c r="AC10" t="s">
        <v>759</v>
      </c>
      <c r="AD10" t="s">
        <v>1075</v>
      </c>
      <c r="AE10" t="s">
        <v>379</v>
      </c>
      <c r="AF10" t="s">
        <v>380</v>
      </c>
      <c r="AG10" t="s">
        <v>230</v>
      </c>
      <c r="AH10" t="s">
        <v>381</v>
      </c>
      <c r="AI10" t="s">
        <v>382</v>
      </c>
      <c r="AJ10" t="s">
        <v>383</v>
      </c>
      <c r="AK10" t="s">
        <v>384</v>
      </c>
      <c r="AL10" t="s">
        <v>184</v>
      </c>
    </row>
    <row r="11" spans="1:38" x14ac:dyDescent="0.35">
      <c r="A11" s="1" t="s">
        <v>1885</v>
      </c>
      <c r="B11" t="s">
        <v>184</v>
      </c>
      <c r="C11" t="s">
        <v>184</v>
      </c>
      <c r="D11" t="s">
        <v>184</v>
      </c>
      <c r="E11" t="s">
        <v>184</v>
      </c>
      <c r="F11" t="s">
        <v>800</v>
      </c>
      <c r="G11" t="s">
        <v>1083</v>
      </c>
      <c r="H11" t="s">
        <v>1074</v>
      </c>
      <c r="I11" t="s">
        <v>1818</v>
      </c>
      <c r="J11" t="s">
        <v>1344</v>
      </c>
      <c r="K11" t="s">
        <v>1886</v>
      </c>
      <c r="L11" t="s">
        <v>808</v>
      </c>
      <c r="M11" t="s">
        <v>329</v>
      </c>
      <c r="N11" t="s">
        <v>797</v>
      </c>
      <c r="O11" t="s">
        <v>1083</v>
      </c>
      <c r="P11" t="s">
        <v>1887</v>
      </c>
      <c r="Q11" t="s">
        <v>1888</v>
      </c>
      <c r="R11" t="s">
        <v>1564</v>
      </c>
      <c r="S11" t="s">
        <v>310</v>
      </c>
      <c r="T11" t="s">
        <v>1889</v>
      </c>
      <c r="U11" t="s">
        <v>1890</v>
      </c>
      <c r="V11" t="s">
        <v>1891</v>
      </c>
      <c r="W11" t="s">
        <v>1877</v>
      </c>
      <c r="X11" t="s">
        <v>1892</v>
      </c>
      <c r="Y11" t="s">
        <v>1893</v>
      </c>
      <c r="Z11" t="s">
        <v>1894</v>
      </c>
      <c r="AA11" t="s">
        <v>1895</v>
      </c>
      <c r="AB11" t="s">
        <v>1896</v>
      </c>
      <c r="AC11" t="s">
        <v>1560</v>
      </c>
      <c r="AD11" t="s">
        <v>1867</v>
      </c>
      <c r="AE11" t="s">
        <v>1350</v>
      </c>
      <c r="AF11" t="s">
        <v>1102</v>
      </c>
      <c r="AG11" t="s">
        <v>818</v>
      </c>
      <c r="AH11" t="s">
        <v>1643</v>
      </c>
      <c r="AI11" t="s">
        <v>821</v>
      </c>
      <c r="AJ11" t="s">
        <v>1352</v>
      </c>
      <c r="AK11" t="s">
        <v>837</v>
      </c>
      <c r="AL11" t="s">
        <v>1897</v>
      </c>
    </row>
    <row r="12" spans="1:38" x14ac:dyDescent="0.35">
      <c r="A12" s="1" t="s">
        <v>1898</v>
      </c>
      <c r="B12" t="s">
        <v>184</v>
      </c>
      <c r="C12" t="s">
        <v>184</v>
      </c>
      <c r="D12" t="s">
        <v>184</v>
      </c>
      <c r="E12" t="s">
        <v>184</v>
      </c>
      <c r="F12" t="s">
        <v>736</v>
      </c>
      <c r="G12" t="s">
        <v>1748</v>
      </c>
      <c r="H12" t="s">
        <v>1422</v>
      </c>
      <c r="I12" t="s">
        <v>1315</v>
      </c>
      <c r="J12" t="s">
        <v>1899</v>
      </c>
      <c r="K12" t="s">
        <v>1900</v>
      </c>
      <c r="L12" t="s">
        <v>1901</v>
      </c>
      <c r="M12" t="s">
        <v>1886</v>
      </c>
      <c r="N12" t="s">
        <v>1902</v>
      </c>
      <c r="O12" t="s">
        <v>315</v>
      </c>
      <c r="P12" t="s">
        <v>310</v>
      </c>
      <c r="Q12" t="s">
        <v>1903</v>
      </c>
      <c r="R12" t="s">
        <v>1417</v>
      </c>
      <c r="S12" t="s">
        <v>988</v>
      </c>
      <c r="T12" t="s">
        <v>1904</v>
      </c>
      <c r="U12" t="s">
        <v>1711</v>
      </c>
      <c r="V12" t="s">
        <v>1905</v>
      </c>
      <c r="W12" t="s">
        <v>1906</v>
      </c>
      <c r="X12" t="s">
        <v>1907</v>
      </c>
      <c r="Y12" t="s">
        <v>1908</v>
      </c>
      <c r="Z12" t="s">
        <v>1909</v>
      </c>
      <c r="AA12" t="s">
        <v>415</v>
      </c>
      <c r="AB12" t="s">
        <v>1910</v>
      </c>
      <c r="AC12" t="s">
        <v>1911</v>
      </c>
      <c r="AD12" t="s">
        <v>1912</v>
      </c>
      <c r="AE12" t="s">
        <v>1913</v>
      </c>
      <c r="AF12" t="s">
        <v>1914</v>
      </c>
      <c r="AG12" t="s">
        <v>1304</v>
      </c>
      <c r="AH12" t="s">
        <v>1079</v>
      </c>
      <c r="AI12" t="s">
        <v>824</v>
      </c>
      <c r="AJ12" t="s">
        <v>843</v>
      </c>
      <c r="AK12" t="s">
        <v>1915</v>
      </c>
      <c r="AL12" t="s">
        <v>1916</v>
      </c>
    </row>
    <row r="13" spans="1:38" x14ac:dyDescent="0.35">
      <c r="A13" s="1" t="s">
        <v>1917</v>
      </c>
      <c r="B13" t="s">
        <v>184</v>
      </c>
      <c r="C13" t="s">
        <v>184</v>
      </c>
      <c r="D13" t="s">
        <v>184</v>
      </c>
      <c r="E13" t="s">
        <v>184</v>
      </c>
      <c r="F13" t="s">
        <v>1918</v>
      </c>
      <c r="G13" t="s">
        <v>1919</v>
      </c>
      <c r="H13" t="s">
        <v>1920</v>
      </c>
      <c r="I13" t="s">
        <v>1921</v>
      </c>
      <c r="J13" t="s">
        <v>1922</v>
      </c>
      <c r="K13" t="s">
        <v>1923</v>
      </c>
      <c r="L13" t="s">
        <v>1924</v>
      </c>
      <c r="M13" t="s">
        <v>1925</v>
      </c>
      <c r="N13" t="s">
        <v>1926</v>
      </c>
      <c r="O13" t="s">
        <v>1927</v>
      </c>
      <c r="P13" t="s">
        <v>1928</v>
      </c>
      <c r="Q13" t="s">
        <v>1929</v>
      </c>
      <c r="R13" t="s">
        <v>1930</v>
      </c>
      <c r="S13" t="s">
        <v>1931</v>
      </c>
      <c r="T13" t="s">
        <v>1932</v>
      </c>
      <c r="U13" t="s">
        <v>1933</v>
      </c>
      <c r="V13" t="s">
        <v>1934</v>
      </c>
      <c r="W13" t="s">
        <v>1935</v>
      </c>
      <c r="X13" t="s">
        <v>1936</v>
      </c>
      <c r="Y13" t="s">
        <v>1937</v>
      </c>
      <c r="Z13" t="s">
        <v>1938</v>
      </c>
      <c r="AA13" t="s">
        <v>1912</v>
      </c>
      <c r="AB13" t="s">
        <v>1939</v>
      </c>
      <c r="AC13" t="s">
        <v>1940</v>
      </c>
      <c r="AD13" t="s">
        <v>1941</v>
      </c>
      <c r="AE13" t="s">
        <v>1942</v>
      </c>
      <c r="AF13" t="s">
        <v>1943</v>
      </c>
      <c r="AG13" t="s">
        <v>1857</v>
      </c>
      <c r="AH13" t="s">
        <v>1944</v>
      </c>
      <c r="AI13" t="s">
        <v>1945</v>
      </c>
      <c r="AJ13" t="s">
        <v>1946</v>
      </c>
      <c r="AK13" t="s">
        <v>1947</v>
      </c>
      <c r="AL13" t="s">
        <v>1948</v>
      </c>
    </row>
    <row r="14" spans="1:38" x14ac:dyDescent="0.35">
      <c r="A14" s="1" t="s">
        <v>1949</v>
      </c>
      <c r="B14" t="s">
        <v>184</v>
      </c>
      <c r="C14" t="s">
        <v>184</v>
      </c>
      <c r="D14" t="s">
        <v>184</v>
      </c>
      <c r="E14" t="s">
        <v>184</v>
      </c>
      <c r="F14" t="s">
        <v>184</v>
      </c>
      <c r="G14" t="s">
        <v>184</v>
      </c>
      <c r="H14" t="s">
        <v>184</v>
      </c>
      <c r="I14" t="s">
        <v>184</v>
      </c>
      <c r="J14" t="s">
        <v>184</v>
      </c>
      <c r="K14" t="s">
        <v>184</v>
      </c>
      <c r="L14" t="s">
        <v>184</v>
      </c>
      <c r="M14" t="s">
        <v>184</v>
      </c>
      <c r="N14" t="s">
        <v>184</v>
      </c>
      <c r="O14" t="s">
        <v>184</v>
      </c>
      <c r="P14" t="s">
        <v>184</v>
      </c>
      <c r="Q14" t="s">
        <v>184</v>
      </c>
      <c r="R14" t="s">
        <v>184</v>
      </c>
      <c r="S14" t="s">
        <v>1814</v>
      </c>
      <c r="T14" t="s">
        <v>1818</v>
      </c>
      <c r="U14" t="s">
        <v>184</v>
      </c>
      <c r="V14" t="s">
        <v>184</v>
      </c>
      <c r="W14" t="s">
        <v>1950</v>
      </c>
      <c r="X14" t="s">
        <v>1861</v>
      </c>
      <c r="Y14" t="s">
        <v>1536</v>
      </c>
      <c r="Z14" t="s">
        <v>184</v>
      </c>
      <c r="AA14" t="s">
        <v>1737</v>
      </c>
      <c r="AB14" t="s">
        <v>184</v>
      </c>
      <c r="AC14" t="s">
        <v>1951</v>
      </c>
      <c r="AD14" t="s">
        <v>184</v>
      </c>
      <c r="AE14" t="s">
        <v>184</v>
      </c>
      <c r="AF14" t="s">
        <v>184</v>
      </c>
      <c r="AG14" t="s">
        <v>1188</v>
      </c>
      <c r="AH14" t="s">
        <v>1705</v>
      </c>
      <c r="AI14" t="s">
        <v>184</v>
      </c>
      <c r="AJ14" t="s">
        <v>184</v>
      </c>
      <c r="AK14" t="s">
        <v>184</v>
      </c>
      <c r="AL14" t="s">
        <v>184</v>
      </c>
    </row>
    <row r="15" spans="1:38" x14ac:dyDescent="0.35">
      <c r="A15" s="1" t="s">
        <v>1952</v>
      </c>
      <c r="B15" t="s">
        <v>184</v>
      </c>
      <c r="C15" t="s">
        <v>184</v>
      </c>
      <c r="D15" t="s">
        <v>184</v>
      </c>
      <c r="E15" t="s">
        <v>184</v>
      </c>
      <c r="F15" t="s">
        <v>1953</v>
      </c>
      <c r="G15" t="s">
        <v>1954</v>
      </c>
      <c r="H15" t="s">
        <v>1955</v>
      </c>
      <c r="I15" t="s">
        <v>1956</v>
      </c>
      <c r="J15" t="s">
        <v>1957</v>
      </c>
      <c r="K15" t="s">
        <v>1958</v>
      </c>
      <c r="L15" t="s">
        <v>1959</v>
      </c>
      <c r="M15" t="s">
        <v>1960</v>
      </c>
      <c r="N15" t="s">
        <v>1961</v>
      </c>
      <c r="O15" t="s">
        <v>1962</v>
      </c>
      <c r="P15" t="s">
        <v>1963</v>
      </c>
      <c r="Q15" t="s">
        <v>1964</v>
      </c>
      <c r="R15" t="s">
        <v>1965</v>
      </c>
      <c r="S15" t="s">
        <v>1966</v>
      </c>
      <c r="T15" t="s">
        <v>1967</v>
      </c>
      <c r="U15" t="s">
        <v>1968</v>
      </c>
      <c r="V15" t="s">
        <v>1969</v>
      </c>
      <c r="W15" t="s">
        <v>1970</v>
      </c>
      <c r="X15" t="s">
        <v>1971</v>
      </c>
      <c r="Y15" t="s">
        <v>1849</v>
      </c>
      <c r="Z15" t="s">
        <v>1972</v>
      </c>
      <c r="AA15" t="s">
        <v>1973</v>
      </c>
      <c r="AB15" t="s">
        <v>1974</v>
      </c>
      <c r="AC15" t="s">
        <v>1975</v>
      </c>
      <c r="AD15" t="s">
        <v>1976</v>
      </c>
      <c r="AE15" t="s">
        <v>1977</v>
      </c>
      <c r="AF15" t="s">
        <v>1978</v>
      </c>
      <c r="AG15" t="s">
        <v>184</v>
      </c>
      <c r="AH15" t="s">
        <v>1921</v>
      </c>
      <c r="AI15" t="s">
        <v>1889</v>
      </c>
      <c r="AJ15" t="s">
        <v>1979</v>
      </c>
      <c r="AK15" t="s">
        <v>1980</v>
      </c>
      <c r="AL15" t="s">
        <v>1981</v>
      </c>
    </row>
    <row r="16" spans="1:38" x14ac:dyDescent="0.35">
      <c r="A16" s="1" t="s">
        <v>1982</v>
      </c>
      <c r="B16" t="s">
        <v>184</v>
      </c>
      <c r="C16" t="s">
        <v>184</v>
      </c>
      <c r="D16" t="s">
        <v>184</v>
      </c>
      <c r="E16" t="s">
        <v>184</v>
      </c>
      <c r="F16" t="s">
        <v>1280</v>
      </c>
      <c r="G16" t="s">
        <v>1983</v>
      </c>
      <c r="H16" t="s">
        <v>1419</v>
      </c>
      <c r="I16" t="s">
        <v>696</v>
      </c>
      <c r="J16" t="s">
        <v>670</v>
      </c>
      <c r="K16" t="s">
        <v>1984</v>
      </c>
      <c r="L16" t="s">
        <v>1583</v>
      </c>
      <c r="M16" t="s">
        <v>1985</v>
      </c>
      <c r="N16" t="s">
        <v>1986</v>
      </c>
      <c r="O16" t="s">
        <v>1905</v>
      </c>
      <c r="P16" t="s">
        <v>1987</v>
      </c>
      <c r="Q16" t="s">
        <v>1988</v>
      </c>
      <c r="R16" t="s">
        <v>1805</v>
      </c>
      <c r="S16" t="s">
        <v>1989</v>
      </c>
      <c r="T16" t="s">
        <v>1990</v>
      </c>
      <c r="U16" t="s">
        <v>1991</v>
      </c>
      <c r="V16" t="s">
        <v>1269</v>
      </c>
      <c r="W16" t="s">
        <v>1992</v>
      </c>
      <c r="X16" t="s">
        <v>1342</v>
      </c>
      <c r="Y16" t="s">
        <v>416</v>
      </c>
      <c r="Z16" t="s">
        <v>559</v>
      </c>
      <c r="AA16" t="s">
        <v>1993</v>
      </c>
      <c r="AB16" t="s">
        <v>1994</v>
      </c>
      <c r="AC16" t="s">
        <v>1995</v>
      </c>
      <c r="AD16" t="s">
        <v>1996</v>
      </c>
      <c r="AE16" t="s">
        <v>1713</v>
      </c>
      <c r="AF16" t="s">
        <v>1997</v>
      </c>
      <c r="AG16" t="s">
        <v>184</v>
      </c>
      <c r="AH16" t="s">
        <v>1850</v>
      </c>
      <c r="AI16" t="s">
        <v>983</v>
      </c>
      <c r="AJ16" t="s">
        <v>1998</v>
      </c>
      <c r="AK16" t="s">
        <v>1644</v>
      </c>
      <c r="AL16" t="s">
        <v>1999</v>
      </c>
    </row>
    <row r="17" spans="1:38" x14ac:dyDescent="0.35">
      <c r="A17" s="1" t="s">
        <v>2000</v>
      </c>
      <c r="B17" t="s">
        <v>184</v>
      </c>
      <c r="C17" t="s">
        <v>184</v>
      </c>
      <c r="D17" t="s">
        <v>184</v>
      </c>
      <c r="E17" t="s">
        <v>184</v>
      </c>
      <c r="F17" t="s">
        <v>798</v>
      </c>
      <c r="G17" t="s">
        <v>1637</v>
      </c>
      <c r="H17" t="s">
        <v>1822</v>
      </c>
      <c r="I17" t="s">
        <v>1078</v>
      </c>
      <c r="J17" t="s">
        <v>746</v>
      </c>
      <c r="K17" t="s">
        <v>1864</v>
      </c>
      <c r="L17" t="s">
        <v>2001</v>
      </c>
      <c r="M17" t="s">
        <v>801</v>
      </c>
      <c r="N17" t="s">
        <v>1303</v>
      </c>
      <c r="O17" t="s">
        <v>837</v>
      </c>
      <c r="P17" t="s">
        <v>1340</v>
      </c>
      <c r="Q17" t="s">
        <v>2002</v>
      </c>
      <c r="R17" t="s">
        <v>1001</v>
      </c>
      <c r="S17" t="s">
        <v>1083</v>
      </c>
      <c r="T17" t="s">
        <v>1192</v>
      </c>
      <c r="U17" t="s">
        <v>824</v>
      </c>
      <c r="V17" t="s">
        <v>1940</v>
      </c>
      <c r="W17" t="s">
        <v>2003</v>
      </c>
      <c r="X17" t="s">
        <v>1102</v>
      </c>
      <c r="Y17" t="s">
        <v>2004</v>
      </c>
      <c r="Z17" t="s">
        <v>1535</v>
      </c>
      <c r="AA17" t="s">
        <v>1625</v>
      </c>
      <c r="AB17" t="s">
        <v>1750</v>
      </c>
      <c r="AC17" t="s">
        <v>1086</v>
      </c>
      <c r="AD17" t="s">
        <v>1558</v>
      </c>
      <c r="AE17" t="s">
        <v>184</v>
      </c>
      <c r="AF17" t="s">
        <v>799</v>
      </c>
      <c r="AG17" t="s">
        <v>801</v>
      </c>
      <c r="AH17" t="s">
        <v>805</v>
      </c>
      <c r="AI17" t="s">
        <v>1345</v>
      </c>
      <c r="AJ17" t="s">
        <v>1072</v>
      </c>
      <c r="AK17" t="s">
        <v>184</v>
      </c>
      <c r="AL17" t="s">
        <v>976</v>
      </c>
    </row>
    <row r="18" spans="1:38" x14ac:dyDescent="0.35">
      <c r="A18" s="1" t="s">
        <v>2005</v>
      </c>
      <c r="B18" t="s">
        <v>184</v>
      </c>
      <c r="C18" t="s">
        <v>184</v>
      </c>
      <c r="D18" t="s">
        <v>184</v>
      </c>
      <c r="E18" t="s">
        <v>184</v>
      </c>
      <c r="F18" t="s">
        <v>2006</v>
      </c>
      <c r="G18" t="s">
        <v>2007</v>
      </c>
      <c r="H18" t="s">
        <v>1870</v>
      </c>
      <c r="I18" t="s">
        <v>2008</v>
      </c>
      <c r="J18" t="s">
        <v>2009</v>
      </c>
      <c r="K18" t="s">
        <v>2010</v>
      </c>
      <c r="L18" t="s">
        <v>2011</v>
      </c>
      <c r="M18" t="s">
        <v>2012</v>
      </c>
      <c r="N18" t="s">
        <v>1960</v>
      </c>
      <c r="O18" t="s">
        <v>2013</v>
      </c>
      <c r="P18" t="s">
        <v>2014</v>
      </c>
      <c r="Q18" t="s">
        <v>2015</v>
      </c>
      <c r="R18" t="s">
        <v>2016</v>
      </c>
      <c r="S18" t="s">
        <v>2017</v>
      </c>
      <c r="T18" t="s">
        <v>2018</v>
      </c>
      <c r="U18" t="s">
        <v>2019</v>
      </c>
      <c r="V18" t="s">
        <v>2020</v>
      </c>
      <c r="W18" t="s">
        <v>2021</v>
      </c>
      <c r="X18" t="s">
        <v>2022</v>
      </c>
      <c r="Y18" t="s">
        <v>1814</v>
      </c>
      <c r="Z18" t="s">
        <v>2023</v>
      </c>
      <c r="AA18" t="s">
        <v>2024</v>
      </c>
      <c r="AB18" t="s">
        <v>1944</v>
      </c>
      <c r="AC18" t="s">
        <v>1813</v>
      </c>
      <c r="AD18" t="s">
        <v>1598</v>
      </c>
      <c r="AE18" t="s">
        <v>759</v>
      </c>
      <c r="AF18" t="s">
        <v>1895</v>
      </c>
      <c r="AG18" t="s">
        <v>2025</v>
      </c>
      <c r="AH18" t="s">
        <v>2026</v>
      </c>
      <c r="AI18" t="s">
        <v>2027</v>
      </c>
      <c r="AJ18" t="s">
        <v>2028</v>
      </c>
      <c r="AK18" t="s">
        <v>2029</v>
      </c>
      <c r="AL18" t="s">
        <v>2030</v>
      </c>
    </row>
    <row r="19" spans="1:38" x14ac:dyDescent="0.35">
      <c r="A19" s="1" t="s">
        <v>2031</v>
      </c>
      <c r="B19" t="s">
        <v>184</v>
      </c>
      <c r="C19" t="s">
        <v>184</v>
      </c>
      <c r="D19" t="s">
        <v>184</v>
      </c>
      <c r="E19" t="s">
        <v>184</v>
      </c>
      <c r="F19" t="s">
        <v>184</v>
      </c>
      <c r="G19" t="s">
        <v>184</v>
      </c>
      <c r="H19" t="s">
        <v>184</v>
      </c>
      <c r="I19" t="s">
        <v>184</v>
      </c>
      <c r="J19" t="s">
        <v>184</v>
      </c>
      <c r="K19" t="s">
        <v>184</v>
      </c>
      <c r="L19" t="s">
        <v>184</v>
      </c>
      <c r="M19" t="s">
        <v>184</v>
      </c>
      <c r="N19" t="s">
        <v>184</v>
      </c>
      <c r="O19" t="s">
        <v>184</v>
      </c>
      <c r="P19" t="s">
        <v>184</v>
      </c>
      <c r="Q19" t="s">
        <v>184</v>
      </c>
      <c r="R19" t="s">
        <v>184</v>
      </c>
      <c r="S19" t="s">
        <v>184</v>
      </c>
      <c r="T19" t="s">
        <v>184</v>
      </c>
      <c r="U19" t="s">
        <v>184</v>
      </c>
      <c r="V19" t="s">
        <v>184</v>
      </c>
      <c r="W19" t="s">
        <v>184</v>
      </c>
      <c r="X19" t="s">
        <v>184</v>
      </c>
      <c r="Y19" t="s">
        <v>184</v>
      </c>
      <c r="Z19" t="s">
        <v>2032</v>
      </c>
      <c r="AA19" t="s">
        <v>2033</v>
      </c>
      <c r="AB19" t="s">
        <v>1013</v>
      </c>
      <c r="AC19" t="s">
        <v>2034</v>
      </c>
      <c r="AD19" t="s">
        <v>1074</v>
      </c>
      <c r="AE19" t="s">
        <v>2035</v>
      </c>
      <c r="AF19" t="s">
        <v>981</v>
      </c>
      <c r="AG19" t="s">
        <v>2036</v>
      </c>
      <c r="AH19" t="s">
        <v>2037</v>
      </c>
      <c r="AI19" t="s">
        <v>809</v>
      </c>
      <c r="AJ19" t="s">
        <v>330</v>
      </c>
      <c r="AK19" t="s">
        <v>1849</v>
      </c>
      <c r="AL19" t="s">
        <v>184</v>
      </c>
    </row>
    <row r="20" spans="1:38" x14ac:dyDescent="0.35">
      <c r="A20" s="1" t="s">
        <v>2038</v>
      </c>
      <c r="B20" t="s">
        <v>184</v>
      </c>
      <c r="C20" t="s">
        <v>184</v>
      </c>
      <c r="D20" t="s">
        <v>184</v>
      </c>
      <c r="E20" t="s">
        <v>184</v>
      </c>
      <c r="F20" t="s">
        <v>1083</v>
      </c>
      <c r="G20" t="s">
        <v>799</v>
      </c>
      <c r="H20" t="s">
        <v>1083</v>
      </c>
      <c r="I20" t="s">
        <v>1817</v>
      </c>
      <c r="J20" t="s">
        <v>1624</v>
      </c>
      <c r="K20" t="s">
        <v>1636</v>
      </c>
      <c r="L20" t="s">
        <v>1078</v>
      </c>
      <c r="M20" t="s">
        <v>823</v>
      </c>
      <c r="N20" t="s">
        <v>1636</v>
      </c>
      <c r="O20" t="s">
        <v>1087</v>
      </c>
      <c r="P20" t="s">
        <v>1087</v>
      </c>
      <c r="Q20" t="s">
        <v>994</v>
      </c>
      <c r="R20" t="s">
        <v>1249</v>
      </c>
      <c r="S20" t="s">
        <v>752</v>
      </c>
      <c r="T20" t="s">
        <v>1446</v>
      </c>
      <c r="U20" t="s">
        <v>1643</v>
      </c>
      <c r="V20" t="s">
        <v>1422</v>
      </c>
      <c r="W20" t="s">
        <v>1404</v>
      </c>
      <c r="X20" t="s">
        <v>2039</v>
      </c>
      <c r="Y20" t="s">
        <v>184</v>
      </c>
      <c r="Z20" t="s">
        <v>1536</v>
      </c>
      <c r="AA20" t="s">
        <v>803</v>
      </c>
      <c r="AB20" t="s">
        <v>754</v>
      </c>
      <c r="AC20" t="s">
        <v>1084</v>
      </c>
      <c r="AD20" t="s">
        <v>800</v>
      </c>
      <c r="AE20" t="s">
        <v>978</v>
      </c>
      <c r="AF20" t="s">
        <v>746</v>
      </c>
      <c r="AG20" t="s">
        <v>2040</v>
      </c>
      <c r="AH20" t="s">
        <v>184</v>
      </c>
      <c r="AI20" t="s">
        <v>184</v>
      </c>
      <c r="AJ20" t="s">
        <v>184</v>
      </c>
      <c r="AK20" t="s">
        <v>184</v>
      </c>
      <c r="AL20" t="s">
        <v>184</v>
      </c>
    </row>
    <row r="21" spans="1:38" x14ac:dyDescent="0.35">
      <c r="A21" s="1" t="s">
        <v>2041</v>
      </c>
      <c r="B21" t="s">
        <v>184</v>
      </c>
      <c r="C21" t="s">
        <v>184</v>
      </c>
      <c r="D21" t="s">
        <v>184</v>
      </c>
      <c r="E21" t="s">
        <v>184</v>
      </c>
      <c r="F21" t="s">
        <v>184</v>
      </c>
      <c r="G21" t="s">
        <v>184</v>
      </c>
      <c r="H21" t="s">
        <v>184</v>
      </c>
      <c r="I21" t="s">
        <v>184</v>
      </c>
      <c r="J21" t="s">
        <v>184</v>
      </c>
      <c r="K21" t="s">
        <v>184</v>
      </c>
      <c r="L21" t="s">
        <v>1081</v>
      </c>
      <c r="M21" t="s">
        <v>184</v>
      </c>
      <c r="N21" t="s">
        <v>184</v>
      </c>
      <c r="O21" t="s">
        <v>184</v>
      </c>
      <c r="P21" t="s">
        <v>184</v>
      </c>
      <c r="Q21" t="s">
        <v>184</v>
      </c>
      <c r="R21" t="s">
        <v>1857</v>
      </c>
      <c r="S21" t="s">
        <v>184</v>
      </c>
      <c r="T21" t="s">
        <v>184</v>
      </c>
      <c r="U21" t="s">
        <v>184</v>
      </c>
      <c r="V21" t="s">
        <v>184</v>
      </c>
      <c r="W21" t="s">
        <v>184</v>
      </c>
      <c r="X21" t="s">
        <v>184</v>
      </c>
      <c r="Y21" t="s">
        <v>184</v>
      </c>
      <c r="Z21" t="s">
        <v>184</v>
      </c>
      <c r="AA21" t="s">
        <v>184</v>
      </c>
      <c r="AB21" t="s">
        <v>184</v>
      </c>
      <c r="AC21" t="s">
        <v>184</v>
      </c>
      <c r="AD21" t="s">
        <v>184</v>
      </c>
      <c r="AE21" t="s">
        <v>184</v>
      </c>
      <c r="AF21" t="s">
        <v>184</v>
      </c>
      <c r="AG21" t="s">
        <v>184</v>
      </c>
      <c r="AH21" t="s">
        <v>184</v>
      </c>
      <c r="AI21" t="s">
        <v>184</v>
      </c>
      <c r="AJ21" t="s">
        <v>184</v>
      </c>
      <c r="AK21" t="s">
        <v>905</v>
      </c>
      <c r="AL21" t="s">
        <v>2042</v>
      </c>
    </row>
    <row r="22" spans="1:38" x14ac:dyDescent="0.35">
      <c r="A22" s="1" t="s">
        <v>2043</v>
      </c>
      <c r="B22" t="s">
        <v>184</v>
      </c>
      <c r="C22" t="s">
        <v>184</v>
      </c>
      <c r="D22" t="s">
        <v>184</v>
      </c>
      <c r="E22" t="s">
        <v>184</v>
      </c>
      <c r="F22" t="s">
        <v>984</v>
      </c>
      <c r="G22" t="s">
        <v>984</v>
      </c>
      <c r="H22" t="s">
        <v>984</v>
      </c>
      <c r="I22" t="s">
        <v>984</v>
      </c>
      <c r="J22" t="s">
        <v>984</v>
      </c>
      <c r="K22" t="s">
        <v>984</v>
      </c>
      <c r="L22" t="s">
        <v>740</v>
      </c>
      <c r="M22" t="s">
        <v>184</v>
      </c>
      <c r="N22" t="s">
        <v>184</v>
      </c>
      <c r="O22" t="s">
        <v>184</v>
      </c>
      <c r="P22" t="s">
        <v>184</v>
      </c>
      <c r="Q22" t="s">
        <v>184</v>
      </c>
      <c r="R22" t="s">
        <v>184</v>
      </c>
      <c r="S22" t="s">
        <v>184</v>
      </c>
      <c r="T22" t="s">
        <v>184</v>
      </c>
      <c r="U22" t="s">
        <v>184</v>
      </c>
      <c r="V22" t="s">
        <v>184</v>
      </c>
      <c r="W22" t="s">
        <v>184</v>
      </c>
      <c r="X22" t="s">
        <v>184</v>
      </c>
      <c r="Y22" t="s">
        <v>184</v>
      </c>
      <c r="Z22" t="s">
        <v>184</v>
      </c>
      <c r="AA22" t="s">
        <v>184</v>
      </c>
      <c r="AB22" t="s">
        <v>184</v>
      </c>
      <c r="AC22" t="s">
        <v>184</v>
      </c>
      <c r="AD22" t="s">
        <v>184</v>
      </c>
      <c r="AE22" t="s">
        <v>184</v>
      </c>
      <c r="AF22" t="s">
        <v>184</v>
      </c>
      <c r="AG22" t="s">
        <v>184</v>
      </c>
      <c r="AH22" t="s">
        <v>184</v>
      </c>
      <c r="AI22" t="s">
        <v>184</v>
      </c>
      <c r="AJ22" t="s">
        <v>184</v>
      </c>
      <c r="AK22" t="s">
        <v>184</v>
      </c>
      <c r="AL22" t="s">
        <v>184</v>
      </c>
    </row>
    <row r="23" spans="1:38" x14ac:dyDescent="0.35">
      <c r="A23" s="1" t="s">
        <v>2044</v>
      </c>
      <c r="B23" t="s">
        <v>184</v>
      </c>
      <c r="C23" t="s">
        <v>184</v>
      </c>
      <c r="D23" t="s">
        <v>184</v>
      </c>
      <c r="E23" t="s">
        <v>184</v>
      </c>
      <c r="F23" t="s">
        <v>2001</v>
      </c>
      <c r="G23" t="s">
        <v>746</v>
      </c>
      <c r="H23" t="s">
        <v>1032</v>
      </c>
      <c r="I23" t="s">
        <v>1860</v>
      </c>
      <c r="J23" t="s">
        <v>759</v>
      </c>
      <c r="K23" t="s">
        <v>1814</v>
      </c>
      <c r="L23" t="s">
        <v>1173</v>
      </c>
      <c r="M23" t="s">
        <v>1180</v>
      </c>
      <c r="N23" t="s">
        <v>2045</v>
      </c>
      <c r="O23" t="s">
        <v>1450</v>
      </c>
      <c r="P23" t="s">
        <v>1946</v>
      </c>
      <c r="Q23" t="s">
        <v>2046</v>
      </c>
      <c r="R23" t="s">
        <v>1009</v>
      </c>
      <c r="S23" t="s">
        <v>2047</v>
      </c>
      <c r="T23" t="s">
        <v>923</v>
      </c>
      <c r="U23" t="s">
        <v>1415</v>
      </c>
      <c r="V23" t="s">
        <v>911</v>
      </c>
      <c r="W23" t="s">
        <v>2048</v>
      </c>
      <c r="X23" t="s">
        <v>2049</v>
      </c>
      <c r="Y23" t="s">
        <v>1233</v>
      </c>
      <c r="Z23" t="s">
        <v>1411</v>
      </c>
      <c r="AA23" t="s">
        <v>2050</v>
      </c>
      <c r="AB23" t="s">
        <v>2051</v>
      </c>
      <c r="AC23" t="s">
        <v>566</v>
      </c>
      <c r="AD23" t="s">
        <v>1421</v>
      </c>
      <c r="AE23" t="s">
        <v>2052</v>
      </c>
      <c r="AF23" t="s">
        <v>1418</v>
      </c>
      <c r="AG23" t="s">
        <v>2053</v>
      </c>
      <c r="AH23" t="s">
        <v>2054</v>
      </c>
      <c r="AI23" t="s">
        <v>1344</v>
      </c>
      <c r="AJ23" t="s">
        <v>1877</v>
      </c>
      <c r="AK23" t="s">
        <v>2055</v>
      </c>
      <c r="AL23" t="s">
        <v>1307</v>
      </c>
    </row>
    <row r="24" spans="1:38" x14ac:dyDescent="0.35">
      <c r="A24" s="1" t="s">
        <v>2056</v>
      </c>
      <c r="B24" t="s">
        <v>184</v>
      </c>
      <c r="C24" t="s">
        <v>184</v>
      </c>
      <c r="D24" t="s">
        <v>184</v>
      </c>
      <c r="E24" t="s">
        <v>184</v>
      </c>
      <c r="F24" t="s">
        <v>1077</v>
      </c>
      <c r="G24" t="s">
        <v>801</v>
      </c>
      <c r="H24" t="s">
        <v>1086</v>
      </c>
      <c r="I24" t="s">
        <v>2057</v>
      </c>
      <c r="J24" t="s">
        <v>1625</v>
      </c>
      <c r="K24" t="s">
        <v>801</v>
      </c>
      <c r="L24" t="s">
        <v>1623</v>
      </c>
      <c r="M24" t="s">
        <v>1672</v>
      </c>
      <c r="N24" t="s">
        <v>1186</v>
      </c>
      <c r="O24" t="s">
        <v>2058</v>
      </c>
      <c r="P24" t="s">
        <v>2059</v>
      </c>
      <c r="Q24" t="s">
        <v>1014</v>
      </c>
      <c r="R24" t="s">
        <v>923</v>
      </c>
      <c r="S24" t="s">
        <v>2060</v>
      </c>
      <c r="T24" t="s">
        <v>2025</v>
      </c>
      <c r="U24" t="s">
        <v>2061</v>
      </c>
      <c r="V24" t="s">
        <v>2062</v>
      </c>
      <c r="W24" t="s">
        <v>2063</v>
      </c>
      <c r="X24" t="s">
        <v>394</v>
      </c>
      <c r="Y24" t="s">
        <v>1233</v>
      </c>
      <c r="Z24" t="s">
        <v>2064</v>
      </c>
      <c r="AA24" t="s">
        <v>2065</v>
      </c>
      <c r="AB24" t="s">
        <v>1818</v>
      </c>
      <c r="AC24" t="s">
        <v>1249</v>
      </c>
      <c r="AD24" t="s">
        <v>980</v>
      </c>
      <c r="AE24" t="s">
        <v>1090</v>
      </c>
      <c r="AF24" t="s">
        <v>1442</v>
      </c>
      <c r="AG24" t="s">
        <v>1649</v>
      </c>
      <c r="AH24" t="s">
        <v>333</v>
      </c>
      <c r="AI24" t="s">
        <v>836</v>
      </c>
      <c r="AJ24" t="s">
        <v>1303</v>
      </c>
      <c r="AK24" t="s">
        <v>802</v>
      </c>
      <c r="AL24" t="s">
        <v>2066</v>
      </c>
    </row>
    <row r="25" spans="1:38" x14ac:dyDescent="0.35">
      <c r="A25" s="1" t="s">
        <v>2067</v>
      </c>
      <c r="B25" t="s">
        <v>184</v>
      </c>
      <c r="C25" t="s">
        <v>184</v>
      </c>
      <c r="D25" t="s">
        <v>184</v>
      </c>
      <c r="E25" t="s">
        <v>184</v>
      </c>
      <c r="F25" t="s">
        <v>184</v>
      </c>
      <c r="G25" t="s">
        <v>184</v>
      </c>
      <c r="H25" t="s">
        <v>184</v>
      </c>
      <c r="I25" t="s">
        <v>184</v>
      </c>
      <c r="J25" t="s">
        <v>184</v>
      </c>
      <c r="K25" t="s">
        <v>184</v>
      </c>
      <c r="L25" t="s">
        <v>184</v>
      </c>
      <c r="M25" t="s">
        <v>184</v>
      </c>
      <c r="N25" t="s">
        <v>184</v>
      </c>
      <c r="O25" t="s">
        <v>184</v>
      </c>
      <c r="P25" t="s">
        <v>759</v>
      </c>
      <c r="Q25" t="s">
        <v>799</v>
      </c>
      <c r="R25" t="s">
        <v>984</v>
      </c>
      <c r="S25" t="s">
        <v>1249</v>
      </c>
      <c r="T25" t="s">
        <v>906</v>
      </c>
      <c r="U25" t="s">
        <v>1555</v>
      </c>
      <c r="V25" t="s">
        <v>1555</v>
      </c>
      <c r="W25" t="s">
        <v>184</v>
      </c>
      <c r="X25" t="s">
        <v>184</v>
      </c>
      <c r="Y25" t="s">
        <v>184</v>
      </c>
      <c r="Z25" t="s">
        <v>184</v>
      </c>
      <c r="AA25" t="s">
        <v>184</v>
      </c>
      <c r="AB25" t="s">
        <v>184</v>
      </c>
      <c r="AC25" t="s">
        <v>184</v>
      </c>
      <c r="AD25" t="s">
        <v>184</v>
      </c>
      <c r="AE25" t="s">
        <v>184</v>
      </c>
      <c r="AF25" t="s">
        <v>184</v>
      </c>
      <c r="AG25" t="s">
        <v>184</v>
      </c>
      <c r="AH25" t="s">
        <v>184</v>
      </c>
      <c r="AI25" t="s">
        <v>184</v>
      </c>
      <c r="AJ25" t="s">
        <v>184</v>
      </c>
      <c r="AK25" t="s">
        <v>184</v>
      </c>
      <c r="AL25" t="s">
        <v>184</v>
      </c>
    </row>
    <row r="26" spans="1:38" x14ac:dyDescent="0.35">
      <c r="A26" s="1" t="s">
        <v>2068</v>
      </c>
      <c r="B26" t="s">
        <v>184</v>
      </c>
      <c r="C26" t="s">
        <v>184</v>
      </c>
      <c r="D26" t="s">
        <v>184</v>
      </c>
      <c r="E26" t="s">
        <v>184</v>
      </c>
      <c r="F26" t="s">
        <v>1077</v>
      </c>
      <c r="G26" t="s">
        <v>801</v>
      </c>
      <c r="H26" t="s">
        <v>1086</v>
      </c>
      <c r="I26" t="s">
        <v>2057</v>
      </c>
      <c r="J26" t="s">
        <v>799</v>
      </c>
      <c r="K26" t="s">
        <v>1453</v>
      </c>
      <c r="L26" t="s">
        <v>752</v>
      </c>
      <c r="M26" t="s">
        <v>1636</v>
      </c>
      <c r="N26" t="s">
        <v>1016</v>
      </c>
      <c r="O26" t="s">
        <v>821</v>
      </c>
      <c r="P26" t="s">
        <v>1890</v>
      </c>
      <c r="Q26" t="s">
        <v>2069</v>
      </c>
      <c r="R26" t="s">
        <v>916</v>
      </c>
      <c r="S26" t="s">
        <v>1705</v>
      </c>
      <c r="T26" t="s">
        <v>1199</v>
      </c>
      <c r="U26" t="s">
        <v>2070</v>
      </c>
      <c r="V26" t="s">
        <v>2071</v>
      </c>
      <c r="W26" t="s">
        <v>2072</v>
      </c>
      <c r="X26" t="s">
        <v>1209</v>
      </c>
      <c r="Y26" t="s">
        <v>2073</v>
      </c>
      <c r="Z26" t="s">
        <v>561</v>
      </c>
      <c r="AA26" t="s">
        <v>2074</v>
      </c>
      <c r="AB26" t="s">
        <v>665</v>
      </c>
      <c r="AC26" t="s">
        <v>2075</v>
      </c>
      <c r="AD26" t="s">
        <v>1280</v>
      </c>
      <c r="AE26" t="s">
        <v>2076</v>
      </c>
      <c r="AF26" t="s">
        <v>1828</v>
      </c>
      <c r="AG26" t="s">
        <v>2077</v>
      </c>
      <c r="AH26" t="s">
        <v>2078</v>
      </c>
      <c r="AI26" t="s">
        <v>2079</v>
      </c>
      <c r="AJ26" t="s">
        <v>1540</v>
      </c>
      <c r="AK26" t="s">
        <v>1438</v>
      </c>
      <c r="AL26" t="s">
        <v>2080</v>
      </c>
    </row>
    <row r="27" spans="1:38" x14ac:dyDescent="0.35">
      <c r="A27" s="1" t="s">
        <v>2081</v>
      </c>
      <c r="B27" t="s">
        <v>184</v>
      </c>
      <c r="C27" t="s">
        <v>184</v>
      </c>
      <c r="D27" t="s">
        <v>184</v>
      </c>
      <c r="E27" t="s">
        <v>184</v>
      </c>
      <c r="F27" t="s">
        <v>184</v>
      </c>
      <c r="G27" t="s">
        <v>184</v>
      </c>
      <c r="H27" t="s">
        <v>184</v>
      </c>
      <c r="I27" t="s">
        <v>184</v>
      </c>
      <c r="J27" t="s">
        <v>1210</v>
      </c>
      <c r="K27" t="s">
        <v>821</v>
      </c>
      <c r="L27" t="s">
        <v>733</v>
      </c>
      <c r="M27" t="s">
        <v>1103</v>
      </c>
      <c r="N27" t="s">
        <v>1211</v>
      </c>
      <c r="O27" t="s">
        <v>1212</v>
      </c>
      <c r="P27" t="s">
        <v>1185</v>
      </c>
      <c r="Q27" t="s">
        <v>572</v>
      </c>
      <c r="R27" t="s">
        <v>1213</v>
      </c>
      <c r="S27" t="s">
        <v>1214</v>
      </c>
      <c r="T27" t="s">
        <v>1291</v>
      </c>
      <c r="U27" t="s">
        <v>1216</v>
      </c>
      <c r="V27" t="s">
        <v>1217</v>
      </c>
      <c r="W27" t="s">
        <v>658</v>
      </c>
      <c r="X27" t="s">
        <v>1218</v>
      </c>
      <c r="Y27" t="s">
        <v>1219</v>
      </c>
      <c r="Z27" t="s">
        <v>1220</v>
      </c>
      <c r="AA27" t="s">
        <v>1221</v>
      </c>
      <c r="AB27" t="s">
        <v>639</v>
      </c>
      <c r="AC27" t="s">
        <v>1222</v>
      </c>
      <c r="AD27" t="s">
        <v>639</v>
      </c>
      <c r="AE27" t="s">
        <v>1223</v>
      </c>
      <c r="AF27" t="s">
        <v>1224</v>
      </c>
      <c r="AG27" t="s">
        <v>1225</v>
      </c>
      <c r="AH27" t="s">
        <v>1226</v>
      </c>
      <c r="AI27" t="s">
        <v>2082</v>
      </c>
      <c r="AJ27" t="s">
        <v>2083</v>
      </c>
      <c r="AK27" t="s">
        <v>1229</v>
      </c>
      <c r="AL27" t="s">
        <v>1230</v>
      </c>
    </row>
    <row r="28" spans="1:38" x14ac:dyDescent="0.35">
      <c r="A28" s="1" t="s">
        <v>2084</v>
      </c>
      <c r="B28" t="s">
        <v>184</v>
      </c>
      <c r="C28" t="s">
        <v>184</v>
      </c>
      <c r="D28" t="s">
        <v>184</v>
      </c>
      <c r="E28" t="s">
        <v>184</v>
      </c>
      <c r="F28" t="s">
        <v>1309</v>
      </c>
      <c r="G28" t="s">
        <v>1207</v>
      </c>
      <c r="H28" t="s">
        <v>1208</v>
      </c>
      <c r="I28" t="s">
        <v>1073</v>
      </c>
      <c r="J28" t="s">
        <v>1209</v>
      </c>
      <c r="K28" t="s">
        <v>1210</v>
      </c>
      <c r="L28" t="s">
        <v>1534</v>
      </c>
      <c r="M28" t="s">
        <v>820</v>
      </c>
      <c r="N28" t="s">
        <v>1103</v>
      </c>
      <c r="O28" t="s">
        <v>1211</v>
      </c>
      <c r="P28" t="s">
        <v>1212</v>
      </c>
      <c r="Q28" t="s">
        <v>1185</v>
      </c>
      <c r="R28" t="s">
        <v>572</v>
      </c>
      <c r="S28" t="s">
        <v>1213</v>
      </c>
      <c r="T28" t="s">
        <v>1809</v>
      </c>
      <c r="U28" t="s">
        <v>1291</v>
      </c>
      <c r="V28" t="s">
        <v>1216</v>
      </c>
      <c r="W28" t="s">
        <v>1217</v>
      </c>
      <c r="X28" t="s">
        <v>658</v>
      </c>
      <c r="Y28" t="s">
        <v>1218</v>
      </c>
      <c r="Z28" t="s">
        <v>1219</v>
      </c>
      <c r="AA28" t="s">
        <v>1220</v>
      </c>
      <c r="AB28" t="s">
        <v>1221</v>
      </c>
      <c r="AC28" t="s">
        <v>639</v>
      </c>
      <c r="AD28" t="s">
        <v>1222</v>
      </c>
      <c r="AE28" t="s">
        <v>639</v>
      </c>
      <c r="AF28" t="s">
        <v>1223</v>
      </c>
      <c r="AG28" t="s">
        <v>1224</v>
      </c>
      <c r="AH28" t="s">
        <v>1225</v>
      </c>
      <c r="AI28" t="s">
        <v>372</v>
      </c>
      <c r="AJ28" t="s">
        <v>2082</v>
      </c>
      <c r="AK28" t="s">
        <v>2083</v>
      </c>
      <c r="AL28" t="s">
        <v>1229</v>
      </c>
    </row>
    <row r="29" spans="1:38" x14ac:dyDescent="0.35">
      <c r="A29" s="1" t="s">
        <v>2085</v>
      </c>
      <c r="B29" t="s">
        <v>184</v>
      </c>
      <c r="C29" t="s">
        <v>184</v>
      </c>
      <c r="D29" t="s">
        <v>184</v>
      </c>
      <c r="E29" t="s">
        <v>184</v>
      </c>
      <c r="F29" t="s">
        <v>1750</v>
      </c>
      <c r="G29" t="s">
        <v>2086</v>
      </c>
      <c r="H29" t="s">
        <v>1020</v>
      </c>
      <c r="I29" t="s">
        <v>313</v>
      </c>
      <c r="J29" t="s">
        <v>314</v>
      </c>
      <c r="K29" t="s">
        <v>2087</v>
      </c>
      <c r="L29" t="s">
        <v>1086</v>
      </c>
      <c r="M29" t="s">
        <v>415</v>
      </c>
      <c r="N29" t="s">
        <v>2088</v>
      </c>
      <c r="O29" t="s">
        <v>2089</v>
      </c>
      <c r="P29" t="s">
        <v>2090</v>
      </c>
      <c r="Q29" t="s">
        <v>1190</v>
      </c>
      <c r="R29" t="s">
        <v>2091</v>
      </c>
      <c r="S29" t="s">
        <v>2092</v>
      </c>
      <c r="T29" t="s">
        <v>1101</v>
      </c>
      <c r="U29" t="s">
        <v>2093</v>
      </c>
      <c r="V29" t="s">
        <v>2094</v>
      </c>
      <c r="W29" t="s">
        <v>1932</v>
      </c>
      <c r="X29" t="s">
        <v>2095</v>
      </c>
      <c r="Y29" t="s">
        <v>2096</v>
      </c>
      <c r="Z29" t="s">
        <v>1555</v>
      </c>
      <c r="AA29" t="s">
        <v>2097</v>
      </c>
      <c r="AB29" t="s">
        <v>1568</v>
      </c>
      <c r="AC29" t="s">
        <v>2098</v>
      </c>
      <c r="AD29" t="s">
        <v>1868</v>
      </c>
      <c r="AE29" t="s">
        <v>2099</v>
      </c>
      <c r="AF29" t="s">
        <v>1019</v>
      </c>
      <c r="AG29" t="s">
        <v>980</v>
      </c>
      <c r="AH29" t="s">
        <v>2100</v>
      </c>
      <c r="AI29" t="s">
        <v>2057</v>
      </c>
      <c r="AJ29" t="s">
        <v>1279</v>
      </c>
      <c r="AK29" t="s">
        <v>2101</v>
      </c>
      <c r="AL29" t="s">
        <v>2102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Main</vt:lpstr>
      <vt:lpstr>Info</vt:lpstr>
      <vt:lpstr>Model</vt:lpstr>
      <vt:lpstr>Summary</vt:lpstr>
      <vt:lpstr>Income Statement</vt:lpstr>
      <vt:lpstr>Balance Sheet</vt:lpstr>
      <vt:lpstr>Cash Flow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William Kruta</cp:lastModifiedBy>
  <dcterms:created xsi:type="dcterms:W3CDTF">2022-10-30T08:10:09Z</dcterms:created>
  <dcterms:modified xsi:type="dcterms:W3CDTF">2024-03-09T19:45:43Z</dcterms:modified>
</cp:coreProperties>
</file>