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NET/"/>
    </mc:Choice>
  </mc:AlternateContent>
  <xr:revisionPtr revIDLastSave="2120" documentId="8_{7239F05B-22EA-4323-83C5-91E85A77BA1A}" xr6:coauthVersionLast="47" xr6:coauthVersionMax="47" xr10:uidLastSave="{7E06E2D3-7ACF-4936-B71A-80816C04E540}"/>
  <bookViews>
    <workbookView xWindow="7930" yWindow="4430" windowWidth="28800" windowHeight="15460" activeTab="2" xr2:uid="{ACC552BE-353E-4B65-8ED5-31C4C53B403D}"/>
  </bookViews>
  <sheets>
    <sheet name="Main" sheetId="3" r:id="rId1"/>
    <sheet name="Info" sheetId="2" r:id="rId2"/>
    <sheet name="Mode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6" i="1" l="1"/>
  <c r="N156" i="1"/>
  <c r="O156" i="1"/>
  <c r="P156" i="1"/>
  <c r="Q156" i="1"/>
  <c r="R156" i="1"/>
  <c r="S156" i="1"/>
  <c r="T156" i="1"/>
  <c r="U156" i="1"/>
  <c r="V156" i="1"/>
  <c r="W156" i="1"/>
  <c r="M157" i="1"/>
  <c r="N157" i="1"/>
  <c r="O157" i="1"/>
  <c r="P157" i="1"/>
  <c r="Q157" i="1"/>
  <c r="R157" i="1"/>
  <c r="S157" i="1"/>
  <c r="T157" i="1"/>
  <c r="U157" i="1"/>
  <c r="V157" i="1"/>
  <c r="W157" i="1"/>
  <c r="M158" i="1"/>
  <c r="N158" i="1"/>
  <c r="O158" i="1"/>
  <c r="P158" i="1"/>
  <c r="Q158" i="1"/>
  <c r="R158" i="1"/>
  <c r="S158" i="1"/>
  <c r="T158" i="1"/>
  <c r="U158" i="1"/>
  <c r="V158" i="1"/>
  <c r="W158" i="1"/>
  <c r="M159" i="1"/>
  <c r="N159" i="1"/>
  <c r="O159" i="1"/>
  <c r="P159" i="1"/>
  <c r="Q159" i="1"/>
  <c r="R159" i="1"/>
  <c r="S159" i="1"/>
  <c r="T159" i="1"/>
  <c r="U159" i="1"/>
  <c r="V159" i="1"/>
  <c r="W159" i="1"/>
  <c r="L159" i="1"/>
  <c r="L158" i="1"/>
  <c r="L157" i="1"/>
  <c r="L156" i="1"/>
  <c r="Q154" i="1"/>
  <c r="S154" i="1"/>
  <c r="U154" i="1"/>
  <c r="V154" i="1"/>
  <c r="W154" i="1"/>
  <c r="I155" i="1"/>
  <c r="I154" i="1" s="1"/>
  <c r="J155" i="1"/>
  <c r="J154" i="1" s="1"/>
  <c r="K155" i="1"/>
  <c r="K154" i="1" s="1"/>
  <c r="L155" i="1"/>
  <c r="L154" i="1" s="1"/>
  <c r="M155" i="1"/>
  <c r="M154" i="1" s="1"/>
  <c r="N155" i="1"/>
  <c r="N154" i="1" s="1"/>
  <c r="O155" i="1"/>
  <c r="O154" i="1" s="1"/>
  <c r="P155" i="1"/>
  <c r="P154" i="1" s="1"/>
  <c r="Q155" i="1"/>
  <c r="R155" i="1"/>
  <c r="R154" i="1" s="1"/>
  <c r="S155" i="1"/>
  <c r="T155" i="1"/>
  <c r="T154" i="1" s="1"/>
  <c r="U155" i="1"/>
  <c r="V155" i="1"/>
  <c r="W155" i="1"/>
  <c r="H154" i="1"/>
  <c r="H155" i="1"/>
  <c r="T146" i="1"/>
  <c r="U146" i="1" s="1"/>
  <c r="V146" i="1" s="1"/>
  <c r="W146" i="1" s="1"/>
  <c r="T145" i="1"/>
  <c r="U145" i="1" s="1"/>
  <c r="V145" i="1" s="1"/>
  <c r="W145" i="1" s="1"/>
  <c r="T144" i="1"/>
  <c r="U144" i="1" s="1"/>
  <c r="V144" i="1" s="1"/>
  <c r="W144" i="1" s="1"/>
  <c r="T143" i="1"/>
  <c r="U143" i="1" s="1"/>
  <c r="V143" i="1" s="1"/>
  <c r="W143" i="1" s="1"/>
  <c r="T141" i="1"/>
  <c r="T140" i="1"/>
  <c r="U140" i="1" s="1"/>
  <c r="V140" i="1" s="1"/>
  <c r="W140" i="1" s="1"/>
  <c r="T139" i="1"/>
  <c r="U139" i="1" s="1"/>
  <c r="P146" i="1"/>
  <c r="Q146" i="1" s="1"/>
  <c r="R146" i="1" s="1"/>
  <c r="S146" i="1" s="1"/>
  <c r="P145" i="1"/>
  <c r="Q145" i="1" s="1"/>
  <c r="R145" i="1" s="1"/>
  <c r="S145" i="1" s="1"/>
  <c r="P144" i="1"/>
  <c r="Q144" i="1" s="1"/>
  <c r="R144" i="1" s="1"/>
  <c r="S144" i="1" s="1"/>
  <c r="P143" i="1"/>
  <c r="Q143" i="1" s="1"/>
  <c r="R143" i="1" s="1"/>
  <c r="S143" i="1" s="1"/>
  <c r="P140" i="1"/>
  <c r="Q140" i="1" s="1"/>
  <c r="R140" i="1" s="1"/>
  <c r="S140" i="1" s="1"/>
  <c r="P139" i="1"/>
  <c r="P141" i="1" s="1"/>
  <c r="L146" i="1"/>
  <c r="M146" i="1" s="1"/>
  <c r="N146" i="1" s="1"/>
  <c r="O146" i="1" s="1"/>
  <c r="L145" i="1"/>
  <c r="M145" i="1" s="1"/>
  <c r="N145" i="1" s="1"/>
  <c r="O145" i="1" s="1"/>
  <c r="L144" i="1"/>
  <c r="M144" i="1" s="1"/>
  <c r="N144" i="1" s="1"/>
  <c r="O144" i="1" s="1"/>
  <c r="L143" i="1"/>
  <c r="M143" i="1" s="1"/>
  <c r="N143" i="1" s="1"/>
  <c r="O143" i="1" s="1"/>
  <c r="L141" i="1"/>
  <c r="L140" i="1"/>
  <c r="M140" i="1" s="1"/>
  <c r="N140" i="1" s="1"/>
  <c r="O140" i="1" s="1"/>
  <c r="L139" i="1"/>
  <c r="M139" i="1" s="1"/>
  <c r="I141" i="1"/>
  <c r="J141" i="1"/>
  <c r="K141" i="1"/>
  <c r="H141" i="1"/>
  <c r="H146" i="1"/>
  <c r="H145" i="1"/>
  <c r="H144" i="1"/>
  <c r="H143" i="1"/>
  <c r="I143" i="1" s="1"/>
  <c r="J143" i="1" s="1"/>
  <c r="K143" i="1" s="1"/>
  <c r="H140" i="1"/>
  <c r="I146" i="1"/>
  <c r="J146" i="1" s="1"/>
  <c r="K146" i="1" s="1"/>
  <c r="I145" i="1"/>
  <c r="J145" i="1" s="1"/>
  <c r="K145" i="1" s="1"/>
  <c r="I144" i="1"/>
  <c r="J144" i="1" s="1"/>
  <c r="K144" i="1" s="1"/>
  <c r="I140" i="1"/>
  <c r="J140" i="1" s="1"/>
  <c r="K140" i="1" s="1"/>
  <c r="K139" i="1"/>
  <c r="J139" i="1"/>
  <c r="I139" i="1"/>
  <c r="H139" i="1"/>
  <c r="K136" i="1"/>
  <c r="K135" i="1"/>
  <c r="K134" i="1"/>
  <c r="K133" i="1"/>
  <c r="K130" i="1"/>
  <c r="K131" i="1" s="1"/>
  <c r="K129" i="1"/>
  <c r="I47" i="1"/>
  <c r="I48" i="1" s="1"/>
  <c r="O136" i="1"/>
  <c r="O135" i="1"/>
  <c r="O134" i="1"/>
  <c r="O133" i="1"/>
  <c r="O130" i="1"/>
  <c r="O129" i="1"/>
  <c r="O131" i="1" s="1"/>
  <c r="S136" i="1"/>
  <c r="S135" i="1"/>
  <c r="S134" i="1"/>
  <c r="S133" i="1"/>
  <c r="S130" i="1"/>
  <c r="S129" i="1"/>
  <c r="S131" i="1"/>
  <c r="K67" i="1"/>
  <c r="K63" i="1"/>
  <c r="K60" i="1"/>
  <c r="K59" i="1"/>
  <c r="K58" i="1"/>
  <c r="K57" i="1"/>
  <c r="K52" i="1"/>
  <c r="K51" i="1"/>
  <c r="K50" i="1"/>
  <c r="K46" i="1"/>
  <c r="K45" i="1"/>
  <c r="K29" i="1"/>
  <c r="K41" i="1" s="1"/>
  <c r="K28" i="1"/>
  <c r="K40" i="1" s="1"/>
  <c r="K27" i="1"/>
  <c r="K39" i="1" s="1"/>
  <c r="K26" i="1"/>
  <c r="K15" i="1"/>
  <c r="K23" i="1" s="1"/>
  <c r="K14" i="1"/>
  <c r="K22" i="1" s="1"/>
  <c r="O67" i="1"/>
  <c r="O63" i="1"/>
  <c r="O60" i="1"/>
  <c r="O59" i="1"/>
  <c r="O58" i="1"/>
  <c r="O57" i="1"/>
  <c r="O52" i="1"/>
  <c r="O51" i="1"/>
  <c r="O50" i="1"/>
  <c r="O46" i="1"/>
  <c r="O45" i="1"/>
  <c r="O29" i="1"/>
  <c r="O28" i="1"/>
  <c r="O27" i="1"/>
  <c r="O26" i="1"/>
  <c r="O15" i="1"/>
  <c r="O14" i="1"/>
  <c r="S67" i="1"/>
  <c r="S63" i="1"/>
  <c r="S60" i="1"/>
  <c r="S59" i="1"/>
  <c r="S58" i="1"/>
  <c r="S57" i="1"/>
  <c r="S52" i="1"/>
  <c r="S51" i="1"/>
  <c r="S50" i="1"/>
  <c r="S46" i="1"/>
  <c r="S45" i="1"/>
  <c r="S29" i="1"/>
  <c r="S28" i="1"/>
  <c r="W40" i="1" s="1"/>
  <c r="S27" i="1"/>
  <c r="S39" i="1" s="1"/>
  <c r="S26" i="1"/>
  <c r="S15" i="1"/>
  <c r="S23" i="1" s="1"/>
  <c r="S14" i="1"/>
  <c r="W22" i="1" s="1"/>
  <c r="V47" i="1"/>
  <c r="V48" i="1" s="1"/>
  <c r="AW154" i="1" a="1"/>
  <c r="AW154" i="1" s="1"/>
  <c r="AW155" i="1" a="1"/>
  <c r="AW155" i="1" s="1"/>
  <c r="AT155" i="1"/>
  <c r="AT154" i="1" s="1"/>
  <c r="J133" i="1"/>
  <c r="N133" i="1"/>
  <c r="J130" i="1"/>
  <c r="K116" i="1"/>
  <c r="K115" i="1"/>
  <c r="K114" i="1"/>
  <c r="K113" i="1"/>
  <c r="K112" i="1"/>
  <c r="K111" i="1"/>
  <c r="K110" i="1"/>
  <c r="K108" i="1"/>
  <c r="K104" i="1"/>
  <c r="K103" i="1"/>
  <c r="K101" i="1"/>
  <c r="K102" i="1"/>
  <c r="K98" i="1"/>
  <c r="K97" i="1"/>
  <c r="K96" i="1"/>
  <c r="K95" i="1"/>
  <c r="K94" i="1"/>
  <c r="K93" i="1"/>
  <c r="K92" i="1"/>
  <c r="K88" i="1"/>
  <c r="K87" i="1"/>
  <c r="K86" i="1"/>
  <c r="K85" i="1"/>
  <c r="K84" i="1"/>
  <c r="K83" i="1"/>
  <c r="K82" i="1"/>
  <c r="K79" i="1"/>
  <c r="K78" i="1"/>
  <c r="K77" i="1"/>
  <c r="K76" i="1"/>
  <c r="K75" i="1"/>
  <c r="K74" i="1"/>
  <c r="P133" i="1"/>
  <c r="P130" i="1"/>
  <c r="P131" i="1" s="1"/>
  <c r="L130" i="1"/>
  <c r="L131" i="1" s="1"/>
  <c r="M133" i="1"/>
  <c r="Q133" i="1"/>
  <c r="M130" i="1"/>
  <c r="M131" i="1" s="1"/>
  <c r="J22" i="1"/>
  <c r="L22" i="1"/>
  <c r="M22" i="1"/>
  <c r="N22" i="1"/>
  <c r="P22" i="1"/>
  <c r="Q22" i="1"/>
  <c r="R22" i="1"/>
  <c r="T22" i="1"/>
  <c r="U22" i="1"/>
  <c r="V22" i="1"/>
  <c r="X22" i="1"/>
  <c r="Y22" i="1"/>
  <c r="J23" i="1"/>
  <c r="L23" i="1"/>
  <c r="M23" i="1"/>
  <c r="N23" i="1"/>
  <c r="P23" i="1"/>
  <c r="Q23" i="1"/>
  <c r="R23" i="1"/>
  <c r="T23" i="1"/>
  <c r="U23" i="1"/>
  <c r="V23" i="1"/>
  <c r="X23" i="1"/>
  <c r="Y23" i="1"/>
  <c r="I23" i="1"/>
  <c r="I22" i="1"/>
  <c r="G16" i="1"/>
  <c r="G18" i="1" s="1"/>
  <c r="G20" i="1" s="1"/>
  <c r="H16" i="1"/>
  <c r="H18" i="1" s="1"/>
  <c r="I16" i="1"/>
  <c r="I24" i="1" s="1"/>
  <c r="J16" i="1"/>
  <c r="L16" i="1"/>
  <c r="M16" i="1"/>
  <c r="N16" i="1"/>
  <c r="P16" i="1"/>
  <c r="Q16" i="1"/>
  <c r="Q19" i="1" s="1"/>
  <c r="R16" i="1"/>
  <c r="R19" i="1" s="1"/>
  <c r="T16" i="1"/>
  <c r="T18" i="1" s="1"/>
  <c r="U16" i="1"/>
  <c r="U18" i="1" s="1"/>
  <c r="V16" i="1"/>
  <c r="V18" i="1" s="1"/>
  <c r="W16" i="1"/>
  <c r="W18" i="1" s="1"/>
  <c r="W20" i="1" s="1"/>
  <c r="X16" i="1"/>
  <c r="X18" i="1" s="1"/>
  <c r="X20" i="1" s="1"/>
  <c r="Y16" i="1"/>
  <c r="Y18" i="1" s="1"/>
  <c r="Y20" i="1" s="1"/>
  <c r="F16" i="1"/>
  <c r="F19" i="1" s="1"/>
  <c r="I41" i="1"/>
  <c r="I40" i="1"/>
  <c r="I39" i="1"/>
  <c r="I38" i="1"/>
  <c r="L38" i="1"/>
  <c r="M38" i="1"/>
  <c r="N38" i="1"/>
  <c r="P38" i="1"/>
  <c r="Q38" i="1"/>
  <c r="R38" i="1"/>
  <c r="T38" i="1"/>
  <c r="U38" i="1"/>
  <c r="V38" i="1"/>
  <c r="W38" i="1"/>
  <c r="X38" i="1"/>
  <c r="Y38" i="1"/>
  <c r="L39" i="1"/>
  <c r="M39" i="1"/>
  <c r="N39" i="1"/>
  <c r="P39" i="1"/>
  <c r="Q39" i="1"/>
  <c r="R39" i="1"/>
  <c r="T39" i="1"/>
  <c r="U39" i="1"/>
  <c r="V39" i="1"/>
  <c r="X39" i="1"/>
  <c r="Y39" i="1"/>
  <c r="L40" i="1"/>
  <c r="M40" i="1"/>
  <c r="N40" i="1"/>
  <c r="P40" i="1"/>
  <c r="Q40" i="1"/>
  <c r="R40" i="1"/>
  <c r="T40" i="1"/>
  <c r="U40" i="1"/>
  <c r="V40" i="1"/>
  <c r="X40" i="1"/>
  <c r="Y40" i="1"/>
  <c r="L41" i="1"/>
  <c r="M41" i="1"/>
  <c r="N41" i="1"/>
  <c r="P41" i="1"/>
  <c r="Q41" i="1"/>
  <c r="R41" i="1"/>
  <c r="T41" i="1"/>
  <c r="U41" i="1"/>
  <c r="V41" i="1"/>
  <c r="X41" i="1"/>
  <c r="Y41" i="1"/>
  <c r="J41" i="1"/>
  <c r="J40" i="1"/>
  <c r="J39" i="1"/>
  <c r="J38" i="1"/>
  <c r="F41" i="1"/>
  <c r="F40" i="1"/>
  <c r="F39" i="1"/>
  <c r="F38" i="1"/>
  <c r="G30" i="1"/>
  <c r="G32" i="1" s="1"/>
  <c r="G36" i="1" s="1"/>
  <c r="H30" i="1"/>
  <c r="H35" i="1" s="1"/>
  <c r="I30" i="1"/>
  <c r="I32" i="1" s="1"/>
  <c r="J30" i="1"/>
  <c r="L30" i="1"/>
  <c r="L35" i="1" s="1"/>
  <c r="M30" i="1"/>
  <c r="M34" i="1" s="1"/>
  <c r="N30" i="1"/>
  <c r="N33" i="1" s="1"/>
  <c r="P30" i="1"/>
  <c r="P33" i="1" s="1"/>
  <c r="Q30" i="1"/>
  <c r="Q34" i="1" s="1"/>
  <c r="R30" i="1"/>
  <c r="R32" i="1" s="1"/>
  <c r="T30" i="1"/>
  <c r="T32" i="1" s="1"/>
  <c r="U30" i="1"/>
  <c r="U32" i="1" s="1"/>
  <c r="V30" i="1"/>
  <c r="V32" i="1" s="1"/>
  <c r="W30" i="1"/>
  <c r="W32" i="1" s="1"/>
  <c r="W36" i="1" s="1"/>
  <c r="X30" i="1"/>
  <c r="X32" i="1" s="1"/>
  <c r="X36" i="1" s="1"/>
  <c r="Y30" i="1"/>
  <c r="Y35" i="1" s="1"/>
  <c r="F30" i="1"/>
  <c r="F42" i="1" s="1"/>
  <c r="G131" i="1"/>
  <c r="H131" i="1"/>
  <c r="I131" i="1"/>
  <c r="J131" i="1"/>
  <c r="N131" i="1"/>
  <c r="Q131" i="1"/>
  <c r="R131" i="1"/>
  <c r="T131" i="1"/>
  <c r="U131" i="1"/>
  <c r="V131" i="1"/>
  <c r="W131" i="1"/>
  <c r="X131" i="1"/>
  <c r="Y131" i="1"/>
  <c r="F131" i="1"/>
  <c r="S108" i="1"/>
  <c r="O108" i="1"/>
  <c r="O116" i="1"/>
  <c r="O115" i="1"/>
  <c r="O114" i="1"/>
  <c r="O113" i="1"/>
  <c r="O112" i="1"/>
  <c r="O111" i="1"/>
  <c r="O110" i="1"/>
  <c r="G117" i="1"/>
  <c r="H117" i="1"/>
  <c r="I117" i="1"/>
  <c r="J117" i="1"/>
  <c r="L117" i="1"/>
  <c r="M117" i="1"/>
  <c r="N117" i="1"/>
  <c r="P117" i="1"/>
  <c r="Q117" i="1"/>
  <c r="R117" i="1"/>
  <c r="T117" i="1"/>
  <c r="U117" i="1"/>
  <c r="V117" i="1"/>
  <c r="W117" i="1"/>
  <c r="X117" i="1"/>
  <c r="Y117" i="1"/>
  <c r="F117" i="1"/>
  <c r="S116" i="1"/>
  <c r="S115" i="1"/>
  <c r="S114" i="1"/>
  <c r="S113" i="1"/>
  <c r="S112" i="1"/>
  <c r="S111" i="1"/>
  <c r="S110" i="1"/>
  <c r="G61" i="1"/>
  <c r="H61" i="1"/>
  <c r="I61" i="1"/>
  <c r="J61" i="1"/>
  <c r="L61" i="1"/>
  <c r="M61" i="1"/>
  <c r="N61" i="1"/>
  <c r="P61" i="1"/>
  <c r="Q61" i="1"/>
  <c r="R61" i="1"/>
  <c r="T61" i="1"/>
  <c r="U61" i="1"/>
  <c r="V61" i="1"/>
  <c r="W61" i="1"/>
  <c r="X61" i="1"/>
  <c r="Y61" i="1"/>
  <c r="F61" i="1"/>
  <c r="G53" i="1"/>
  <c r="H53" i="1"/>
  <c r="I53" i="1"/>
  <c r="J53" i="1"/>
  <c r="L53" i="1"/>
  <c r="M53" i="1"/>
  <c r="N53" i="1"/>
  <c r="P53" i="1"/>
  <c r="Q53" i="1"/>
  <c r="R53" i="1"/>
  <c r="T53" i="1"/>
  <c r="U53" i="1"/>
  <c r="V53" i="1"/>
  <c r="W53" i="1"/>
  <c r="X53" i="1"/>
  <c r="Y53" i="1"/>
  <c r="F53" i="1"/>
  <c r="G47" i="1"/>
  <c r="G48" i="1" s="1"/>
  <c r="H47" i="1"/>
  <c r="H48" i="1" s="1"/>
  <c r="J47" i="1"/>
  <c r="L47" i="1"/>
  <c r="M47" i="1"/>
  <c r="N47" i="1"/>
  <c r="O47" i="1"/>
  <c r="O48" i="1" s="1"/>
  <c r="P47" i="1"/>
  <c r="P48" i="1" s="1"/>
  <c r="Q47" i="1"/>
  <c r="Q48" i="1" s="1"/>
  <c r="R47" i="1"/>
  <c r="R48" i="1" s="1"/>
  <c r="T47" i="1"/>
  <c r="T48" i="1" s="1"/>
  <c r="U47" i="1"/>
  <c r="U48" i="1" s="1"/>
  <c r="W47" i="1"/>
  <c r="W48" i="1" s="1"/>
  <c r="X47" i="1"/>
  <c r="Y47" i="1"/>
  <c r="Y48" i="1" s="1"/>
  <c r="F47" i="1"/>
  <c r="F48" i="1" s="1"/>
  <c r="S104" i="1"/>
  <c r="S103" i="1"/>
  <c r="S102" i="1"/>
  <c r="S101" i="1"/>
  <c r="G105" i="1"/>
  <c r="H105" i="1"/>
  <c r="I105" i="1"/>
  <c r="J105" i="1"/>
  <c r="L105" i="1"/>
  <c r="M105" i="1"/>
  <c r="N105" i="1"/>
  <c r="P105" i="1"/>
  <c r="Q105" i="1"/>
  <c r="R105" i="1"/>
  <c r="T105" i="1"/>
  <c r="U105" i="1"/>
  <c r="V105" i="1"/>
  <c r="W105" i="1"/>
  <c r="X105" i="1"/>
  <c r="Y105" i="1"/>
  <c r="F105" i="1"/>
  <c r="O104" i="1"/>
  <c r="O103" i="1"/>
  <c r="O102" i="1"/>
  <c r="O101" i="1"/>
  <c r="O98" i="1"/>
  <c r="O97" i="1"/>
  <c r="O96" i="1"/>
  <c r="O95" i="1"/>
  <c r="O94" i="1"/>
  <c r="O93" i="1"/>
  <c r="O92" i="1"/>
  <c r="O88" i="1"/>
  <c r="O87" i="1"/>
  <c r="O86" i="1"/>
  <c r="O85" i="1"/>
  <c r="O84" i="1"/>
  <c r="O83" i="1"/>
  <c r="O82" i="1"/>
  <c r="G99" i="1"/>
  <c r="H99" i="1"/>
  <c r="I99" i="1"/>
  <c r="J99" i="1"/>
  <c r="L99" i="1"/>
  <c r="M99" i="1"/>
  <c r="N99" i="1"/>
  <c r="P99" i="1"/>
  <c r="Q99" i="1"/>
  <c r="R99" i="1"/>
  <c r="T99" i="1"/>
  <c r="U99" i="1"/>
  <c r="V99" i="1"/>
  <c r="W99" i="1"/>
  <c r="X99" i="1"/>
  <c r="Y99" i="1"/>
  <c r="F99" i="1"/>
  <c r="S98" i="1"/>
  <c r="S97" i="1"/>
  <c r="S96" i="1"/>
  <c r="S95" i="1"/>
  <c r="S94" i="1"/>
  <c r="S93" i="1"/>
  <c r="S92" i="1"/>
  <c r="G89" i="1"/>
  <c r="H89" i="1"/>
  <c r="I89" i="1"/>
  <c r="J89" i="1"/>
  <c r="L89" i="1"/>
  <c r="M89" i="1"/>
  <c r="N89" i="1"/>
  <c r="P89" i="1"/>
  <c r="Q89" i="1"/>
  <c r="R89" i="1"/>
  <c r="T89" i="1"/>
  <c r="U89" i="1"/>
  <c r="V89" i="1"/>
  <c r="W89" i="1"/>
  <c r="X89" i="1"/>
  <c r="Y89" i="1"/>
  <c r="F89" i="1"/>
  <c r="S88" i="1"/>
  <c r="S87" i="1"/>
  <c r="S86" i="1"/>
  <c r="S85" i="1"/>
  <c r="S84" i="1"/>
  <c r="S83" i="1"/>
  <c r="S82" i="1"/>
  <c r="G80" i="1"/>
  <c r="H80" i="1"/>
  <c r="I80" i="1"/>
  <c r="J80" i="1"/>
  <c r="L80" i="1"/>
  <c r="M80" i="1"/>
  <c r="N80" i="1"/>
  <c r="P80" i="1"/>
  <c r="Q80" i="1"/>
  <c r="R80" i="1"/>
  <c r="T80" i="1"/>
  <c r="T122" i="1" s="1"/>
  <c r="U80" i="1"/>
  <c r="U122" i="1" s="1"/>
  <c r="V80" i="1"/>
  <c r="W80" i="1"/>
  <c r="W122" i="1" s="1"/>
  <c r="X80" i="1"/>
  <c r="X122" i="1" s="1"/>
  <c r="Y80" i="1"/>
  <c r="Y122" i="1" s="1"/>
  <c r="F80" i="1"/>
  <c r="F122" i="1" s="1"/>
  <c r="O79" i="1"/>
  <c r="O78" i="1"/>
  <c r="O77" i="1"/>
  <c r="O76" i="1"/>
  <c r="O75" i="1"/>
  <c r="O74" i="1"/>
  <c r="S79" i="1"/>
  <c r="S78" i="1"/>
  <c r="S77" i="1"/>
  <c r="S76" i="1"/>
  <c r="S75" i="1"/>
  <c r="S74" i="1"/>
  <c r="AO28" i="1"/>
  <c r="AO40" i="1" s="1"/>
  <c r="AP28" i="1"/>
  <c r="AP30" i="1" s="1"/>
  <c r="AP32" i="1" s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AK117" i="1"/>
  <c r="AP104" i="1"/>
  <c r="AP105" i="1" s="1"/>
  <c r="AP93" i="1"/>
  <c r="AP99" i="1" s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AK23" i="1"/>
  <c r="AK22" i="1"/>
  <c r="AL16" i="1"/>
  <c r="AL18" i="1" s="1"/>
  <c r="AL20" i="1" s="1"/>
  <c r="AM16" i="1"/>
  <c r="AM19" i="1" s="1"/>
  <c r="AN16" i="1"/>
  <c r="AN18" i="1" s="1"/>
  <c r="AN20" i="1" s="1"/>
  <c r="AO16" i="1"/>
  <c r="AO18" i="1" s="1"/>
  <c r="AP16" i="1"/>
  <c r="AP18" i="1" s="1"/>
  <c r="AQ16" i="1"/>
  <c r="AQ18" i="1" s="1"/>
  <c r="AR16" i="1"/>
  <c r="AR18" i="1" s="1"/>
  <c r="AS16" i="1"/>
  <c r="AS18" i="1" s="1"/>
  <c r="AT16" i="1"/>
  <c r="AT18" i="1" s="1"/>
  <c r="AU16" i="1"/>
  <c r="AU18" i="1" s="1"/>
  <c r="AU20" i="1" s="1"/>
  <c r="AV16" i="1"/>
  <c r="AV18" i="1" s="1"/>
  <c r="AV20" i="1" s="1"/>
  <c r="AW16" i="1"/>
  <c r="AW19" i="1" s="1"/>
  <c r="AX16" i="1"/>
  <c r="AX18" i="1" s="1"/>
  <c r="AX20" i="1" s="1"/>
  <c r="AY16" i="1"/>
  <c r="AY19" i="1" s="1"/>
  <c r="AZ16" i="1"/>
  <c r="AZ19" i="1" s="1"/>
  <c r="BA16" i="1"/>
  <c r="BA18" i="1" s="1"/>
  <c r="BA20" i="1" s="1"/>
  <c r="AK16" i="1"/>
  <c r="AK19" i="1" s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AK13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AK61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AK53" i="1"/>
  <c r="AL47" i="1"/>
  <c r="AL48" i="1" s="1"/>
  <c r="AM47" i="1"/>
  <c r="AM48" i="1" s="1"/>
  <c r="AN47" i="1"/>
  <c r="AN48" i="1" s="1"/>
  <c r="AO47" i="1"/>
  <c r="AO48" i="1" s="1"/>
  <c r="AP47" i="1"/>
  <c r="AP48" i="1" s="1"/>
  <c r="AQ47" i="1"/>
  <c r="AQ48" i="1" s="1"/>
  <c r="AR47" i="1"/>
  <c r="AR48" i="1" s="1"/>
  <c r="AS47" i="1"/>
  <c r="AS48" i="1" s="1"/>
  <c r="AT47" i="1"/>
  <c r="AT48" i="1" s="1"/>
  <c r="AU47" i="1"/>
  <c r="AU48" i="1" s="1"/>
  <c r="AV47" i="1"/>
  <c r="AV48" i="1" s="1"/>
  <c r="AW47" i="1"/>
  <c r="AW48" i="1" s="1"/>
  <c r="AX47" i="1"/>
  <c r="AX48" i="1" s="1"/>
  <c r="AY47" i="1"/>
  <c r="AY48" i="1" s="1"/>
  <c r="AZ47" i="1"/>
  <c r="AZ48" i="1" s="1"/>
  <c r="BA47" i="1"/>
  <c r="BA48" i="1" s="1"/>
  <c r="AK47" i="1"/>
  <c r="AK48" i="1" s="1"/>
  <c r="AL105" i="1"/>
  <c r="AM105" i="1"/>
  <c r="AN105" i="1"/>
  <c r="AO105" i="1"/>
  <c r="AQ105" i="1"/>
  <c r="AR105" i="1"/>
  <c r="AS105" i="1"/>
  <c r="AT105" i="1"/>
  <c r="AU105" i="1"/>
  <c r="AV105" i="1"/>
  <c r="AW105" i="1"/>
  <c r="AX105" i="1"/>
  <c r="AY105" i="1"/>
  <c r="AZ105" i="1"/>
  <c r="BA105" i="1"/>
  <c r="AK105" i="1"/>
  <c r="AL99" i="1"/>
  <c r="AM99" i="1"/>
  <c r="AN99" i="1"/>
  <c r="AO99" i="1"/>
  <c r="AQ99" i="1"/>
  <c r="AR99" i="1"/>
  <c r="AS99" i="1"/>
  <c r="AT99" i="1"/>
  <c r="AU99" i="1"/>
  <c r="AV99" i="1"/>
  <c r="AW99" i="1"/>
  <c r="AX99" i="1"/>
  <c r="AY99" i="1"/>
  <c r="AZ99" i="1"/>
  <c r="BA99" i="1"/>
  <c r="AK9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AK89" i="1"/>
  <c r="AL80" i="1"/>
  <c r="AM80" i="1"/>
  <c r="AN80" i="1"/>
  <c r="AO80" i="1"/>
  <c r="AP80" i="1"/>
  <c r="AP122" i="1" s="1"/>
  <c r="AQ80" i="1"/>
  <c r="AR80" i="1"/>
  <c r="AS80" i="1"/>
  <c r="AT80" i="1"/>
  <c r="AU80" i="1"/>
  <c r="AV80" i="1"/>
  <c r="AW80" i="1"/>
  <c r="AX80" i="1"/>
  <c r="AY80" i="1"/>
  <c r="AZ80" i="1"/>
  <c r="BA80" i="1"/>
  <c r="AK80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AL40" i="1"/>
  <c r="AM40" i="1"/>
  <c r="AN40" i="1"/>
  <c r="AR40" i="1"/>
  <c r="AS40" i="1"/>
  <c r="AT40" i="1"/>
  <c r="AU40" i="1"/>
  <c r="AV40" i="1"/>
  <c r="AW40" i="1"/>
  <c r="AX40" i="1"/>
  <c r="AY40" i="1"/>
  <c r="AZ40" i="1"/>
  <c r="BA40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AK41" i="1"/>
  <c r="AK40" i="1"/>
  <c r="AK39" i="1"/>
  <c r="AK38" i="1"/>
  <c r="AY30" i="1"/>
  <c r="AY32" i="1" s="1"/>
  <c r="AY36" i="1" s="1"/>
  <c r="AZ30" i="1"/>
  <c r="AZ32" i="1" s="1"/>
  <c r="AZ36" i="1" s="1"/>
  <c r="BA30" i="1"/>
  <c r="BA32" i="1" s="1"/>
  <c r="BA36" i="1" s="1"/>
  <c r="AL30" i="1"/>
  <c r="AL32" i="1" s="1"/>
  <c r="AL36" i="1" s="1"/>
  <c r="AM30" i="1"/>
  <c r="AM32" i="1" s="1"/>
  <c r="AM36" i="1" s="1"/>
  <c r="AN30" i="1"/>
  <c r="AN32" i="1" s="1"/>
  <c r="AN36" i="1" s="1"/>
  <c r="AQ30" i="1"/>
  <c r="AQ32" i="1" s="1"/>
  <c r="AR30" i="1"/>
  <c r="AR32" i="1" s="1"/>
  <c r="AS30" i="1"/>
  <c r="AS35" i="1" s="1"/>
  <c r="AT30" i="1"/>
  <c r="AT35" i="1" s="1"/>
  <c r="AU30" i="1"/>
  <c r="AU35" i="1" s="1"/>
  <c r="AV30" i="1"/>
  <c r="AV32" i="1" s="1"/>
  <c r="AV36" i="1" s="1"/>
  <c r="AW30" i="1"/>
  <c r="AW35" i="1" s="1"/>
  <c r="AX30" i="1"/>
  <c r="AX34" i="1" s="1"/>
  <c r="AK30" i="1"/>
  <c r="AK35" i="1" s="1"/>
  <c r="B3" i="3" a="1"/>
  <c r="B3" i="3" s="1"/>
  <c r="B2" i="3" a="1"/>
  <c r="B2" i="3" s="1"/>
  <c r="U141" i="1" l="1"/>
  <c r="V139" i="1"/>
  <c r="Q139" i="1"/>
  <c r="N139" i="1"/>
  <c r="M141" i="1"/>
  <c r="H122" i="1"/>
  <c r="G122" i="1"/>
  <c r="J122" i="1"/>
  <c r="I122" i="1"/>
  <c r="L122" i="1"/>
  <c r="AM122" i="1"/>
  <c r="AU122" i="1"/>
  <c r="O16" i="1"/>
  <c r="O18" i="1" s="1"/>
  <c r="O39" i="1"/>
  <c r="S41" i="1"/>
  <c r="AW122" i="1"/>
  <c r="S47" i="1"/>
  <c r="S48" i="1" s="1"/>
  <c r="K47" i="1"/>
  <c r="K48" i="1" s="1"/>
  <c r="S61" i="1"/>
  <c r="S30" i="1"/>
  <c r="S32" i="1" s="1"/>
  <c r="K61" i="1"/>
  <c r="K53" i="1"/>
  <c r="O41" i="1"/>
  <c r="K30" i="1"/>
  <c r="K35" i="1" s="1"/>
  <c r="O40" i="1"/>
  <c r="O38" i="1"/>
  <c r="K38" i="1"/>
  <c r="O23" i="1"/>
  <c r="K16" i="1"/>
  <c r="K19" i="1" s="1"/>
  <c r="O22" i="1"/>
  <c r="O61" i="1"/>
  <c r="O53" i="1"/>
  <c r="O54" i="1" s="1"/>
  <c r="S40" i="1"/>
  <c r="O30" i="1"/>
  <c r="O33" i="1" s="1"/>
  <c r="S22" i="1"/>
  <c r="S53" i="1"/>
  <c r="W41" i="1"/>
  <c r="W39" i="1"/>
  <c r="S38" i="1"/>
  <c r="S16" i="1"/>
  <c r="S19" i="1" s="1"/>
  <c r="W23" i="1"/>
  <c r="N24" i="1"/>
  <c r="L24" i="1"/>
  <c r="AX122" i="1"/>
  <c r="K24" i="1"/>
  <c r="AY122" i="1"/>
  <c r="AK122" i="1"/>
  <c r="AZ122" i="1"/>
  <c r="AT156" i="1"/>
  <c r="AN122" i="1"/>
  <c r="AL122" i="1"/>
  <c r="AV122" i="1"/>
  <c r="AQ122" i="1"/>
  <c r="AW156" i="1"/>
  <c r="V122" i="1"/>
  <c r="AT122" i="1"/>
  <c r="M24" i="1"/>
  <c r="AO122" i="1"/>
  <c r="AS122" i="1"/>
  <c r="AR122" i="1"/>
  <c r="BA122" i="1"/>
  <c r="N106" i="1"/>
  <c r="N118" i="1" s="1"/>
  <c r="J54" i="1"/>
  <c r="J62" i="1" s="1"/>
  <c r="M122" i="1"/>
  <c r="N122" i="1"/>
  <c r="K117" i="1"/>
  <c r="K105" i="1"/>
  <c r="K99" i="1"/>
  <c r="K89" i="1"/>
  <c r="K80" i="1"/>
  <c r="P122" i="1"/>
  <c r="Q122" i="1"/>
  <c r="R122" i="1"/>
  <c r="P24" i="1"/>
  <c r="Q90" i="1"/>
  <c r="P90" i="1"/>
  <c r="M106" i="1"/>
  <c r="M118" i="1" s="1"/>
  <c r="I54" i="1"/>
  <c r="I55" i="1" s="1"/>
  <c r="H90" i="1"/>
  <c r="G106" i="1"/>
  <c r="G118" i="1" s="1"/>
  <c r="S105" i="1"/>
  <c r="N90" i="1"/>
  <c r="M90" i="1"/>
  <c r="L90" i="1"/>
  <c r="V90" i="1"/>
  <c r="R90" i="1"/>
  <c r="J106" i="1"/>
  <c r="J118" i="1" s="1"/>
  <c r="S18" i="1"/>
  <c r="S20" i="1" s="1"/>
  <c r="I106" i="1"/>
  <c r="I118" i="1" s="1"/>
  <c r="H106" i="1"/>
  <c r="H118" i="1" s="1"/>
  <c r="T35" i="1"/>
  <c r="O105" i="1"/>
  <c r="O117" i="1"/>
  <c r="I35" i="1"/>
  <c r="V54" i="1"/>
  <c r="V55" i="1" s="1"/>
  <c r="G35" i="1"/>
  <c r="L34" i="1"/>
  <c r="P19" i="1"/>
  <c r="X106" i="1"/>
  <c r="X118" i="1" s="1"/>
  <c r="N54" i="1"/>
  <c r="N62" i="1" s="1"/>
  <c r="M33" i="1"/>
  <c r="R106" i="1"/>
  <c r="R118" i="1" s="1"/>
  <c r="W106" i="1"/>
  <c r="W118" i="1" s="1"/>
  <c r="M54" i="1"/>
  <c r="M55" i="1" s="1"/>
  <c r="S117" i="1"/>
  <c r="P18" i="1"/>
  <c r="Y90" i="1"/>
  <c r="G90" i="1"/>
  <c r="Q106" i="1"/>
  <c r="Q118" i="1" s="1"/>
  <c r="L54" i="1"/>
  <c r="L55" i="1" s="1"/>
  <c r="N42" i="1"/>
  <c r="P106" i="1"/>
  <c r="P118" i="1" s="1"/>
  <c r="X90" i="1"/>
  <c r="S99" i="1"/>
  <c r="O99" i="1"/>
  <c r="V106" i="1"/>
  <c r="V118" i="1" s="1"/>
  <c r="R34" i="1"/>
  <c r="R18" i="1"/>
  <c r="R20" i="1" s="1"/>
  <c r="I90" i="1"/>
  <c r="W90" i="1"/>
  <c r="Q18" i="1"/>
  <c r="Q20" i="1" s="1"/>
  <c r="T33" i="1"/>
  <c r="X54" i="1"/>
  <c r="X55" i="1" s="1"/>
  <c r="S80" i="1"/>
  <c r="X48" i="1"/>
  <c r="L33" i="1"/>
  <c r="M42" i="1"/>
  <c r="Y24" i="1"/>
  <c r="L42" i="1"/>
  <c r="X24" i="1"/>
  <c r="Y106" i="1"/>
  <c r="Y118" i="1" s="1"/>
  <c r="L106" i="1"/>
  <c r="L118" i="1" s="1"/>
  <c r="P32" i="1"/>
  <c r="S89" i="1"/>
  <c r="J42" i="1"/>
  <c r="J24" i="1"/>
  <c r="V24" i="1"/>
  <c r="H54" i="1"/>
  <c r="H55" i="1" s="1"/>
  <c r="N32" i="1"/>
  <c r="U24" i="1"/>
  <c r="G54" i="1"/>
  <c r="G55" i="1" s="1"/>
  <c r="M32" i="1"/>
  <c r="T24" i="1"/>
  <c r="O80" i="1"/>
  <c r="J90" i="1"/>
  <c r="Y54" i="1"/>
  <c r="Y55" i="1" s="1"/>
  <c r="L32" i="1"/>
  <c r="M48" i="1"/>
  <c r="I34" i="1"/>
  <c r="I42" i="1"/>
  <c r="M19" i="1"/>
  <c r="X35" i="1"/>
  <c r="L48" i="1"/>
  <c r="F32" i="1"/>
  <c r="F36" i="1" s="1"/>
  <c r="W35" i="1"/>
  <c r="Y34" i="1"/>
  <c r="H34" i="1"/>
  <c r="J33" i="1"/>
  <c r="Y42" i="1"/>
  <c r="L19" i="1"/>
  <c r="N48" i="1"/>
  <c r="F33" i="1"/>
  <c r="V35" i="1"/>
  <c r="X34" i="1"/>
  <c r="G34" i="1"/>
  <c r="I33" i="1"/>
  <c r="X42" i="1"/>
  <c r="N18" i="1"/>
  <c r="J35" i="1"/>
  <c r="J48" i="1"/>
  <c r="U54" i="1"/>
  <c r="U55" i="1" s="1"/>
  <c r="F34" i="1"/>
  <c r="U35" i="1"/>
  <c r="W34" i="1"/>
  <c r="Y33" i="1"/>
  <c r="H33" i="1"/>
  <c r="J32" i="1"/>
  <c r="W42" i="1"/>
  <c r="J19" i="1"/>
  <c r="M18" i="1"/>
  <c r="J34" i="1"/>
  <c r="W54" i="1"/>
  <c r="T54" i="1"/>
  <c r="T55" i="1" s="1"/>
  <c r="F35" i="1"/>
  <c r="V34" i="1"/>
  <c r="X33" i="1"/>
  <c r="G33" i="1"/>
  <c r="V42" i="1"/>
  <c r="Y19" i="1"/>
  <c r="I19" i="1"/>
  <c r="L18" i="1"/>
  <c r="R24" i="1"/>
  <c r="S35" i="1"/>
  <c r="U34" i="1"/>
  <c r="W33" i="1"/>
  <c r="Y32" i="1"/>
  <c r="Y36" i="1" s="1"/>
  <c r="H32" i="1"/>
  <c r="U42" i="1"/>
  <c r="F18" i="1"/>
  <c r="F20" i="1" s="1"/>
  <c r="X19" i="1"/>
  <c r="H19" i="1"/>
  <c r="H20" i="1" s="1"/>
  <c r="Q24" i="1"/>
  <c r="R54" i="1"/>
  <c r="R35" i="1"/>
  <c r="T34" i="1"/>
  <c r="V33" i="1"/>
  <c r="T42" i="1"/>
  <c r="W19" i="1"/>
  <c r="G19" i="1"/>
  <c r="J18" i="1"/>
  <c r="N19" i="1"/>
  <c r="F54" i="1"/>
  <c r="F55" i="1" s="1"/>
  <c r="P35" i="1"/>
  <c r="S34" i="1"/>
  <c r="U33" i="1"/>
  <c r="V19" i="1"/>
  <c r="V20" i="1" s="1"/>
  <c r="I18" i="1"/>
  <c r="I20" i="1" s="1"/>
  <c r="R42" i="1"/>
  <c r="U19" i="1"/>
  <c r="U20" i="1" s="1"/>
  <c r="N35" i="1"/>
  <c r="P34" i="1"/>
  <c r="S33" i="1"/>
  <c r="Q42" i="1"/>
  <c r="T19" i="1"/>
  <c r="T20" i="1" s="1"/>
  <c r="M35" i="1"/>
  <c r="R33" i="1"/>
  <c r="P42" i="1"/>
  <c r="F106" i="1"/>
  <c r="F118" i="1" s="1"/>
  <c r="N34" i="1"/>
  <c r="F90" i="1"/>
  <c r="P54" i="1"/>
  <c r="P55" i="1" s="1"/>
  <c r="B4" i="3"/>
  <c r="T106" i="1"/>
  <c r="T118" i="1" s="1"/>
  <c r="T90" i="1"/>
  <c r="Q32" i="1"/>
  <c r="Q33" i="1"/>
  <c r="Q35" i="1"/>
  <c r="Q54" i="1"/>
  <c r="Q55" i="1" s="1"/>
  <c r="U106" i="1"/>
  <c r="U118" i="1" s="1"/>
  <c r="U90" i="1"/>
  <c r="O89" i="1"/>
  <c r="AT19" i="1"/>
  <c r="AT20" i="1" s="1"/>
  <c r="AT24" i="1"/>
  <c r="BA42" i="1"/>
  <c r="AZ42" i="1"/>
  <c r="AY42" i="1"/>
  <c r="AX42" i="1"/>
  <c r="AW42" i="1"/>
  <c r="AV42" i="1"/>
  <c r="AU42" i="1"/>
  <c r="AT42" i="1"/>
  <c r="AR19" i="1"/>
  <c r="AR20" i="1" s="1"/>
  <c r="AS42" i="1"/>
  <c r="AZ18" i="1"/>
  <c r="AZ20" i="1" s="1"/>
  <c r="AR42" i="1"/>
  <c r="AY18" i="1"/>
  <c r="AY20" i="1" s="1"/>
  <c r="AQ42" i="1"/>
  <c r="AK24" i="1"/>
  <c r="AN42" i="1"/>
  <c r="BA24" i="1"/>
  <c r="AM42" i="1"/>
  <c r="AZ24" i="1"/>
  <c r="AK42" i="1"/>
  <c r="AL42" i="1"/>
  <c r="AO30" i="1"/>
  <c r="AQ40" i="1"/>
  <c r="AP40" i="1"/>
  <c r="AU19" i="1"/>
  <c r="AY24" i="1"/>
  <c r="AS19" i="1"/>
  <c r="AS20" i="1" s="1"/>
  <c r="AX24" i="1"/>
  <c r="AW24" i="1"/>
  <c r="AV24" i="1"/>
  <c r="AU24" i="1"/>
  <c r="AW18" i="1"/>
  <c r="AW20" i="1" s="1"/>
  <c r="AS24" i="1"/>
  <c r="AP24" i="1"/>
  <c r="AO24" i="1"/>
  <c r="AN24" i="1"/>
  <c r="AM24" i="1"/>
  <c r="AX19" i="1"/>
  <c r="AL24" i="1"/>
  <c r="AQ19" i="1"/>
  <c r="AQ20" i="1" s="1"/>
  <c r="AR24" i="1"/>
  <c r="AQ24" i="1"/>
  <c r="AV19" i="1"/>
  <c r="AK18" i="1"/>
  <c r="AK20" i="1" s="1"/>
  <c r="AP19" i="1"/>
  <c r="AP20" i="1" s="1"/>
  <c r="AO19" i="1"/>
  <c r="AO20" i="1" s="1"/>
  <c r="AN19" i="1"/>
  <c r="AM18" i="1"/>
  <c r="AM20" i="1" s="1"/>
  <c r="AL19" i="1"/>
  <c r="BA19" i="1"/>
  <c r="AM54" i="1"/>
  <c r="AM55" i="1" s="1"/>
  <c r="AL54" i="1"/>
  <c r="AL55" i="1" s="1"/>
  <c r="AK54" i="1"/>
  <c r="AK55" i="1" s="1"/>
  <c r="AT54" i="1"/>
  <c r="BA54" i="1"/>
  <c r="BA55" i="1" s="1"/>
  <c r="AL90" i="1"/>
  <c r="AU54" i="1"/>
  <c r="AU55" i="1" s="1"/>
  <c r="AP54" i="1"/>
  <c r="AO54" i="1"/>
  <c r="AO55" i="1" s="1"/>
  <c r="AS54" i="1"/>
  <c r="AS55" i="1" s="1"/>
  <c r="AN54" i="1"/>
  <c r="AR54" i="1"/>
  <c r="AR55" i="1" s="1"/>
  <c r="AX54" i="1"/>
  <c r="AY54" i="1"/>
  <c r="AV54" i="1"/>
  <c r="AW54" i="1"/>
  <c r="AW55" i="1" s="1"/>
  <c r="AQ54" i="1"/>
  <c r="AZ54" i="1"/>
  <c r="AZ55" i="1" s="1"/>
  <c r="AZ106" i="1"/>
  <c r="AZ118" i="1" s="1"/>
  <c r="AL106" i="1"/>
  <c r="AL118" i="1" s="1"/>
  <c r="AQ90" i="1"/>
  <c r="AO106" i="1"/>
  <c r="AO118" i="1" s="1"/>
  <c r="AN106" i="1"/>
  <c r="AN118" i="1" s="1"/>
  <c r="AK106" i="1"/>
  <c r="AK118" i="1" s="1"/>
  <c r="AV106" i="1"/>
  <c r="AV118" i="1" s="1"/>
  <c r="AU90" i="1"/>
  <c r="AY106" i="1"/>
  <c r="AY118" i="1" s="1"/>
  <c r="AM90" i="1"/>
  <c r="AM106" i="1"/>
  <c r="AM118" i="1" s="1"/>
  <c r="AX106" i="1"/>
  <c r="AX118" i="1" s="1"/>
  <c r="AN90" i="1"/>
  <c r="AR90" i="1"/>
  <c r="AP90" i="1"/>
  <c r="AT106" i="1"/>
  <c r="AT118" i="1" s="1"/>
  <c r="AO90" i="1"/>
  <c r="AR106" i="1"/>
  <c r="AR118" i="1" s="1"/>
  <c r="AW106" i="1"/>
  <c r="AW118" i="1" s="1"/>
  <c r="AZ90" i="1"/>
  <c r="AY90" i="1"/>
  <c r="AT90" i="1"/>
  <c r="AW90" i="1"/>
  <c r="AX90" i="1"/>
  <c r="AQ106" i="1"/>
  <c r="AQ118" i="1" s="1"/>
  <c r="AS106" i="1"/>
  <c r="AS118" i="1" s="1"/>
  <c r="AV90" i="1"/>
  <c r="AP106" i="1"/>
  <c r="AP118" i="1" s="1"/>
  <c r="AK90" i="1"/>
  <c r="AS90" i="1"/>
  <c r="BA106" i="1"/>
  <c r="BA118" i="1" s="1"/>
  <c r="BA90" i="1"/>
  <c r="AU106" i="1"/>
  <c r="AU118" i="1" s="1"/>
  <c r="AX32" i="1"/>
  <c r="AX36" i="1" s="1"/>
  <c r="AY35" i="1"/>
  <c r="AX35" i="1"/>
  <c r="BA34" i="1"/>
  <c r="AZ34" i="1"/>
  <c r="AZ35" i="1"/>
  <c r="AY34" i="1"/>
  <c r="BA33" i="1"/>
  <c r="AZ33" i="1"/>
  <c r="AY33" i="1"/>
  <c r="AX33" i="1"/>
  <c r="BA35" i="1"/>
  <c r="AW32" i="1"/>
  <c r="AW36" i="1" s="1"/>
  <c r="AU32" i="1"/>
  <c r="AU36" i="1" s="1"/>
  <c r="AT32" i="1"/>
  <c r="AW33" i="1"/>
  <c r="AS32" i="1"/>
  <c r="AW34" i="1"/>
  <c r="AU34" i="1"/>
  <c r="AS33" i="1"/>
  <c r="AR35" i="1"/>
  <c r="AR34" i="1"/>
  <c r="AR33" i="1"/>
  <c r="AV35" i="1"/>
  <c r="AT33" i="1"/>
  <c r="AS34" i="1"/>
  <c r="AQ35" i="1"/>
  <c r="AQ34" i="1"/>
  <c r="AQ33" i="1"/>
  <c r="AV34" i="1"/>
  <c r="AT34" i="1"/>
  <c r="AP35" i="1"/>
  <c r="AP34" i="1"/>
  <c r="AP33" i="1"/>
  <c r="AU33" i="1"/>
  <c r="AK32" i="1"/>
  <c r="AK36" i="1" s="1"/>
  <c r="AV33" i="1"/>
  <c r="AK33" i="1"/>
  <c r="AN35" i="1"/>
  <c r="AN34" i="1"/>
  <c r="AN33" i="1"/>
  <c r="AK34" i="1"/>
  <c r="AM35" i="1"/>
  <c r="AM34" i="1"/>
  <c r="AM33" i="1"/>
  <c r="AL35" i="1"/>
  <c r="AL34" i="1"/>
  <c r="AL33" i="1"/>
  <c r="V141" i="1" l="1"/>
  <c r="W139" i="1"/>
  <c r="W141" i="1" s="1"/>
  <c r="Q141" i="1"/>
  <c r="R139" i="1"/>
  <c r="N141" i="1"/>
  <c r="O139" i="1"/>
  <c r="O141" i="1" s="1"/>
  <c r="H36" i="1"/>
  <c r="I36" i="1"/>
  <c r="O24" i="1"/>
  <c r="O19" i="1"/>
  <c r="O20" i="1" s="1"/>
  <c r="K18" i="1"/>
  <c r="K20" i="1" s="1"/>
  <c r="K54" i="1"/>
  <c r="K62" i="1" s="1"/>
  <c r="K64" i="1" s="1"/>
  <c r="K66" i="1" s="1"/>
  <c r="S54" i="1"/>
  <c r="I62" i="1"/>
  <c r="I64" i="1" s="1"/>
  <c r="I66" i="1" s="1"/>
  <c r="K33" i="1"/>
  <c r="K34" i="1"/>
  <c r="K42" i="1"/>
  <c r="K32" i="1"/>
  <c r="O32" i="1"/>
  <c r="O35" i="1"/>
  <c r="O42" i="1"/>
  <c r="S42" i="1"/>
  <c r="O34" i="1"/>
  <c r="S36" i="1"/>
  <c r="W24" i="1"/>
  <c r="S24" i="1"/>
  <c r="V36" i="1"/>
  <c r="AQ36" i="1"/>
  <c r="J55" i="1"/>
  <c r="J64" i="1"/>
  <c r="J66" i="1" s="1"/>
  <c r="J69" i="1"/>
  <c r="N20" i="1"/>
  <c r="O122" i="1"/>
  <c r="N64" i="1"/>
  <c r="N66" i="1" s="1"/>
  <c r="N69" i="1"/>
  <c r="V62" i="1"/>
  <c r="R36" i="1"/>
  <c r="K106" i="1"/>
  <c r="K118" i="1" s="1"/>
  <c r="S122" i="1"/>
  <c r="J20" i="1"/>
  <c r="J36" i="1"/>
  <c r="K122" i="1"/>
  <c r="K90" i="1"/>
  <c r="M20" i="1"/>
  <c r="M36" i="1"/>
  <c r="L20" i="1"/>
  <c r="L36" i="1"/>
  <c r="N36" i="1"/>
  <c r="P20" i="1"/>
  <c r="P36" i="1"/>
  <c r="T36" i="1"/>
  <c r="L62" i="1"/>
  <c r="O106" i="1"/>
  <c r="O118" i="1" s="1"/>
  <c r="S106" i="1"/>
  <c r="S118" i="1" s="1"/>
  <c r="M62" i="1"/>
  <c r="G62" i="1"/>
  <c r="N55" i="1"/>
  <c r="S90" i="1"/>
  <c r="H62" i="1"/>
  <c r="F62" i="1"/>
  <c r="X62" i="1"/>
  <c r="Y62" i="1"/>
  <c r="U36" i="1"/>
  <c r="O90" i="1"/>
  <c r="O55" i="1"/>
  <c r="O62" i="1"/>
  <c r="W55" i="1"/>
  <c r="W62" i="1"/>
  <c r="R55" i="1"/>
  <c r="R62" i="1"/>
  <c r="T62" i="1"/>
  <c r="Q36" i="1"/>
  <c r="U62" i="1"/>
  <c r="S55" i="1"/>
  <c r="S62" i="1"/>
  <c r="P62" i="1"/>
  <c r="Q62" i="1"/>
  <c r="AO32" i="1"/>
  <c r="AO42" i="1"/>
  <c r="AP42" i="1"/>
  <c r="AP36" i="1"/>
  <c r="AO33" i="1"/>
  <c r="AO34" i="1"/>
  <c r="AO35" i="1"/>
  <c r="AZ62" i="1"/>
  <c r="AL62" i="1"/>
  <c r="AM62" i="1"/>
  <c r="AK62" i="1"/>
  <c r="AR36" i="1"/>
  <c r="AR62" i="1"/>
  <c r="BA62" i="1"/>
  <c r="AN55" i="1"/>
  <c r="AN62" i="1"/>
  <c r="AO62" i="1"/>
  <c r="AU62" i="1"/>
  <c r="AV55" i="1"/>
  <c r="AV62" i="1"/>
  <c r="AX55" i="1"/>
  <c r="AX62" i="1"/>
  <c r="AP55" i="1"/>
  <c r="AP62" i="1"/>
  <c r="AY55" i="1"/>
  <c r="AY62" i="1"/>
  <c r="AQ55" i="1"/>
  <c r="AQ62" i="1"/>
  <c r="AW62" i="1"/>
  <c r="AS62" i="1"/>
  <c r="AT55" i="1"/>
  <c r="AT62" i="1"/>
  <c r="AT36" i="1"/>
  <c r="AS36" i="1"/>
  <c r="R141" i="1" l="1"/>
  <c r="S139" i="1"/>
  <c r="S141" i="1" s="1"/>
  <c r="K55" i="1"/>
  <c r="I69" i="1"/>
  <c r="K69" i="1"/>
  <c r="K36" i="1"/>
  <c r="O36" i="1"/>
  <c r="W64" i="1"/>
  <c r="W66" i="1" s="1"/>
  <c r="W69" i="1"/>
  <c r="R64" i="1"/>
  <c r="R66" i="1" s="1"/>
  <c r="R69" i="1"/>
  <c r="AX64" i="1"/>
  <c r="AX66" i="1" s="1"/>
  <c r="AX69" i="1"/>
  <c r="AL64" i="1"/>
  <c r="AL66" i="1" s="1"/>
  <c r="AL69" i="1"/>
  <c r="AP64" i="1"/>
  <c r="AP66" i="1" s="1"/>
  <c r="AP69" i="1"/>
  <c r="Y64" i="1"/>
  <c r="Y66" i="1" s="1"/>
  <c r="Y69" i="1"/>
  <c r="M64" i="1"/>
  <c r="M66" i="1" s="1"/>
  <c r="M69" i="1"/>
  <c r="L64" i="1"/>
  <c r="L66" i="1" s="1"/>
  <c r="L69" i="1"/>
  <c r="AV64" i="1"/>
  <c r="AV66" i="1" s="1"/>
  <c r="AV69" i="1"/>
  <c r="Q64" i="1"/>
  <c r="Q66" i="1" s="1"/>
  <c r="Q69" i="1"/>
  <c r="X64" i="1"/>
  <c r="X66" i="1" s="1"/>
  <c r="X69" i="1"/>
  <c r="O64" i="1"/>
  <c r="O66" i="1" s="1"/>
  <c r="O69" i="1"/>
  <c r="AU64" i="1"/>
  <c r="AU66" i="1" s="1"/>
  <c r="AU69" i="1"/>
  <c r="P64" i="1"/>
  <c r="P66" i="1" s="1"/>
  <c r="P69" i="1"/>
  <c r="AZ64" i="1"/>
  <c r="AZ66" i="1" s="1"/>
  <c r="AZ69" i="1"/>
  <c r="AT64" i="1"/>
  <c r="AT69" i="1"/>
  <c r="F64" i="1"/>
  <c r="F66" i="1" s="1"/>
  <c r="F69" i="1"/>
  <c r="AS64" i="1"/>
  <c r="AS66" i="1" s="1"/>
  <c r="AS69" i="1"/>
  <c r="BA64" i="1"/>
  <c r="BA66" i="1" s="1"/>
  <c r="BA69" i="1"/>
  <c r="S64" i="1"/>
  <c r="S66" i="1" s="1"/>
  <c r="S69" i="1"/>
  <c r="H64" i="1"/>
  <c r="H66" i="1" s="1"/>
  <c r="H69" i="1"/>
  <c r="AO64" i="1"/>
  <c r="AO66" i="1" s="1"/>
  <c r="AO69" i="1"/>
  <c r="AW64" i="1"/>
  <c r="AW66" i="1" s="1"/>
  <c r="AW69" i="1"/>
  <c r="AR64" i="1"/>
  <c r="AR66" i="1" s="1"/>
  <c r="AR69" i="1"/>
  <c r="AQ64" i="1"/>
  <c r="AQ66" i="1" s="1"/>
  <c r="AQ69" i="1"/>
  <c r="U64" i="1"/>
  <c r="U66" i="1" s="1"/>
  <c r="U69" i="1"/>
  <c r="AN64" i="1"/>
  <c r="AN66" i="1" s="1"/>
  <c r="AN69" i="1"/>
  <c r="AK64" i="1"/>
  <c r="AK66" i="1" s="1"/>
  <c r="AK69" i="1"/>
  <c r="AY64" i="1"/>
  <c r="AY66" i="1" s="1"/>
  <c r="AY69" i="1"/>
  <c r="AM64" i="1"/>
  <c r="AM66" i="1" s="1"/>
  <c r="AM69" i="1"/>
  <c r="T64" i="1"/>
  <c r="T66" i="1" s="1"/>
  <c r="T69" i="1"/>
  <c r="G64" i="1"/>
  <c r="G66" i="1" s="1"/>
  <c r="G69" i="1"/>
  <c r="V64" i="1"/>
  <c r="V66" i="1" s="1"/>
  <c r="V69" i="1"/>
  <c r="AO36" i="1"/>
  <c r="AT66" i="1" l="1"/>
  <c r="AT1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133" authorId="0" shapeId="0" xr:uid="{9C955CA1-D9DE-43AA-9B2B-DCB49D37AEE2}">
      <text>
        <r>
          <rPr>
            <b/>
            <sz val="9"/>
            <color indexed="81"/>
            <rFont val="Tahoma"/>
            <charset val="1"/>
          </rPr>
          <t>William:</t>
        </r>
        <r>
          <rPr>
            <sz val="9"/>
            <color indexed="81"/>
            <rFont val="Tahoma"/>
            <charset val="1"/>
          </rPr>
          <t xml:space="preserve">
Includes: 
- Proceeds from exercise of stock options: This represents the cash generated from employees exercising stock options. 
- Proceeds from the early exercise of stock options: Similar to the above, this represents cash generated from early exercises of stock options. 
- Proceeds from the issuance of common stock for employee stock purchase plan: This represents cash generated from the issuance of common stock as part of an employee stock purchase plan.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<sst xmlns="http://schemas.openxmlformats.org/spreadsheetml/2006/main" count="171" uniqueCount="144">
  <si>
    <t>Company Name</t>
  </si>
  <si>
    <t>Ticker</t>
  </si>
  <si>
    <t>Country</t>
  </si>
  <si>
    <t>Sector</t>
  </si>
  <si>
    <t>Industry</t>
  </si>
  <si>
    <t>Price</t>
  </si>
  <si>
    <t>Shares</t>
  </si>
  <si>
    <t>MC</t>
  </si>
  <si>
    <t>Cash</t>
  </si>
  <si>
    <t>Debt</t>
  </si>
  <si>
    <t>EV</t>
  </si>
  <si>
    <t>NET</t>
  </si>
  <si>
    <t>*in millions</t>
  </si>
  <si>
    <t>Cloudflare Inc</t>
  </si>
  <si>
    <t>USA</t>
  </si>
  <si>
    <t>Information Technology</t>
  </si>
  <si>
    <t>Software Infrastructure</t>
  </si>
  <si>
    <t>Quarter</t>
  </si>
  <si>
    <t>Filing Date</t>
  </si>
  <si>
    <t>Period of Report</t>
  </si>
  <si>
    <t>Stock Prices</t>
  </si>
  <si>
    <t>High</t>
  </si>
  <si>
    <t>Low</t>
  </si>
  <si>
    <t>Average</t>
  </si>
  <si>
    <t>United States</t>
  </si>
  <si>
    <t>Europe, Middle East, and Africa</t>
  </si>
  <si>
    <t>Asia Pacific</t>
  </si>
  <si>
    <t>Other</t>
  </si>
  <si>
    <t>Total Revenue</t>
  </si>
  <si>
    <t>Mix</t>
  </si>
  <si>
    <t>Total %</t>
  </si>
  <si>
    <t>Income Statement *in thousands, USD</t>
  </si>
  <si>
    <t>Revenue by Region *in thousands, USD</t>
  </si>
  <si>
    <t>Growth</t>
  </si>
  <si>
    <t>Balance Sheet *in thousands, USD</t>
  </si>
  <si>
    <t>Current Assets</t>
  </si>
  <si>
    <t>Available-for-sale securities</t>
  </si>
  <si>
    <t>AR</t>
  </si>
  <si>
    <t>Contract assets</t>
  </si>
  <si>
    <t>Restricted cash short-term</t>
  </si>
  <si>
    <t>Prepaid expenses and other current assets</t>
  </si>
  <si>
    <t>Total Current Assets</t>
  </si>
  <si>
    <t>Non-current Assets</t>
  </si>
  <si>
    <t>PP&amp;E</t>
  </si>
  <si>
    <t>Goodwill</t>
  </si>
  <si>
    <t>Acquired intangible assets</t>
  </si>
  <si>
    <t>Deferred contract acquisition costs</t>
  </si>
  <si>
    <t xml:space="preserve">Restricted cash  </t>
  </si>
  <si>
    <t>Other noncurrent assets</t>
  </si>
  <si>
    <t>Total Non-current Assets</t>
  </si>
  <si>
    <t>Total Assets</t>
  </si>
  <si>
    <t>Current Liabilities</t>
  </si>
  <si>
    <t>Equity</t>
  </si>
  <si>
    <t>Non-current Liabilities</t>
  </si>
  <si>
    <t>AP</t>
  </si>
  <si>
    <t>Accrued expenses and other liabilities</t>
  </si>
  <si>
    <t>Accrued compensation</t>
  </si>
  <si>
    <t>Operating leases liabilities</t>
  </si>
  <si>
    <t>Liability for early exercise of unvested stock options</t>
  </si>
  <si>
    <t>Deferred revenue</t>
  </si>
  <si>
    <t>Current potion of convertible senior notes</t>
  </si>
  <si>
    <t>Total Current Liabilities</t>
  </si>
  <si>
    <t>Convertible senior notes</t>
  </si>
  <si>
    <t>Operating lease liabilities</t>
  </si>
  <si>
    <t>Other noncurrent liabilities</t>
  </si>
  <si>
    <t>Total Non-current Liabilities</t>
  </si>
  <si>
    <t>Total Liabilities</t>
  </si>
  <si>
    <t>Temporary equity, convertible senior notes</t>
  </si>
  <si>
    <t>Class A common stock</t>
  </si>
  <si>
    <t>Class B common stock</t>
  </si>
  <si>
    <t>Additional paid-in capital</t>
  </si>
  <si>
    <t>Accumulated deficit</t>
  </si>
  <si>
    <t>Accumulated other comprehensive loss</t>
  </si>
  <si>
    <t>Total Equity</t>
  </si>
  <si>
    <t>Noncontrolling interests</t>
  </si>
  <si>
    <t>Total Equity &amp; Liabilities</t>
  </si>
  <si>
    <t>Operating lease right-of-use assets</t>
  </si>
  <si>
    <t>Revenue</t>
  </si>
  <si>
    <t>COGs</t>
  </si>
  <si>
    <t>Gross Profit</t>
  </si>
  <si>
    <t>Gross Margin</t>
  </si>
  <si>
    <t>Operating Expenses</t>
  </si>
  <si>
    <t>S&amp;M</t>
  </si>
  <si>
    <t>R&amp;D</t>
  </si>
  <si>
    <t>G&amp;A</t>
  </si>
  <si>
    <t>Total Operating Expenses</t>
  </si>
  <si>
    <t>Operating Margin</t>
  </si>
  <si>
    <t>Other income/expenses</t>
  </si>
  <si>
    <t>Interest income</t>
  </si>
  <si>
    <t>Loss on extinguishment of debt</t>
  </si>
  <si>
    <t>Other income (expense)</t>
  </si>
  <si>
    <t>Total non-operating income</t>
  </si>
  <si>
    <t>Income before tax</t>
  </si>
  <si>
    <t>Net Income</t>
  </si>
  <si>
    <t>Operating Profit</t>
  </si>
  <si>
    <t>Interest expense</t>
  </si>
  <si>
    <t>Taxes (benefit)</t>
  </si>
  <si>
    <t>EPS</t>
  </si>
  <si>
    <t>CFFO</t>
  </si>
  <si>
    <t>CapEx</t>
  </si>
  <si>
    <t>FCF</t>
  </si>
  <si>
    <t>SBI</t>
  </si>
  <si>
    <t>SBC</t>
  </si>
  <si>
    <t>SBB</t>
  </si>
  <si>
    <t>Dividends</t>
  </si>
  <si>
    <t>Revenue by Customer Type *in thousands, USD</t>
  </si>
  <si>
    <t>Channel partners</t>
  </si>
  <si>
    <t>Direct customers</t>
  </si>
  <si>
    <t>Total Growth</t>
  </si>
  <si>
    <t>Channel partners growth</t>
  </si>
  <si>
    <t>Direct customers growth</t>
  </si>
  <si>
    <t>Redeemable preferred stock</t>
  </si>
  <si>
    <t>Total Revenue Growth</t>
  </si>
  <si>
    <t>Q122</t>
  </si>
  <si>
    <t>Q222</t>
  </si>
  <si>
    <t>Q322</t>
  </si>
  <si>
    <t>Q123</t>
  </si>
  <si>
    <t>Q223</t>
  </si>
  <si>
    <t>Q323</t>
  </si>
  <si>
    <t>Q422</t>
  </si>
  <si>
    <t>Q421</t>
  </si>
  <si>
    <t>Q321</t>
  </si>
  <si>
    <t>Q221</t>
  </si>
  <si>
    <t>Q121</t>
  </si>
  <si>
    <t>Adjusted</t>
  </si>
  <si>
    <t>Cash Flow *in thousands, USD</t>
  </si>
  <si>
    <t>Balance Sheet Analysis</t>
  </si>
  <si>
    <t>Current Ratio</t>
  </si>
  <si>
    <t>Tax Rate</t>
  </si>
  <si>
    <t>Stock Statistics</t>
  </si>
  <si>
    <t>Marketcap</t>
  </si>
  <si>
    <t>Current</t>
  </si>
  <si>
    <t>Q420</t>
  </si>
  <si>
    <t>Q320</t>
  </si>
  <si>
    <t>Q220</t>
  </si>
  <si>
    <t>Q120</t>
  </si>
  <si>
    <t>Q419</t>
  </si>
  <si>
    <t>Q319</t>
  </si>
  <si>
    <t>NOT LISTED</t>
  </si>
  <si>
    <t xml:space="preserve"> </t>
  </si>
  <si>
    <t>P/S</t>
  </si>
  <si>
    <t>P/E</t>
  </si>
  <si>
    <t>P/B</t>
  </si>
  <si>
    <t>P/FCF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</si>
</sst>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0" fontId="3" fillId="3" borderId="0" xfId="0" applyFont="1" applyFill="1"/>
    <xf numFmtId="0" fontId="0" fillId="0" borderId="1" xfId="0" applyBorder="1"/>
    <xf numFmtId="0" fontId="0" fillId="4" borderId="0" xfId="0" applyFill="1"/>
    <xf numFmtId="3" fontId="0" fillId="0" borderId="0" xfId="0" applyNumberFormat="1"/>
    <xf numFmtId="3" fontId="0" fillId="0" borderId="1" xfId="0" applyNumberFormat="1" applyBorder="1"/>
    <xf numFmtId="3" fontId="2" fillId="0" borderId="0" xfId="0" applyNumberFormat="1" applyFont="1"/>
    <xf numFmtId="10" fontId="0" fillId="0" borderId="0" xfId="0" applyNumberFormat="1"/>
    <xf numFmtId="10" fontId="0" fillId="0" borderId="1" xfId="0" applyNumberFormat="1" applyBorder="1"/>
    <xf numFmtId="10" fontId="3" fillId="3" borderId="0" xfId="0" applyNumberFormat="1" applyFont="1" applyFill="1"/>
    <xf numFmtId="3" fontId="3" fillId="3" borderId="0" xfId="0" applyNumberFormat="1" applyFont="1" applyFill="1"/>
    <xf numFmtId="3" fontId="0" fillId="0" borderId="2" xfId="0" applyNumberFormat="1" applyBorder="1"/>
    <xf numFmtId="3" fontId="1" fillId="2" borderId="0" xfId="0" applyNumberFormat="1" applyFont="1" applyFill="1"/>
    <xf numFmtId="2" fontId="0" fillId="0" borderId="0" xfId="0" applyNumberFormat="1"/>
    <xf numFmtId="3" fontId="2" fillId="0" borderId="2" xfId="0" applyNumberFormat="1" applyFont="1" applyBorder="1"/>
    <xf numFmtId="3" fontId="2" fillId="4" borderId="0" xfId="0" applyNumberFormat="1" applyFont="1" applyFill="1"/>
    <xf numFmtId="3" fontId="2" fillId="5" borderId="0" xfId="0" applyNumberFormat="1" applyFont="1" applyFill="1"/>
    <xf numFmtId="4" fontId="0" fillId="0" borderId="0" xfId="0" applyNumberFormat="1"/>
    <xf numFmtId="0" fontId="0" fillId="0" borderId="3" xfId="0" applyBorder="1"/>
    <xf numFmtId="14" fontId="0" fillId="0" borderId="3" xfId="0" applyNumberFormat="1" applyBorder="1"/>
    <xf numFmtId="0" fontId="1" fillId="2" borderId="3" xfId="0" applyFont="1" applyFill="1" applyBorder="1"/>
    <xf numFmtId="3" fontId="0" fillId="0" borderId="3" xfId="0" applyNumberFormat="1" applyBorder="1"/>
    <xf numFmtId="3" fontId="0" fillId="0" borderId="4" xfId="0" applyNumberFormat="1" applyBorder="1"/>
    <xf numFmtId="3" fontId="2" fillId="0" borderId="3" xfId="0" applyNumberFormat="1" applyFont="1" applyBorder="1"/>
    <xf numFmtId="0" fontId="0" fillId="3" borderId="3" xfId="0" applyFill="1" applyBorder="1"/>
    <xf numFmtId="10" fontId="0" fillId="0" borderId="3" xfId="0" applyNumberFormat="1" applyBorder="1"/>
    <xf numFmtId="10" fontId="0" fillId="0" borderId="4" xfId="0" applyNumberFormat="1" applyBorder="1"/>
    <xf numFmtId="0" fontId="3" fillId="3" borderId="3" xfId="0" applyFont="1" applyFill="1" applyBorder="1"/>
    <xf numFmtId="10" fontId="3" fillId="3" borderId="3" xfId="0" applyNumberFormat="1" applyFont="1" applyFill="1" applyBorder="1"/>
    <xf numFmtId="0" fontId="0" fillId="4" borderId="3" xfId="0" applyFill="1" applyBorder="1"/>
    <xf numFmtId="3" fontId="3" fillId="3" borderId="3" xfId="0" applyNumberFormat="1" applyFont="1" applyFill="1" applyBorder="1"/>
    <xf numFmtId="3" fontId="0" fillId="0" borderId="5" xfId="0" applyNumberFormat="1" applyBorder="1"/>
    <xf numFmtId="2" fontId="0" fillId="0" borderId="3" xfId="0" applyNumberFormat="1" applyBorder="1"/>
    <xf numFmtId="3" fontId="2" fillId="0" borderId="5" xfId="0" applyNumberFormat="1" applyFont="1" applyBorder="1"/>
    <xf numFmtId="3" fontId="2" fillId="5" borderId="3" xfId="0" applyNumberFormat="1" applyFont="1" applyFill="1" applyBorder="1"/>
    <xf numFmtId="4" fontId="0" fillId="0" borderId="3" xfId="0" applyNumberFormat="1" applyBorder="1"/>
    <xf numFmtId="3" fontId="2" fillId="4" borderId="3" xfId="0" applyNumberFormat="1" applyFont="1" applyFill="1" applyBorder="1"/>
    <xf numFmtId="3" fontId="1" fillId="2" borderId="3" xfId="0" applyNumberFormat="1" applyFont="1" applyFill="1" applyBorder="1"/>
    <xf numFmtId="3" fontId="0" fillId="0" borderId="6" xfId="0" applyNumberFormat="1" applyBorder="1"/>
    <xf numFmtId="0" fontId="0" fillId="0" borderId="0" xfId="0" applyFill="1" applyBorder="1"/>
    <xf numFmtId="0" fontId="0" fillId="0" borderId="0" xfId="0" applyBorder="1"/>
    <xf numFmtId="3" fontId="0" fillId="0" borderId="0" xfId="0" applyNumberFormat="1" applyBorder="1"/>
    <xf numFmtId="3" fontId="0" fillId="0" borderId="7" xfId="0" applyNumberFormat="1" applyBorder="1"/>
    <xf numFmtId="4" fontId="0" fillId="0" borderId="0" xfId="0" applyNumberFormat="1" applyBorder="1"/>
    <xf numFmtId="4" fontId="0" fillId="0" borderId="0" xfId="0" applyNumberFormat="1" applyFill="1" applyBorder="1"/>
    <xf numFmtId="0" fontId="2" fillId="0" borderId="0" xfId="0" applyFont="1"/>
    <xf numFmtId="0" fontId="2" fillId="0" borderId="3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en-US</v>
    <v>brh6oc</v>
    <v>268435456</v>
    <v>1</v>
    <v>Powered by Refinitiv</v>
    <v>0</v>
    <v>CLOUDFLARE, INC. (XNYS:NET)</v>
    <v>2</v>
    <v>3</v>
    <v>Finance</v>
    <v>4</v>
    <v>87.17</v>
    <v>39.9</v>
    <v>1.0908</v>
    <v>-1.83</v>
    <v>-2.2141999999999998E-2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3529</v>
    <v>New York Stock Exchange</v>
    <v>XNYS</v>
    <v>XNYS</v>
    <v>101 Townsend St, SAN FRANCISCO, CA, 94107-1934 US</v>
    <v>82.19</v>
    <v>Software &amp; IT Services</v>
    <v>Stock</v>
    <v>45328.041508900002</v>
    <v>0</v>
    <v>79.11</v>
    <v>27137076875</v>
    <v>CLOUDFLARE, INC.</v>
    <v>CLOUDFLARE, INC.</v>
    <v>81.77</v>
    <v>82.65</v>
    <v>80.819999999999993</v>
    <v>335771800</v>
    <v>NET</v>
    <v>CLOUDFLARE, INC. (XNYS:NET)</v>
    <v>1097</v>
    <v>2858180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8614-14BA-4893-A94D-B0AEE6788900}">
  <dimension ref="A1:C7"/>
  <sheetViews>
    <sheetView workbookViewId="0">
      <selection activeCell="C7" sqref="C7"/>
    </sheetView>
  </sheetViews>
  <sheetFormatPr defaultRowHeight="14.5" x14ac:dyDescent="0.35"/>
  <cols>
    <col min="2" max="2" width="11.08984375" bestFit="1" customWidth="1"/>
  </cols>
  <sheetData>
    <row r="1" spans="1:3" x14ac:dyDescent="0.35">
      <c r="A1" t="e" vm="1">
        <v>#VALUE!</v>
      </c>
    </row>
    <row r="2" spans="1:3" x14ac:dyDescent="0.35">
      <c r="A2" t="s">
        <v>5</v>
      </c>
      <c r="B2" s="1" cm="1">
        <f t="array" ref="B2">_FV(A1,"Price")</f>
        <v>80.819999999999993</v>
      </c>
    </row>
    <row r="3" spans="1:3" x14ac:dyDescent="0.35">
      <c r="A3" t="s">
        <v>6</v>
      </c>
      <c r="B3" cm="1">
        <f t="array" ref="B3">_FV(A1,"Shares outstanding",TRUE)/1000000</f>
        <v>335.77179999999998</v>
      </c>
      <c r="C3" t="s">
        <v>12</v>
      </c>
    </row>
    <row r="4" spans="1:3" x14ac:dyDescent="0.35">
      <c r="A4" t="s">
        <v>7</v>
      </c>
      <c r="B4" s="1">
        <f>B2*B3</f>
        <v>27137.076875999996</v>
      </c>
      <c r="C4" t="s">
        <v>12</v>
      </c>
    </row>
    <row r="5" spans="1:3" x14ac:dyDescent="0.35">
      <c r="A5" t="s">
        <v>8</v>
      </c>
    </row>
    <row r="6" spans="1:3" x14ac:dyDescent="0.35">
      <c r="A6" t="s">
        <v>9</v>
      </c>
    </row>
    <row r="7" spans="1:3" x14ac:dyDescent="0.35">
      <c r="A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804F-BBEA-4EC5-A224-C107A7444E49}">
  <dimension ref="A1:B5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453C-54D3-4348-A7D9-962FD4800E0C}">
  <dimension ref="B1:BA1048576"/>
  <sheetViews>
    <sheetView tabSelected="1" workbookViewId="0">
      <pane xSplit="2" ySplit="7" topLeftCell="C140" activePane="bottomRight" state="frozen"/>
      <selection pane="topRight" activeCell="C1" sqref="C1"/>
      <selection pane="bottomLeft" activeCell="A6" sqref="A6"/>
      <selection pane="bottomRight" activeCell="L162" sqref="L162"/>
    </sheetView>
  </sheetViews>
  <sheetFormatPr defaultRowHeight="14.5" x14ac:dyDescent="0.35"/>
  <cols>
    <col min="2" max="2" width="20.1796875" customWidth="1"/>
    <col min="6" max="6" width="10.453125" bestFit="1" customWidth="1"/>
    <col min="8" max="8" width="9.453125" style="22" bestFit="1" customWidth="1"/>
    <col min="9" max="9" width="9.453125" bestFit="1" customWidth="1"/>
    <col min="10" max="10" width="10.453125" bestFit="1" customWidth="1"/>
    <col min="12" max="12" width="9.453125" style="22" bestFit="1" customWidth="1"/>
    <col min="13" max="14" width="9.453125" bestFit="1" customWidth="1"/>
    <col min="15" max="15" width="10.453125" bestFit="1" customWidth="1"/>
    <col min="16" max="16" width="9.453125" style="22" bestFit="1" customWidth="1"/>
    <col min="17" max="18" width="9.453125" bestFit="1" customWidth="1"/>
    <col min="20" max="20" width="9.453125" style="22" bestFit="1" customWidth="1"/>
    <col min="21" max="23" width="9.453125" bestFit="1" customWidth="1"/>
    <col min="44" max="44" width="9.453125" bestFit="1" customWidth="1"/>
    <col min="46" max="46" width="9.7265625" bestFit="1" customWidth="1"/>
    <col min="47" max="47" width="9.453125" bestFit="1" customWidth="1"/>
    <col min="49" max="49" width="9.7265625" bestFit="1" customWidth="1"/>
  </cols>
  <sheetData>
    <row r="1" spans="2:53" x14ac:dyDescent="0.35">
      <c r="B1" t="s">
        <v>17</v>
      </c>
      <c r="D1" t="s">
        <v>138</v>
      </c>
      <c r="E1" t="s">
        <v>138</v>
      </c>
      <c r="F1" t="s">
        <v>137</v>
      </c>
      <c r="G1" t="s">
        <v>136</v>
      </c>
      <c r="H1" s="22" t="s">
        <v>135</v>
      </c>
      <c r="I1" t="s">
        <v>134</v>
      </c>
      <c r="J1" t="s">
        <v>133</v>
      </c>
      <c r="K1" t="s">
        <v>132</v>
      </c>
      <c r="L1" s="22" t="s">
        <v>123</v>
      </c>
      <c r="M1" t="s">
        <v>122</v>
      </c>
      <c r="N1" t="s">
        <v>121</v>
      </c>
      <c r="O1" t="s">
        <v>120</v>
      </c>
      <c r="P1" s="22" t="s">
        <v>113</v>
      </c>
      <c r="Q1" t="s">
        <v>114</v>
      </c>
      <c r="R1" t="s">
        <v>115</v>
      </c>
      <c r="S1" t="s">
        <v>119</v>
      </c>
      <c r="T1" s="22" t="s">
        <v>116</v>
      </c>
      <c r="U1" t="s">
        <v>117</v>
      </c>
      <c r="V1" t="s">
        <v>118</v>
      </c>
    </row>
    <row r="2" spans="2:53" x14ac:dyDescent="0.35">
      <c r="B2" t="s">
        <v>18</v>
      </c>
      <c r="F2" s="3">
        <v>43781</v>
      </c>
      <c r="H2" s="23">
        <v>43962</v>
      </c>
      <c r="I2" s="3">
        <v>44053</v>
      </c>
      <c r="J2" s="3">
        <v>44145</v>
      </c>
      <c r="L2" s="23">
        <v>44323</v>
      </c>
      <c r="M2" s="3">
        <v>44414</v>
      </c>
      <c r="N2" s="3">
        <v>44505</v>
      </c>
      <c r="P2" s="23">
        <v>44686</v>
      </c>
      <c r="Q2" s="3">
        <v>44777</v>
      </c>
      <c r="R2" s="3">
        <v>44868</v>
      </c>
      <c r="T2" s="23">
        <v>45043</v>
      </c>
      <c r="U2" s="3">
        <v>45141</v>
      </c>
      <c r="V2" s="3">
        <v>45232</v>
      </c>
      <c r="W2" s="3">
        <v>45346</v>
      </c>
      <c r="AQ2" s="3">
        <v>43894</v>
      </c>
      <c r="AR2" s="3">
        <v>44252</v>
      </c>
      <c r="AS2" s="3">
        <v>44621</v>
      </c>
      <c r="AT2" s="3">
        <v>44981</v>
      </c>
      <c r="AU2" s="3">
        <v>45346</v>
      </c>
    </row>
    <row r="3" spans="2:53" x14ac:dyDescent="0.35">
      <c r="B3" t="s">
        <v>19</v>
      </c>
      <c r="H3" s="23">
        <v>43921</v>
      </c>
      <c r="I3" s="3">
        <v>44012</v>
      </c>
      <c r="J3" s="3">
        <v>44104</v>
      </c>
      <c r="L3" s="23">
        <v>44286</v>
      </c>
      <c r="M3" s="3">
        <v>44377</v>
      </c>
      <c r="N3" s="3">
        <v>44469</v>
      </c>
      <c r="O3" s="3">
        <v>44561</v>
      </c>
      <c r="P3" s="23">
        <v>44651</v>
      </c>
      <c r="Q3" s="3">
        <v>44742</v>
      </c>
      <c r="R3" s="3">
        <v>44834</v>
      </c>
      <c r="T3" s="23">
        <v>45016</v>
      </c>
      <c r="U3" s="3">
        <v>45107</v>
      </c>
      <c r="V3" s="3">
        <v>45199</v>
      </c>
      <c r="AO3">
        <v>2017</v>
      </c>
      <c r="AP3">
        <v>2018</v>
      </c>
      <c r="AQ3">
        <v>2019</v>
      </c>
      <c r="AR3">
        <v>2020</v>
      </c>
      <c r="AS3">
        <v>2021</v>
      </c>
      <c r="AT3">
        <v>2022</v>
      </c>
      <c r="AU3">
        <v>2023</v>
      </c>
    </row>
    <row r="4" spans="2:53" s="2" customFormat="1" x14ac:dyDescent="0.35">
      <c r="B4" s="2" t="s">
        <v>20</v>
      </c>
      <c r="H4" s="24"/>
      <c r="L4" s="24"/>
      <c r="P4" s="24"/>
      <c r="T4" s="24"/>
    </row>
    <row r="5" spans="2:53" x14ac:dyDescent="0.35">
      <c r="B5" t="s">
        <v>21</v>
      </c>
      <c r="H5" s="22">
        <v>26.28</v>
      </c>
      <c r="I5">
        <v>38.479999999999997</v>
      </c>
      <c r="J5">
        <v>45.28</v>
      </c>
      <c r="K5">
        <v>88.77</v>
      </c>
      <c r="L5" s="22">
        <v>95.77</v>
      </c>
      <c r="M5" s="43">
        <v>109.98</v>
      </c>
      <c r="N5" s="43">
        <v>137.07</v>
      </c>
      <c r="O5" s="43">
        <v>221.64</v>
      </c>
      <c r="P5" s="22">
        <v>134.88</v>
      </c>
      <c r="Q5" s="43">
        <v>128.4</v>
      </c>
      <c r="R5" s="43">
        <v>80.989999999999995</v>
      </c>
      <c r="S5" s="43">
        <v>62.95</v>
      </c>
      <c r="T5" s="22">
        <v>72.41</v>
      </c>
      <c r="U5" s="43">
        <v>72</v>
      </c>
      <c r="V5" s="43">
        <v>76.069999999999993</v>
      </c>
      <c r="AQ5">
        <v>22.08</v>
      </c>
      <c r="AR5">
        <v>88.77</v>
      </c>
      <c r="AS5">
        <v>221.64</v>
      </c>
      <c r="AT5">
        <v>132.44999999999999</v>
      </c>
    </row>
    <row r="6" spans="2:53" x14ac:dyDescent="0.35">
      <c r="B6" t="s">
        <v>22</v>
      </c>
      <c r="H6" s="22">
        <v>15.05</v>
      </c>
      <c r="I6">
        <v>21.18</v>
      </c>
      <c r="J6">
        <v>32.69</v>
      </c>
      <c r="K6">
        <v>40.159999999999997</v>
      </c>
      <c r="L6" s="22">
        <v>60.96</v>
      </c>
      <c r="M6" s="43">
        <v>64.84</v>
      </c>
      <c r="N6" s="43">
        <v>99.51</v>
      </c>
      <c r="O6" s="43">
        <v>108.93</v>
      </c>
      <c r="P6" s="22">
        <v>76.61</v>
      </c>
      <c r="Q6" s="43">
        <v>38.96</v>
      </c>
      <c r="R6" s="43">
        <v>41.9</v>
      </c>
      <c r="S6" s="43">
        <v>37.369999999999997</v>
      </c>
      <c r="T6" s="22">
        <v>37.56</v>
      </c>
      <c r="U6" s="43">
        <v>39.9</v>
      </c>
      <c r="V6" s="43">
        <v>56.08</v>
      </c>
      <c r="AQ6">
        <v>14.5</v>
      </c>
      <c r="AR6">
        <v>15.05</v>
      </c>
      <c r="AS6">
        <v>60.96</v>
      </c>
      <c r="AT6">
        <v>37.369999999999997</v>
      </c>
    </row>
    <row r="7" spans="2:53" s="49" customFormat="1" x14ac:dyDescent="0.35">
      <c r="B7" s="49" t="s">
        <v>23</v>
      </c>
      <c r="H7" s="50">
        <v>19.41</v>
      </c>
      <c r="I7" s="49">
        <v>27.86</v>
      </c>
      <c r="J7" s="49">
        <v>38.25</v>
      </c>
      <c r="K7" s="49">
        <v>65.19</v>
      </c>
      <c r="L7" s="50">
        <v>77.06</v>
      </c>
      <c r="M7" s="51">
        <v>82.58</v>
      </c>
      <c r="N7" s="51">
        <v>119.27</v>
      </c>
      <c r="O7" s="51">
        <v>166.72</v>
      </c>
      <c r="P7" s="50">
        <v>104.7</v>
      </c>
      <c r="Q7" s="51">
        <v>72.77</v>
      </c>
      <c r="R7" s="51">
        <v>59.15</v>
      </c>
      <c r="S7" s="51">
        <v>49.56</v>
      </c>
      <c r="T7" s="50">
        <v>54.68</v>
      </c>
      <c r="U7" s="51">
        <v>59.71</v>
      </c>
      <c r="V7" s="51">
        <v>64.05</v>
      </c>
      <c r="AQ7" s="49">
        <v>17.399999999999999</v>
      </c>
      <c r="AR7" s="49">
        <v>37.840000000000003</v>
      </c>
      <c r="AS7" s="49">
        <v>112.17</v>
      </c>
      <c r="AT7" s="49">
        <v>71.099999999999994</v>
      </c>
    </row>
    <row r="10" spans="2:53" s="2" customFormat="1" x14ac:dyDescent="0.35">
      <c r="H10" s="24"/>
      <c r="L10" s="24"/>
      <c r="P10" s="24"/>
      <c r="T10" s="24"/>
    </row>
    <row r="13" spans="2:53" s="2" customFormat="1" x14ac:dyDescent="0.35">
      <c r="B13" s="2" t="s">
        <v>105</v>
      </c>
      <c r="H13" s="24"/>
      <c r="L13" s="24"/>
      <c r="P13" s="24"/>
      <c r="T13" s="24"/>
    </row>
    <row r="14" spans="2:53" s="8" customFormat="1" x14ac:dyDescent="0.35">
      <c r="B14" s="8" t="s">
        <v>106</v>
      </c>
      <c r="H14" s="25">
        <v>9159</v>
      </c>
      <c r="I14" s="8">
        <v>10153</v>
      </c>
      <c r="J14" s="8">
        <v>12159</v>
      </c>
      <c r="K14" s="8">
        <f>AR14-J14-I14-H14</f>
        <v>13829</v>
      </c>
      <c r="L14" s="25">
        <v>15362</v>
      </c>
      <c r="M14" s="8">
        <v>16872</v>
      </c>
      <c r="N14" s="8">
        <v>19527</v>
      </c>
      <c r="O14" s="8">
        <f>AS14-N14-M14-L14</f>
        <v>22041</v>
      </c>
      <c r="P14" s="25">
        <v>24356</v>
      </c>
      <c r="Q14" s="8">
        <v>28933</v>
      </c>
      <c r="R14" s="8">
        <v>32634</v>
      </c>
      <c r="S14" s="8">
        <f>AT14-R14-Q14-P14</f>
        <v>36599</v>
      </c>
      <c r="T14" s="25">
        <v>41003</v>
      </c>
      <c r="U14" s="8">
        <v>47148</v>
      </c>
      <c r="V14" s="8">
        <v>52340</v>
      </c>
      <c r="AO14" s="8">
        <v>7849</v>
      </c>
      <c r="AP14" s="8">
        <v>13231</v>
      </c>
      <c r="AQ14" s="8">
        <v>26496</v>
      </c>
      <c r="AR14" s="8">
        <v>45300</v>
      </c>
      <c r="AS14" s="8">
        <v>73802</v>
      </c>
      <c r="AT14" s="8">
        <v>122522</v>
      </c>
    </row>
    <row r="15" spans="2:53" s="9" customFormat="1" x14ac:dyDescent="0.35">
      <c r="B15" s="9" t="s">
        <v>107</v>
      </c>
      <c r="H15" s="26">
        <v>82091</v>
      </c>
      <c r="I15" s="9">
        <v>89568</v>
      </c>
      <c r="J15" s="9">
        <v>102003</v>
      </c>
      <c r="K15" s="8">
        <f>AR15-J15-I15-H15</f>
        <v>112097</v>
      </c>
      <c r="L15" s="26">
        <v>122693</v>
      </c>
      <c r="M15" s="9">
        <v>135556</v>
      </c>
      <c r="N15" s="9">
        <v>152820</v>
      </c>
      <c r="O15" s="8">
        <f>AS15-N15-M15-L15</f>
        <v>171555</v>
      </c>
      <c r="P15" s="26">
        <v>187811</v>
      </c>
      <c r="Q15" s="9">
        <v>205584</v>
      </c>
      <c r="R15" s="9">
        <v>221223</v>
      </c>
      <c r="S15" s="8">
        <f>AT15-R15-Q15-P15</f>
        <v>238101</v>
      </c>
      <c r="T15" s="26">
        <v>249172</v>
      </c>
      <c r="U15" s="9">
        <v>261346</v>
      </c>
      <c r="V15" s="9">
        <v>283263</v>
      </c>
      <c r="AO15" s="9">
        <v>127066</v>
      </c>
      <c r="AP15" s="9">
        <v>179443</v>
      </c>
      <c r="AQ15" s="9">
        <v>260526</v>
      </c>
      <c r="AR15" s="9">
        <v>385759</v>
      </c>
      <c r="AS15" s="9">
        <v>582624</v>
      </c>
      <c r="AT15" s="9">
        <v>852719</v>
      </c>
    </row>
    <row r="16" spans="2:53" s="10" customFormat="1" x14ac:dyDescent="0.35">
      <c r="B16" s="10" t="s">
        <v>28</v>
      </c>
      <c r="F16" s="10">
        <f>SUM(F14:F15)</f>
        <v>0</v>
      </c>
      <c r="G16" s="10">
        <f t="shared" ref="G16:Y16" si="0">SUM(G14:G15)</f>
        <v>0</v>
      </c>
      <c r="H16" s="27">
        <f t="shared" si="0"/>
        <v>91250</v>
      </c>
      <c r="I16" s="10">
        <f t="shared" si="0"/>
        <v>99721</v>
      </c>
      <c r="J16" s="10">
        <f t="shared" si="0"/>
        <v>114162</v>
      </c>
      <c r="K16" s="10">
        <f t="shared" si="0"/>
        <v>125926</v>
      </c>
      <c r="L16" s="27">
        <f t="shared" si="0"/>
        <v>138055</v>
      </c>
      <c r="M16" s="10">
        <f t="shared" si="0"/>
        <v>152428</v>
      </c>
      <c r="N16" s="10">
        <f t="shared" si="0"/>
        <v>172347</v>
      </c>
      <c r="O16" s="10">
        <f t="shared" si="0"/>
        <v>193596</v>
      </c>
      <c r="P16" s="27">
        <f t="shared" si="0"/>
        <v>212167</v>
      </c>
      <c r="Q16" s="10">
        <f t="shared" si="0"/>
        <v>234517</v>
      </c>
      <c r="R16" s="10">
        <f t="shared" si="0"/>
        <v>253857</v>
      </c>
      <c r="S16" s="10">
        <f t="shared" si="0"/>
        <v>274700</v>
      </c>
      <c r="T16" s="27">
        <f t="shared" si="0"/>
        <v>290175</v>
      </c>
      <c r="U16" s="10">
        <f t="shared" si="0"/>
        <v>308494</v>
      </c>
      <c r="V16" s="10">
        <f t="shared" si="0"/>
        <v>335603</v>
      </c>
      <c r="W16" s="10">
        <f t="shared" si="0"/>
        <v>0</v>
      </c>
      <c r="X16" s="10">
        <f t="shared" si="0"/>
        <v>0</v>
      </c>
      <c r="Y16" s="10">
        <f t="shared" si="0"/>
        <v>0</v>
      </c>
      <c r="AK16" s="10">
        <f>SUM(AK14:AK15)</f>
        <v>0</v>
      </c>
      <c r="AL16" s="10">
        <f t="shared" ref="AL16:BA16" si="1">SUM(AL14:AL15)</f>
        <v>0</v>
      </c>
      <c r="AM16" s="10">
        <f t="shared" si="1"/>
        <v>0</v>
      </c>
      <c r="AN16" s="10">
        <f t="shared" si="1"/>
        <v>0</v>
      </c>
      <c r="AO16" s="10">
        <f t="shared" si="1"/>
        <v>134915</v>
      </c>
      <c r="AP16" s="10">
        <f t="shared" si="1"/>
        <v>192674</v>
      </c>
      <c r="AQ16" s="10">
        <f t="shared" si="1"/>
        <v>287022</v>
      </c>
      <c r="AR16" s="10">
        <f t="shared" si="1"/>
        <v>431059</v>
      </c>
      <c r="AS16" s="10">
        <f t="shared" si="1"/>
        <v>656426</v>
      </c>
      <c r="AT16" s="10">
        <f t="shared" si="1"/>
        <v>975241</v>
      </c>
      <c r="AU16" s="10">
        <f t="shared" si="1"/>
        <v>0</v>
      </c>
      <c r="AV16" s="10">
        <f t="shared" si="1"/>
        <v>0</v>
      </c>
      <c r="AW16" s="10">
        <f t="shared" si="1"/>
        <v>0</v>
      </c>
      <c r="AX16" s="10">
        <f t="shared" si="1"/>
        <v>0</v>
      </c>
      <c r="AY16" s="10">
        <f t="shared" si="1"/>
        <v>0</v>
      </c>
      <c r="AZ16" s="10">
        <f t="shared" si="1"/>
        <v>0</v>
      </c>
      <c r="BA16" s="10">
        <f t="shared" si="1"/>
        <v>0</v>
      </c>
    </row>
    <row r="17" spans="2:53" s="4" customFormat="1" x14ac:dyDescent="0.35">
      <c r="B17" s="5" t="s">
        <v>29</v>
      </c>
      <c r="H17" s="28"/>
      <c r="L17" s="28"/>
      <c r="P17" s="28"/>
      <c r="T17" s="28"/>
    </row>
    <row r="18" spans="2:53" s="11" customFormat="1" x14ac:dyDescent="0.35">
      <c r="B18" s="11" t="s">
        <v>106</v>
      </c>
      <c r="F18" s="11" t="e">
        <f>F14/F16</f>
        <v>#DIV/0!</v>
      </c>
      <c r="G18" s="11" t="e">
        <f t="shared" ref="G18:Y18" si="2">G14/G16</f>
        <v>#DIV/0!</v>
      </c>
      <c r="H18" s="29">
        <f t="shared" si="2"/>
        <v>0.10037260273972602</v>
      </c>
      <c r="I18" s="11">
        <f t="shared" si="2"/>
        <v>0.10181406123083403</v>
      </c>
      <c r="J18" s="11">
        <f t="shared" si="2"/>
        <v>0.10650654333315815</v>
      </c>
      <c r="K18" s="11">
        <f t="shared" si="2"/>
        <v>0.10981846481266776</v>
      </c>
      <c r="L18" s="29">
        <f t="shared" si="2"/>
        <v>0.11127449205026982</v>
      </c>
      <c r="M18" s="11">
        <f t="shared" si="2"/>
        <v>0.11068832497966252</v>
      </c>
      <c r="N18" s="11">
        <f t="shared" si="2"/>
        <v>0.11330049261083744</v>
      </c>
      <c r="O18" s="11">
        <f t="shared" si="2"/>
        <v>0.11385049277877642</v>
      </c>
      <c r="P18" s="29">
        <f t="shared" si="2"/>
        <v>0.11479636324216301</v>
      </c>
      <c r="Q18" s="11">
        <f t="shared" si="2"/>
        <v>0.12337271924849798</v>
      </c>
      <c r="R18" s="11">
        <f t="shared" si="2"/>
        <v>0.1285526891123743</v>
      </c>
      <c r="S18" s="11">
        <f t="shared" si="2"/>
        <v>0.13323261740080086</v>
      </c>
      <c r="T18" s="29">
        <f t="shared" si="2"/>
        <v>0.14130438528474196</v>
      </c>
      <c r="U18" s="11">
        <f t="shared" si="2"/>
        <v>0.15283279415482959</v>
      </c>
      <c r="V18" s="11">
        <f t="shared" si="2"/>
        <v>0.1559580814235868</v>
      </c>
      <c r="W18" s="11" t="e">
        <f t="shared" si="2"/>
        <v>#DIV/0!</v>
      </c>
      <c r="X18" s="11" t="e">
        <f t="shared" si="2"/>
        <v>#DIV/0!</v>
      </c>
      <c r="Y18" s="11" t="e">
        <f t="shared" si="2"/>
        <v>#DIV/0!</v>
      </c>
      <c r="AK18" s="11" t="e">
        <f>AK14/AK16</f>
        <v>#DIV/0!</v>
      </c>
      <c r="AL18" s="11" t="e">
        <f t="shared" ref="AL18:BA18" si="3">AL14/AL16</f>
        <v>#DIV/0!</v>
      </c>
      <c r="AM18" s="11" t="e">
        <f t="shared" si="3"/>
        <v>#DIV/0!</v>
      </c>
      <c r="AN18" s="11" t="e">
        <f t="shared" si="3"/>
        <v>#DIV/0!</v>
      </c>
      <c r="AO18" s="11">
        <f t="shared" si="3"/>
        <v>5.8177370937256792E-2</v>
      </c>
      <c r="AP18" s="11">
        <f t="shared" si="3"/>
        <v>6.8670396628502023E-2</v>
      </c>
      <c r="AQ18" s="11">
        <f t="shared" si="3"/>
        <v>9.2313481196563324E-2</v>
      </c>
      <c r="AR18" s="11">
        <f t="shared" si="3"/>
        <v>0.10509002247952136</v>
      </c>
      <c r="AS18" s="11">
        <f t="shared" si="3"/>
        <v>0.11243003781081189</v>
      </c>
      <c r="AT18" s="11">
        <f t="shared" si="3"/>
        <v>0.12563253595777865</v>
      </c>
      <c r="AU18" s="11" t="e">
        <f t="shared" si="3"/>
        <v>#DIV/0!</v>
      </c>
      <c r="AV18" s="11" t="e">
        <f t="shared" si="3"/>
        <v>#DIV/0!</v>
      </c>
      <c r="AW18" s="11" t="e">
        <f t="shared" si="3"/>
        <v>#DIV/0!</v>
      </c>
      <c r="AX18" s="11" t="e">
        <f t="shared" si="3"/>
        <v>#DIV/0!</v>
      </c>
      <c r="AY18" s="11" t="e">
        <f t="shared" si="3"/>
        <v>#DIV/0!</v>
      </c>
      <c r="AZ18" s="11" t="e">
        <f t="shared" si="3"/>
        <v>#DIV/0!</v>
      </c>
      <c r="BA18" s="11" t="e">
        <f t="shared" si="3"/>
        <v>#DIV/0!</v>
      </c>
    </row>
    <row r="19" spans="2:53" s="12" customFormat="1" x14ac:dyDescent="0.35">
      <c r="B19" s="12" t="s">
        <v>107</v>
      </c>
      <c r="F19" s="12" t="e">
        <f>F15/F16</f>
        <v>#DIV/0!</v>
      </c>
      <c r="G19" s="12" t="e">
        <f t="shared" ref="G19:Y19" si="4">G15/G16</f>
        <v>#DIV/0!</v>
      </c>
      <c r="H19" s="30">
        <f t="shared" si="4"/>
        <v>0.89962739726027396</v>
      </c>
      <c r="I19" s="12">
        <f t="shared" si="4"/>
        <v>0.89818593876916597</v>
      </c>
      <c r="J19" s="12">
        <f t="shared" si="4"/>
        <v>0.89349345666684188</v>
      </c>
      <c r="K19" s="12">
        <f t="shared" si="4"/>
        <v>0.89018153518733223</v>
      </c>
      <c r="L19" s="30">
        <f t="shared" si="4"/>
        <v>0.88872550794973015</v>
      </c>
      <c r="M19" s="12">
        <f t="shared" si="4"/>
        <v>0.88931167502033748</v>
      </c>
      <c r="N19" s="12">
        <f t="shared" si="4"/>
        <v>0.88669950738916259</v>
      </c>
      <c r="O19" s="12">
        <f t="shared" si="4"/>
        <v>0.88614950722122354</v>
      </c>
      <c r="P19" s="30">
        <f t="shared" si="4"/>
        <v>0.88520363675783698</v>
      </c>
      <c r="Q19" s="12">
        <f t="shared" si="4"/>
        <v>0.87662728075150198</v>
      </c>
      <c r="R19" s="12">
        <f t="shared" si="4"/>
        <v>0.87144731088762573</v>
      </c>
      <c r="S19" s="12">
        <f t="shared" si="4"/>
        <v>0.86676738259919917</v>
      </c>
      <c r="T19" s="30">
        <f t="shared" si="4"/>
        <v>0.85869561471525802</v>
      </c>
      <c r="U19" s="12">
        <f t="shared" si="4"/>
        <v>0.84716720584517036</v>
      </c>
      <c r="V19" s="12">
        <f t="shared" si="4"/>
        <v>0.8440419185764132</v>
      </c>
      <c r="W19" s="12" t="e">
        <f t="shared" si="4"/>
        <v>#DIV/0!</v>
      </c>
      <c r="X19" s="12" t="e">
        <f t="shared" si="4"/>
        <v>#DIV/0!</v>
      </c>
      <c r="Y19" s="12" t="e">
        <f t="shared" si="4"/>
        <v>#DIV/0!</v>
      </c>
      <c r="AK19" s="12" t="e">
        <f>AK15/AK16</f>
        <v>#DIV/0!</v>
      </c>
      <c r="AL19" s="12" t="e">
        <f t="shared" ref="AL19:BA19" si="5">AL15/AL16</f>
        <v>#DIV/0!</v>
      </c>
      <c r="AM19" s="12" t="e">
        <f t="shared" si="5"/>
        <v>#DIV/0!</v>
      </c>
      <c r="AN19" s="12" t="e">
        <f t="shared" si="5"/>
        <v>#DIV/0!</v>
      </c>
      <c r="AO19" s="12">
        <f t="shared" si="5"/>
        <v>0.94182262906274317</v>
      </c>
      <c r="AP19" s="12">
        <f t="shared" si="5"/>
        <v>0.93132960337149795</v>
      </c>
      <c r="AQ19" s="12">
        <f t="shared" si="5"/>
        <v>0.90768651880343665</v>
      </c>
      <c r="AR19" s="12">
        <f t="shared" si="5"/>
        <v>0.89490997752047863</v>
      </c>
      <c r="AS19" s="12">
        <f t="shared" si="5"/>
        <v>0.88756996218918816</v>
      </c>
      <c r="AT19" s="12">
        <f t="shared" si="5"/>
        <v>0.87436746404222132</v>
      </c>
      <c r="AU19" s="12" t="e">
        <f t="shared" si="5"/>
        <v>#DIV/0!</v>
      </c>
      <c r="AV19" s="12" t="e">
        <f t="shared" si="5"/>
        <v>#DIV/0!</v>
      </c>
      <c r="AW19" s="12" t="e">
        <f t="shared" si="5"/>
        <v>#DIV/0!</v>
      </c>
      <c r="AX19" s="12" t="e">
        <f t="shared" si="5"/>
        <v>#DIV/0!</v>
      </c>
      <c r="AY19" s="12" t="e">
        <f t="shared" si="5"/>
        <v>#DIV/0!</v>
      </c>
      <c r="AZ19" s="12" t="e">
        <f t="shared" si="5"/>
        <v>#DIV/0!</v>
      </c>
      <c r="BA19" s="12" t="e">
        <f t="shared" si="5"/>
        <v>#DIV/0!</v>
      </c>
    </row>
    <row r="20" spans="2:53" s="11" customFormat="1" x14ac:dyDescent="0.35">
      <c r="B20" s="11" t="s">
        <v>30</v>
      </c>
      <c r="F20" s="11" t="e">
        <f>SUM(F18:F19)</f>
        <v>#DIV/0!</v>
      </c>
      <c r="G20" s="11" t="e">
        <f t="shared" ref="G20:Y20" si="6">SUM(G18:G19)</f>
        <v>#DIV/0!</v>
      </c>
      <c r="H20" s="29">
        <f t="shared" si="6"/>
        <v>1</v>
      </c>
      <c r="I20" s="11">
        <f t="shared" si="6"/>
        <v>1</v>
      </c>
      <c r="J20" s="11">
        <f t="shared" si="6"/>
        <v>1</v>
      </c>
      <c r="K20" s="11">
        <f t="shared" si="6"/>
        <v>1</v>
      </c>
      <c r="L20" s="29">
        <f t="shared" si="6"/>
        <v>1</v>
      </c>
      <c r="M20" s="11">
        <f t="shared" si="6"/>
        <v>1</v>
      </c>
      <c r="N20" s="11">
        <f t="shared" si="6"/>
        <v>1</v>
      </c>
      <c r="O20" s="11">
        <f t="shared" si="6"/>
        <v>1</v>
      </c>
      <c r="P20" s="29">
        <f t="shared" si="6"/>
        <v>1</v>
      </c>
      <c r="Q20" s="11">
        <f t="shared" si="6"/>
        <v>1</v>
      </c>
      <c r="R20" s="11">
        <f t="shared" si="6"/>
        <v>1</v>
      </c>
      <c r="S20" s="11">
        <f t="shared" si="6"/>
        <v>1</v>
      </c>
      <c r="T20" s="29">
        <f t="shared" si="6"/>
        <v>1</v>
      </c>
      <c r="U20" s="11">
        <f t="shared" si="6"/>
        <v>1</v>
      </c>
      <c r="V20" s="11">
        <f t="shared" si="6"/>
        <v>1</v>
      </c>
      <c r="W20" s="11" t="e">
        <f t="shared" si="6"/>
        <v>#DIV/0!</v>
      </c>
      <c r="X20" s="11" t="e">
        <f t="shared" si="6"/>
        <v>#DIV/0!</v>
      </c>
      <c r="Y20" s="11" t="e">
        <f t="shared" si="6"/>
        <v>#DIV/0!</v>
      </c>
      <c r="AK20" s="11" t="e">
        <f>SUM(AK18:AK19)</f>
        <v>#DIV/0!</v>
      </c>
      <c r="AL20" s="11" t="e">
        <f t="shared" ref="AL20:BA20" si="7">SUM(AL18:AL19)</f>
        <v>#DIV/0!</v>
      </c>
      <c r="AM20" s="11" t="e">
        <f t="shared" si="7"/>
        <v>#DIV/0!</v>
      </c>
      <c r="AN20" s="11" t="e">
        <f t="shared" si="7"/>
        <v>#DIV/0!</v>
      </c>
      <c r="AO20" s="11">
        <f t="shared" si="7"/>
        <v>1</v>
      </c>
      <c r="AP20" s="11">
        <f t="shared" si="7"/>
        <v>1</v>
      </c>
      <c r="AQ20" s="11">
        <f t="shared" si="7"/>
        <v>1</v>
      </c>
      <c r="AR20" s="11">
        <f t="shared" si="7"/>
        <v>1</v>
      </c>
      <c r="AS20" s="11">
        <f t="shared" si="7"/>
        <v>1</v>
      </c>
      <c r="AT20" s="11">
        <f t="shared" si="7"/>
        <v>1</v>
      </c>
      <c r="AU20" s="11" t="e">
        <f t="shared" si="7"/>
        <v>#DIV/0!</v>
      </c>
      <c r="AV20" s="11" t="e">
        <f t="shared" si="7"/>
        <v>#DIV/0!</v>
      </c>
      <c r="AW20" s="11" t="e">
        <f t="shared" si="7"/>
        <v>#DIV/0!</v>
      </c>
      <c r="AX20" s="11" t="e">
        <f t="shared" si="7"/>
        <v>#DIV/0!</v>
      </c>
      <c r="AY20" s="11" t="e">
        <f t="shared" si="7"/>
        <v>#DIV/0!</v>
      </c>
      <c r="AZ20" s="11" t="e">
        <f t="shared" si="7"/>
        <v>#DIV/0!</v>
      </c>
      <c r="BA20" s="11" t="e">
        <f t="shared" si="7"/>
        <v>#DIV/0!</v>
      </c>
    </row>
    <row r="21" spans="2:53" s="5" customFormat="1" x14ac:dyDescent="0.35">
      <c r="B21" s="5" t="s">
        <v>33</v>
      </c>
      <c r="H21" s="31"/>
      <c r="L21" s="31"/>
      <c r="P21" s="31"/>
      <c r="T21" s="31"/>
    </row>
    <row r="22" spans="2:53" s="11" customFormat="1" x14ac:dyDescent="0.35">
      <c r="B22" s="11" t="s">
        <v>109</v>
      </c>
      <c r="H22" s="29"/>
      <c r="I22" s="11" t="e">
        <f>(I14-C14)/ABS(C14)</f>
        <v>#DIV/0!</v>
      </c>
      <c r="J22" s="11" t="e">
        <f t="shared" ref="J22:Y22" si="8">(J14-F14)/ABS(F14)</f>
        <v>#DIV/0!</v>
      </c>
      <c r="K22" s="11" t="e">
        <f t="shared" si="8"/>
        <v>#DIV/0!</v>
      </c>
      <c r="L22" s="29">
        <f t="shared" si="8"/>
        <v>0.6772573425046402</v>
      </c>
      <c r="M22" s="11">
        <f t="shared" si="8"/>
        <v>0.66177484487343641</v>
      </c>
      <c r="N22" s="11">
        <f t="shared" si="8"/>
        <v>0.60597088576363189</v>
      </c>
      <c r="O22" s="11">
        <f t="shared" si="8"/>
        <v>0.59382457155253454</v>
      </c>
      <c r="P22" s="29">
        <f t="shared" si="8"/>
        <v>0.58547064184350994</v>
      </c>
      <c r="Q22" s="11">
        <f t="shared" si="8"/>
        <v>0.71485301090564246</v>
      </c>
      <c r="R22" s="11">
        <f t="shared" si="8"/>
        <v>0.67122445844215706</v>
      </c>
      <c r="S22" s="11">
        <f t="shared" si="8"/>
        <v>0.66049634771562094</v>
      </c>
      <c r="T22" s="29">
        <f t="shared" si="8"/>
        <v>0.68348661520775167</v>
      </c>
      <c r="U22" s="11">
        <f t="shared" si="8"/>
        <v>0.62955794421594724</v>
      </c>
      <c r="V22" s="11">
        <f t="shared" si="8"/>
        <v>0.60384874670588962</v>
      </c>
      <c r="W22" s="11">
        <f t="shared" si="8"/>
        <v>-1</v>
      </c>
      <c r="X22" s="11">
        <f t="shared" si="8"/>
        <v>-1</v>
      </c>
      <c r="Y22" s="11">
        <f t="shared" si="8"/>
        <v>-1</v>
      </c>
      <c r="AK22" s="11" t="e">
        <f>(AK14-AJ14)/ABS(AJ14)</f>
        <v>#DIV/0!</v>
      </c>
      <c r="AL22" s="11" t="e">
        <f t="shared" ref="AL22:BA22" si="9">(AL14-AK14)/ABS(AK14)</f>
        <v>#DIV/0!</v>
      </c>
      <c r="AM22" s="11" t="e">
        <f t="shared" si="9"/>
        <v>#DIV/0!</v>
      </c>
      <c r="AN22" s="11" t="e">
        <f t="shared" si="9"/>
        <v>#DIV/0!</v>
      </c>
      <c r="AO22" s="11" t="e">
        <f t="shared" si="9"/>
        <v>#DIV/0!</v>
      </c>
      <c r="AP22" s="11">
        <f t="shared" si="9"/>
        <v>0.68569244489743919</v>
      </c>
      <c r="AQ22" s="11">
        <f t="shared" si="9"/>
        <v>1.002569722621117</v>
      </c>
      <c r="AR22" s="11">
        <f t="shared" si="9"/>
        <v>0.70969202898550721</v>
      </c>
      <c r="AS22" s="11">
        <f t="shared" si="9"/>
        <v>0.6291832229580574</v>
      </c>
      <c r="AT22" s="11">
        <f t="shared" si="9"/>
        <v>0.66014471152543297</v>
      </c>
      <c r="AU22" s="11">
        <f t="shared" si="9"/>
        <v>-1</v>
      </c>
      <c r="AV22" s="11" t="e">
        <f t="shared" si="9"/>
        <v>#DIV/0!</v>
      </c>
      <c r="AW22" s="11" t="e">
        <f t="shared" si="9"/>
        <v>#DIV/0!</v>
      </c>
      <c r="AX22" s="11" t="e">
        <f t="shared" si="9"/>
        <v>#DIV/0!</v>
      </c>
      <c r="AY22" s="11" t="e">
        <f t="shared" si="9"/>
        <v>#DIV/0!</v>
      </c>
      <c r="AZ22" s="11" t="e">
        <f t="shared" si="9"/>
        <v>#DIV/0!</v>
      </c>
      <c r="BA22" s="11" t="e">
        <f t="shared" si="9"/>
        <v>#DIV/0!</v>
      </c>
    </row>
    <row r="23" spans="2:53" s="11" customFormat="1" x14ac:dyDescent="0.35">
      <c r="B23" s="11" t="s">
        <v>110</v>
      </c>
      <c r="H23" s="29"/>
      <c r="I23" s="11" t="e">
        <f>(I15-C15)/ABS(C15)</f>
        <v>#DIV/0!</v>
      </c>
      <c r="J23" s="11" t="e">
        <f t="shared" ref="J23:Y23" si="10">(J15-F15)/ABS(F15)</f>
        <v>#DIV/0!</v>
      </c>
      <c r="K23" s="11" t="e">
        <f t="shared" si="10"/>
        <v>#DIV/0!</v>
      </c>
      <c r="L23" s="29">
        <f t="shared" si="10"/>
        <v>0.49459745891754275</v>
      </c>
      <c r="M23" s="11">
        <f t="shared" si="10"/>
        <v>0.51344230082172204</v>
      </c>
      <c r="N23" s="11">
        <f t="shared" si="10"/>
        <v>0.49819122966971557</v>
      </c>
      <c r="O23" s="11">
        <f t="shared" si="10"/>
        <v>0.53041562218435823</v>
      </c>
      <c r="P23" s="29">
        <f t="shared" si="10"/>
        <v>0.53073932498186527</v>
      </c>
      <c r="Q23" s="11">
        <f t="shared" si="10"/>
        <v>0.51659830623506153</v>
      </c>
      <c r="R23" s="11">
        <f t="shared" si="10"/>
        <v>0.44760502552021986</v>
      </c>
      <c r="S23" s="11">
        <f t="shared" si="10"/>
        <v>0.38789892454314945</v>
      </c>
      <c r="T23" s="29">
        <f t="shared" si="10"/>
        <v>0.32671675247988669</v>
      </c>
      <c r="U23" s="11">
        <f t="shared" si="10"/>
        <v>0.27123706124990271</v>
      </c>
      <c r="V23" s="11">
        <f t="shared" si="10"/>
        <v>0.28044100296985397</v>
      </c>
      <c r="W23" s="11">
        <f t="shared" si="10"/>
        <v>-1</v>
      </c>
      <c r="X23" s="11">
        <f t="shared" si="10"/>
        <v>-1</v>
      </c>
      <c r="Y23" s="11">
        <f t="shared" si="10"/>
        <v>-1</v>
      </c>
      <c r="AK23" s="11" t="e">
        <f>(AK15-AJ15)/ABS(AJ15)</f>
        <v>#DIV/0!</v>
      </c>
      <c r="AL23" s="11" t="e">
        <f t="shared" ref="AL23:BA23" si="11">(AL15-AK15)/ABS(AK15)</f>
        <v>#DIV/0!</v>
      </c>
      <c r="AM23" s="11" t="e">
        <f t="shared" si="11"/>
        <v>#DIV/0!</v>
      </c>
      <c r="AN23" s="11" t="e">
        <f t="shared" si="11"/>
        <v>#DIV/0!</v>
      </c>
      <c r="AO23" s="11" t="e">
        <f t="shared" si="11"/>
        <v>#DIV/0!</v>
      </c>
      <c r="AP23" s="11">
        <f t="shared" si="11"/>
        <v>0.41220310704673163</v>
      </c>
      <c r="AQ23" s="11">
        <f t="shared" si="11"/>
        <v>0.4518593648122245</v>
      </c>
      <c r="AR23" s="11">
        <f t="shared" si="11"/>
        <v>0.48069290589039099</v>
      </c>
      <c r="AS23" s="11">
        <f t="shared" si="11"/>
        <v>0.51033158007979074</v>
      </c>
      <c r="AT23" s="11">
        <f t="shared" si="11"/>
        <v>0.46358371780084584</v>
      </c>
      <c r="AU23" s="11">
        <f t="shared" si="11"/>
        <v>-1</v>
      </c>
      <c r="AV23" s="11" t="e">
        <f t="shared" si="11"/>
        <v>#DIV/0!</v>
      </c>
      <c r="AW23" s="11" t="e">
        <f t="shared" si="11"/>
        <v>#DIV/0!</v>
      </c>
      <c r="AX23" s="11" t="e">
        <f t="shared" si="11"/>
        <v>#DIV/0!</v>
      </c>
      <c r="AY23" s="11" t="e">
        <f t="shared" si="11"/>
        <v>#DIV/0!</v>
      </c>
      <c r="AZ23" s="11" t="e">
        <f t="shared" si="11"/>
        <v>#DIV/0!</v>
      </c>
      <c r="BA23" s="11" t="e">
        <f t="shared" si="11"/>
        <v>#DIV/0!</v>
      </c>
    </row>
    <row r="24" spans="2:53" s="11" customFormat="1" x14ac:dyDescent="0.35">
      <c r="B24" s="11" t="s">
        <v>108</v>
      </c>
      <c r="H24" s="29"/>
      <c r="I24" s="11" t="e">
        <f>(I16-C16)/ABS(C16)</f>
        <v>#DIV/0!</v>
      </c>
      <c r="J24" s="11" t="e">
        <f t="shared" ref="J24:Y24" si="12">(J16-F16)/ABS(F16)</f>
        <v>#DIV/0!</v>
      </c>
      <c r="K24" s="11" t="e">
        <f t="shared" si="12"/>
        <v>#DIV/0!</v>
      </c>
      <c r="L24" s="29">
        <f t="shared" si="12"/>
        <v>0.5129315068493151</v>
      </c>
      <c r="M24" s="11">
        <f t="shared" si="12"/>
        <v>0.52854463954432873</v>
      </c>
      <c r="N24" s="11">
        <f t="shared" si="12"/>
        <v>0.5096704682819152</v>
      </c>
      <c r="O24" s="11">
        <f t="shared" si="12"/>
        <v>0.53737909565935549</v>
      </c>
      <c r="P24" s="29">
        <f t="shared" si="12"/>
        <v>0.53682952446488719</v>
      </c>
      <c r="Q24" s="11">
        <f t="shared" si="12"/>
        <v>0.53854278741438577</v>
      </c>
      <c r="R24" s="11">
        <f t="shared" si="12"/>
        <v>0.47294121742763146</v>
      </c>
      <c r="S24" s="11">
        <f t="shared" si="12"/>
        <v>0.41893427550155993</v>
      </c>
      <c r="T24" s="29">
        <f t="shared" si="12"/>
        <v>0.36767263523545129</v>
      </c>
      <c r="U24" s="11">
        <f t="shared" si="12"/>
        <v>0.31544408294494641</v>
      </c>
      <c r="V24" s="11">
        <f t="shared" si="12"/>
        <v>0.32201593810688695</v>
      </c>
      <c r="W24" s="11">
        <f t="shared" si="12"/>
        <v>-1</v>
      </c>
      <c r="X24" s="11">
        <f t="shared" si="12"/>
        <v>-1</v>
      </c>
      <c r="Y24" s="11">
        <f t="shared" si="12"/>
        <v>-1</v>
      </c>
      <c r="AK24" s="11" t="e">
        <f>(AK16-AJ16)/ABS(AJ16)</f>
        <v>#DIV/0!</v>
      </c>
      <c r="AL24" s="11" t="e">
        <f t="shared" ref="AL24:BA24" si="13">(AL16-AK16)/ABS(AK16)</f>
        <v>#DIV/0!</v>
      </c>
      <c r="AM24" s="11" t="e">
        <f t="shared" si="13"/>
        <v>#DIV/0!</v>
      </c>
      <c r="AN24" s="11" t="e">
        <f t="shared" si="13"/>
        <v>#DIV/0!</v>
      </c>
      <c r="AO24" s="11" t="e">
        <f t="shared" si="13"/>
        <v>#DIV/0!</v>
      </c>
      <c r="AP24" s="11">
        <f t="shared" si="13"/>
        <v>0.428113997702257</v>
      </c>
      <c r="AQ24" s="11">
        <f t="shared" si="13"/>
        <v>0.48967686351038542</v>
      </c>
      <c r="AR24" s="11">
        <f t="shared" si="13"/>
        <v>0.50183261213426145</v>
      </c>
      <c r="AS24" s="11">
        <f t="shared" si="13"/>
        <v>0.52282170190159583</v>
      </c>
      <c r="AT24" s="11">
        <f t="shared" si="13"/>
        <v>0.48568307775743191</v>
      </c>
      <c r="AU24" s="11">
        <f t="shared" si="13"/>
        <v>-1</v>
      </c>
      <c r="AV24" s="11" t="e">
        <f t="shared" si="13"/>
        <v>#DIV/0!</v>
      </c>
      <c r="AW24" s="11" t="e">
        <f t="shared" si="13"/>
        <v>#DIV/0!</v>
      </c>
      <c r="AX24" s="11" t="e">
        <f t="shared" si="13"/>
        <v>#DIV/0!</v>
      </c>
      <c r="AY24" s="11" t="e">
        <f t="shared" si="13"/>
        <v>#DIV/0!</v>
      </c>
      <c r="AZ24" s="11" t="e">
        <f t="shared" si="13"/>
        <v>#DIV/0!</v>
      </c>
      <c r="BA24" s="11" t="e">
        <f t="shared" si="13"/>
        <v>#DIV/0!</v>
      </c>
    </row>
    <row r="25" spans="2:53" s="2" customFormat="1" x14ac:dyDescent="0.35">
      <c r="B25" s="2" t="s">
        <v>32</v>
      </c>
      <c r="H25" s="24"/>
      <c r="L25" s="24"/>
      <c r="P25" s="24"/>
      <c r="T25" s="24"/>
    </row>
    <row r="26" spans="2:53" s="8" customFormat="1" x14ac:dyDescent="0.35">
      <c r="B26" s="8" t="s">
        <v>24</v>
      </c>
      <c r="H26" s="25">
        <v>44215</v>
      </c>
      <c r="I26" s="8">
        <v>48478</v>
      </c>
      <c r="J26" s="8">
        <v>59277</v>
      </c>
      <c r="K26" s="8">
        <f>AR26-J26-I26-H26</f>
        <v>66221</v>
      </c>
      <c r="L26" s="25">
        <v>71222</v>
      </c>
      <c r="M26" s="8">
        <v>79944</v>
      </c>
      <c r="N26" s="8">
        <v>90734</v>
      </c>
      <c r="O26" s="8">
        <f>AS26-N26-M26-L26</f>
        <v>100678</v>
      </c>
      <c r="P26" s="25">
        <v>111350</v>
      </c>
      <c r="Q26" s="8">
        <v>124259</v>
      </c>
      <c r="R26" s="8">
        <v>135280</v>
      </c>
      <c r="S26" s="8">
        <f>AT26-R26-Q26-P26</f>
        <v>144833</v>
      </c>
      <c r="T26" s="25">
        <v>152918</v>
      </c>
      <c r="U26" s="8">
        <v>161692</v>
      </c>
      <c r="V26" s="8">
        <v>175519</v>
      </c>
      <c r="AO26" s="8">
        <v>64940</v>
      </c>
      <c r="AP26" s="8">
        <v>92652</v>
      </c>
      <c r="AQ26" s="8">
        <v>144575</v>
      </c>
      <c r="AR26" s="8">
        <v>218191</v>
      </c>
      <c r="AS26" s="8">
        <v>342578</v>
      </c>
      <c r="AT26" s="8">
        <v>515722</v>
      </c>
    </row>
    <row r="27" spans="2:53" s="8" customFormat="1" x14ac:dyDescent="0.35">
      <c r="B27" s="8" t="s">
        <v>25</v>
      </c>
      <c r="H27" s="25">
        <v>23106</v>
      </c>
      <c r="I27" s="8">
        <v>25912</v>
      </c>
      <c r="J27" s="8">
        <v>27943</v>
      </c>
      <c r="K27" s="8">
        <f>AR27-J27-I27-H27</f>
        <v>32313</v>
      </c>
      <c r="L27" s="25">
        <v>35532</v>
      </c>
      <c r="M27" s="8">
        <v>39696</v>
      </c>
      <c r="N27" s="8">
        <v>45264</v>
      </c>
      <c r="O27" s="8">
        <f>AS27-N27-M27-L27</f>
        <v>51637</v>
      </c>
      <c r="P27" s="25">
        <v>55792</v>
      </c>
      <c r="Q27" s="8">
        <v>61147</v>
      </c>
      <c r="R27" s="8">
        <v>68149</v>
      </c>
      <c r="S27" s="8">
        <f>AT27-R27-Q27-P27</f>
        <v>73203</v>
      </c>
      <c r="T27" s="25">
        <v>78331</v>
      </c>
      <c r="U27" s="8">
        <v>84346</v>
      </c>
      <c r="V27" s="8">
        <v>92705</v>
      </c>
      <c r="AO27" s="8">
        <v>31882</v>
      </c>
      <c r="AP27" s="8">
        <v>48438</v>
      </c>
      <c r="AQ27" s="8">
        <v>68418</v>
      </c>
      <c r="AR27" s="8">
        <v>109274</v>
      </c>
      <c r="AS27" s="8">
        <v>172129</v>
      </c>
      <c r="AT27" s="8">
        <v>258291</v>
      </c>
    </row>
    <row r="28" spans="2:53" s="8" customFormat="1" x14ac:dyDescent="0.35">
      <c r="B28" s="8" t="s">
        <v>26</v>
      </c>
      <c r="H28" s="25">
        <v>17604</v>
      </c>
      <c r="I28" s="8">
        <v>18589</v>
      </c>
      <c r="J28" s="8">
        <v>19634</v>
      </c>
      <c r="K28" s="8">
        <f>AR28-J28-I28-H28</f>
        <v>20350</v>
      </c>
      <c r="L28" s="25">
        <v>22879</v>
      </c>
      <c r="M28" s="8">
        <v>22841</v>
      </c>
      <c r="N28" s="8">
        <v>24519</v>
      </c>
      <c r="O28" s="8">
        <f>AS28-N28-M28-L28</f>
        <v>26298</v>
      </c>
      <c r="P28" s="25">
        <v>29925</v>
      </c>
      <c r="Q28" s="8">
        <v>32755</v>
      </c>
      <c r="R28" s="8">
        <v>33801</v>
      </c>
      <c r="S28" s="8">
        <f>AT28-R28-Q28-P28</f>
        <v>36872</v>
      </c>
      <c r="T28" s="25">
        <v>39218</v>
      </c>
      <c r="U28" s="8">
        <v>40399</v>
      </c>
      <c r="V28" s="8">
        <v>42960</v>
      </c>
      <c r="AO28" s="8">
        <f>15465+14425</f>
        <v>29890</v>
      </c>
      <c r="AP28" s="8">
        <f>26305+12546</f>
        <v>38851</v>
      </c>
      <c r="AQ28" s="8">
        <v>55131</v>
      </c>
      <c r="AR28" s="8">
        <v>76177</v>
      </c>
      <c r="AS28" s="8">
        <v>96537</v>
      </c>
      <c r="AT28" s="8">
        <v>133353</v>
      </c>
    </row>
    <row r="29" spans="2:53" s="9" customFormat="1" x14ac:dyDescent="0.35">
      <c r="B29" s="9" t="s">
        <v>27</v>
      </c>
      <c r="H29" s="26">
        <v>6325</v>
      </c>
      <c r="I29" s="9">
        <v>6742</v>
      </c>
      <c r="J29" s="9">
        <v>7308</v>
      </c>
      <c r="K29" s="8">
        <f>AR29-J29-I29-H29</f>
        <v>7042</v>
      </c>
      <c r="L29" s="26">
        <v>8422</v>
      </c>
      <c r="M29" s="9">
        <v>9947</v>
      </c>
      <c r="N29" s="9">
        <v>11830</v>
      </c>
      <c r="O29" s="8">
        <f>AS29-N29-M29-L29</f>
        <v>14983</v>
      </c>
      <c r="P29" s="26">
        <v>15100</v>
      </c>
      <c r="Q29" s="9">
        <v>16356</v>
      </c>
      <c r="R29" s="9">
        <v>16627</v>
      </c>
      <c r="S29" s="8">
        <f>AT29-R29-Q29-P29</f>
        <v>19792</v>
      </c>
      <c r="T29" s="26">
        <v>19708</v>
      </c>
      <c r="U29" s="9">
        <v>22057</v>
      </c>
      <c r="V29" s="9">
        <v>24419</v>
      </c>
      <c r="AO29" s="9">
        <v>8203</v>
      </c>
      <c r="AP29" s="9">
        <v>12733</v>
      </c>
      <c r="AQ29" s="9">
        <v>18898</v>
      </c>
      <c r="AR29" s="9">
        <v>27417</v>
      </c>
      <c r="AS29" s="9">
        <v>45182</v>
      </c>
      <c r="AT29" s="9">
        <v>67875</v>
      </c>
    </row>
    <row r="30" spans="2:53" s="10" customFormat="1" x14ac:dyDescent="0.35">
      <c r="B30" s="10" t="s">
        <v>28</v>
      </c>
      <c r="F30" s="10">
        <f>SUM(F26:F29)</f>
        <v>0</v>
      </c>
      <c r="G30" s="10">
        <f t="shared" ref="G30:Y30" si="14">SUM(G26:G29)</f>
        <v>0</v>
      </c>
      <c r="H30" s="27">
        <f t="shared" si="14"/>
        <v>91250</v>
      </c>
      <c r="I30" s="10">
        <f t="shared" si="14"/>
        <v>99721</v>
      </c>
      <c r="J30" s="10">
        <f t="shared" si="14"/>
        <v>114162</v>
      </c>
      <c r="K30" s="10">
        <f t="shared" si="14"/>
        <v>125926</v>
      </c>
      <c r="L30" s="27">
        <f t="shared" si="14"/>
        <v>138055</v>
      </c>
      <c r="M30" s="10">
        <f t="shared" si="14"/>
        <v>152428</v>
      </c>
      <c r="N30" s="10">
        <f t="shared" si="14"/>
        <v>172347</v>
      </c>
      <c r="O30" s="10">
        <f t="shared" si="14"/>
        <v>193596</v>
      </c>
      <c r="P30" s="27">
        <f t="shared" si="14"/>
        <v>212167</v>
      </c>
      <c r="Q30" s="10">
        <f t="shared" si="14"/>
        <v>234517</v>
      </c>
      <c r="R30" s="10">
        <f t="shared" si="14"/>
        <v>253857</v>
      </c>
      <c r="S30" s="10">
        <f t="shared" si="14"/>
        <v>274700</v>
      </c>
      <c r="T30" s="27">
        <f t="shared" si="14"/>
        <v>290175</v>
      </c>
      <c r="U30" s="10">
        <f t="shared" si="14"/>
        <v>308494</v>
      </c>
      <c r="V30" s="10">
        <f t="shared" si="14"/>
        <v>335603</v>
      </c>
      <c r="W30" s="10">
        <f t="shared" si="14"/>
        <v>0</v>
      </c>
      <c r="X30" s="10">
        <f t="shared" si="14"/>
        <v>0</v>
      </c>
      <c r="Y30" s="10">
        <f t="shared" si="14"/>
        <v>0</v>
      </c>
      <c r="AK30" s="10">
        <f>SUM(AK26:AK29)</f>
        <v>0</v>
      </c>
      <c r="AL30" s="10">
        <f t="shared" ref="AL30:AX30" si="15">SUM(AL26:AL29)</f>
        <v>0</v>
      </c>
      <c r="AM30" s="10">
        <f t="shared" si="15"/>
        <v>0</v>
      </c>
      <c r="AN30" s="10">
        <f t="shared" si="15"/>
        <v>0</v>
      </c>
      <c r="AO30" s="10">
        <f t="shared" si="15"/>
        <v>134915</v>
      </c>
      <c r="AP30" s="10">
        <f t="shared" si="15"/>
        <v>192674</v>
      </c>
      <c r="AQ30" s="10">
        <f t="shared" si="15"/>
        <v>287022</v>
      </c>
      <c r="AR30" s="10">
        <f t="shared" si="15"/>
        <v>431059</v>
      </c>
      <c r="AS30" s="10">
        <f t="shared" si="15"/>
        <v>656426</v>
      </c>
      <c r="AT30" s="10">
        <f t="shared" si="15"/>
        <v>975241</v>
      </c>
      <c r="AU30" s="10">
        <f t="shared" si="15"/>
        <v>0</v>
      </c>
      <c r="AV30" s="10">
        <f t="shared" si="15"/>
        <v>0</v>
      </c>
      <c r="AW30" s="10">
        <f t="shared" si="15"/>
        <v>0</v>
      </c>
      <c r="AX30" s="10">
        <f t="shared" si="15"/>
        <v>0</v>
      </c>
      <c r="AY30" s="10">
        <f t="shared" ref="AY30" si="16">SUM(AY26:AY29)</f>
        <v>0</v>
      </c>
      <c r="AZ30" s="10">
        <f t="shared" ref="AZ30" si="17">SUM(AZ26:AZ29)</f>
        <v>0</v>
      </c>
      <c r="BA30" s="10">
        <f t="shared" ref="BA30" si="18">SUM(BA26:BA29)</f>
        <v>0</v>
      </c>
    </row>
    <row r="31" spans="2:53" s="5" customFormat="1" x14ac:dyDescent="0.35">
      <c r="B31" s="5" t="s">
        <v>29</v>
      </c>
      <c r="H31" s="31"/>
      <c r="L31" s="31"/>
      <c r="P31" s="31"/>
      <c r="T31" s="31"/>
    </row>
    <row r="32" spans="2:53" s="11" customFormat="1" x14ac:dyDescent="0.35">
      <c r="B32" s="11" t="s">
        <v>24</v>
      </c>
      <c r="F32" s="11" t="e">
        <f>F26/F30</f>
        <v>#DIV/0!</v>
      </c>
      <c r="G32" s="11" t="e">
        <f t="shared" ref="G32:Y32" si="19">G26/G30</f>
        <v>#DIV/0!</v>
      </c>
      <c r="H32" s="29">
        <f t="shared" si="19"/>
        <v>0.48454794520547945</v>
      </c>
      <c r="I32" s="11">
        <f t="shared" si="19"/>
        <v>0.48613632033373111</v>
      </c>
      <c r="J32" s="11">
        <f t="shared" si="19"/>
        <v>0.51923582277815739</v>
      </c>
      <c r="K32" s="11">
        <f t="shared" si="19"/>
        <v>0.52587233772215425</v>
      </c>
      <c r="L32" s="29">
        <f t="shared" si="19"/>
        <v>0.51589583861504473</v>
      </c>
      <c r="M32" s="11">
        <f t="shared" si="19"/>
        <v>0.52447056971160155</v>
      </c>
      <c r="N32" s="11">
        <f t="shared" si="19"/>
        <v>0.52646115104991675</v>
      </c>
      <c r="O32" s="11">
        <f t="shared" si="19"/>
        <v>0.52004173639951234</v>
      </c>
      <c r="P32" s="29">
        <f t="shared" si="19"/>
        <v>0.52482242761598175</v>
      </c>
      <c r="Q32" s="11">
        <f t="shared" si="19"/>
        <v>0.52985071444714027</v>
      </c>
      <c r="R32" s="11">
        <f t="shared" si="19"/>
        <v>0.53289844282410959</v>
      </c>
      <c r="S32" s="11">
        <f t="shared" si="19"/>
        <v>0.5272406261376047</v>
      </c>
      <c r="T32" s="29">
        <f t="shared" si="19"/>
        <v>0.52698543982079782</v>
      </c>
      <c r="U32" s="11">
        <f t="shared" si="19"/>
        <v>0.52413337050315401</v>
      </c>
      <c r="V32" s="11">
        <f t="shared" si="19"/>
        <v>0.52299592077543999</v>
      </c>
      <c r="W32" s="11" t="e">
        <f t="shared" si="19"/>
        <v>#DIV/0!</v>
      </c>
      <c r="X32" s="11" t="e">
        <f t="shared" si="19"/>
        <v>#DIV/0!</v>
      </c>
      <c r="Y32" s="11" t="e">
        <f t="shared" si="19"/>
        <v>#DIV/0!</v>
      </c>
      <c r="AK32" s="11" t="e">
        <f>AK26/AK30</f>
        <v>#DIV/0!</v>
      </c>
      <c r="AL32" s="11" t="e">
        <f t="shared" ref="AL32:BA32" si="20">AL26/AL30</f>
        <v>#DIV/0!</v>
      </c>
      <c r="AM32" s="11" t="e">
        <f t="shared" si="20"/>
        <v>#DIV/0!</v>
      </c>
      <c r="AN32" s="11" t="e">
        <f t="shared" si="20"/>
        <v>#DIV/0!</v>
      </c>
      <c r="AO32" s="11">
        <f t="shared" si="20"/>
        <v>0.48134010302783231</v>
      </c>
      <c r="AP32" s="11">
        <f t="shared" si="20"/>
        <v>0.48087443038500266</v>
      </c>
      <c r="AQ32" s="11">
        <f t="shared" si="20"/>
        <v>0.50370703291036922</v>
      </c>
      <c r="AR32" s="11">
        <f t="shared" si="20"/>
        <v>0.50617432880417756</v>
      </c>
      <c r="AS32" s="11">
        <f t="shared" si="20"/>
        <v>0.52188365482171639</v>
      </c>
      <c r="AT32" s="11">
        <f t="shared" si="20"/>
        <v>0.52881492882272174</v>
      </c>
      <c r="AU32" s="11" t="e">
        <f t="shared" si="20"/>
        <v>#DIV/0!</v>
      </c>
      <c r="AV32" s="11" t="e">
        <f t="shared" si="20"/>
        <v>#DIV/0!</v>
      </c>
      <c r="AW32" s="11" t="e">
        <f t="shared" si="20"/>
        <v>#DIV/0!</v>
      </c>
      <c r="AX32" s="11" t="e">
        <f t="shared" si="20"/>
        <v>#DIV/0!</v>
      </c>
      <c r="AY32" s="11" t="e">
        <f t="shared" si="20"/>
        <v>#DIV/0!</v>
      </c>
      <c r="AZ32" s="11" t="e">
        <f t="shared" si="20"/>
        <v>#DIV/0!</v>
      </c>
      <c r="BA32" s="11" t="e">
        <f t="shared" si="20"/>
        <v>#DIV/0!</v>
      </c>
    </row>
    <row r="33" spans="2:53" s="11" customFormat="1" x14ac:dyDescent="0.35">
      <c r="B33" s="11" t="s">
        <v>25</v>
      </c>
      <c r="F33" s="11" t="e">
        <f>F27/F30</f>
        <v>#DIV/0!</v>
      </c>
      <c r="G33" s="11" t="e">
        <f t="shared" ref="G33:Y33" si="21">G27/G30</f>
        <v>#DIV/0!</v>
      </c>
      <c r="H33" s="29">
        <f t="shared" si="21"/>
        <v>0.25321643835616436</v>
      </c>
      <c r="I33" s="11">
        <f t="shared" si="21"/>
        <v>0.25984496745921121</v>
      </c>
      <c r="J33" s="11">
        <f t="shared" si="21"/>
        <v>0.24476620942169899</v>
      </c>
      <c r="K33" s="11">
        <f t="shared" si="21"/>
        <v>0.25660308435112683</v>
      </c>
      <c r="L33" s="29">
        <f t="shared" si="21"/>
        <v>0.25737568360436058</v>
      </c>
      <c r="M33" s="11">
        <f t="shared" si="21"/>
        <v>0.26042459390663131</v>
      </c>
      <c r="N33" s="11">
        <f t="shared" si="21"/>
        <v>0.26263294400250659</v>
      </c>
      <c r="O33" s="11">
        <f t="shared" si="21"/>
        <v>0.26672555218083016</v>
      </c>
      <c r="P33" s="29">
        <f t="shared" si="21"/>
        <v>0.26296266620162417</v>
      </c>
      <c r="Q33" s="11">
        <f t="shared" si="21"/>
        <v>0.26073589547879256</v>
      </c>
      <c r="R33" s="11">
        <f t="shared" si="21"/>
        <v>0.26845428725621118</v>
      </c>
      <c r="S33" s="11">
        <f t="shared" si="21"/>
        <v>0.2664834364761558</v>
      </c>
      <c r="T33" s="29">
        <f t="shared" si="21"/>
        <v>0.26994399931076074</v>
      </c>
      <c r="U33" s="11">
        <f t="shared" si="21"/>
        <v>0.2734121247090705</v>
      </c>
      <c r="V33" s="11">
        <f t="shared" si="21"/>
        <v>0.27623412186422647</v>
      </c>
      <c r="W33" s="11" t="e">
        <f t="shared" si="21"/>
        <v>#DIV/0!</v>
      </c>
      <c r="X33" s="11" t="e">
        <f t="shared" si="21"/>
        <v>#DIV/0!</v>
      </c>
      <c r="Y33" s="11" t="e">
        <f t="shared" si="21"/>
        <v>#DIV/0!</v>
      </c>
      <c r="AK33" s="11" t="e">
        <f>AK27/AK30</f>
        <v>#DIV/0!</v>
      </c>
      <c r="AL33" s="11" t="e">
        <f t="shared" ref="AL33:BA33" si="22">AL27/AL30</f>
        <v>#DIV/0!</v>
      </c>
      <c r="AM33" s="11" t="e">
        <f t="shared" si="22"/>
        <v>#DIV/0!</v>
      </c>
      <c r="AN33" s="11" t="e">
        <f t="shared" si="22"/>
        <v>#DIV/0!</v>
      </c>
      <c r="AO33" s="11">
        <f t="shared" si="22"/>
        <v>0.23631175184375347</v>
      </c>
      <c r="AP33" s="11">
        <f t="shared" si="22"/>
        <v>0.25139873568826099</v>
      </c>
      <c r="AQ33" s="11">
        <f t="shared" si="22"/>
        <v>0.23837197148650627</v>
      </c>
      <c r="AR33" s="11">
        <f t="shared" si="22"/>
        <v>0.25350126084828295</v>
      </c>
      <c r="AS33" s="11">
        <f t="shared" si="22"/>
        <v>0.26222148421908942</v>
      </c>
      <c r="AT33" s="11">
        <f t="shared" si="22"/>
        <v>0.26484838106683373</v>
      </c>
      <c r="AU33" s="11" t="e">
        <f t="shared" si="22"/>
        <v>#DIV/0!</v>
      </c>
      <c r="AV33" s="11" t="e">
        <f t="shared" si="22"/>
        <v>#DIV/0!</v>
      </c>
      <c r="AW33" s="11" t="e">
        <f t="shared" si="22"/>
        <v>#DIV/0!</v>
      </c>
      <c r="AX33" s="11" t="e">
        <f t="shared" si="22"/>
        <v>#DIV/0!</v>
      </c>
      <c r="AY33" s="11" t="e">
        <f t="shared" si="22"/>
        <v>#DIV/0!</v>
      </c>
      <c r="AZ33" s="11" t="e">
        <f t="shared" si="22"/>
        <v>#DIV/0!</v>
      </c>
      <c r="BA33" s="11" t="e">
        <f t="shared" si="22"/>
        <v>#DIV/0!</v>
      </c>
    </row>
    <row r="34" spans="2:53" s="11" customFormat="1" x14ac:dyDescent="0.35">
      <c r="B34" s="11" t="s">
        <v>26</v>
      </c>
      <c r="F34" s="11" t="e">
        <f>F28/F30</f>
        <v>#DIV/0!</v>
      </c>
      <c r="G34" s="11" t="e">
        <f t="shared" ref="G34:Y34" si="23">G28/G30</f>
        <v>#DIV/0!</v>
      </c>
      <c r="H34" s="29">
        <f t="shared" si="23"/>
        <v>0.19292054794520547</v>
      </c>
      <c r="I34" s="11">
        <f t="shared" si="23"/>
        <v>0.18641008413473592</v>
      </c>
      <c r="J34" s="11">
        <f t="shared" si="23"/>
        <v>0.17198367232529213</v>
      </c>
      <c r="K34" s="11">
        <f t="shared" si="23"/>
        <v>0.16160284611597286</v>
      </c>
      <c r="L34" s="29">
        <f t="shared" si="23"/>
        <v>0.16572380572960052</v>
      </c>
      <c r="M34" s="11">
        <f t="shared" si="23"/>
        <v>0.1498477969926785</v>
      </c>
      <c r="N34" s="11">
        <f t="shared" si="23"/>
        <v>0.14226531358248184</v>
      </c>
      <c r="O34" s="11">
        <f t="shared" si="23"/>
        <v>0.13583958346246824</v>
      </c>
      <c r="P34" s="29">
        <f t="shared" si="23"/>
        <v>0.14104455452544457</v>
      </c>
      <c r="Q34" s="11">
        <f t="shared" si="23"/>
        <v>0.13967004524192275</v>
      </c>
      <c r="R34" s="11">
        <f t="shared" si="23"/>
        <v>0.13314976541911391</v>
      </c>
      <c r="S34" s="11">
        <f t="shared" si="23"/>
        <v>0.1342264288314525</v>
      </c>
      <c r="T34" s="29">
        <f t="shared" si="23"/>
        <v>0.13515292495907641</v>
      </c>
      <c r="U34" s="11">
        <f t="shared" si="23"/>
        <v>0.13095554532665141</v>
      </c>
      <c r="V34" s="11">
        <f t="shared" si="23"/>
        <v>0.12800839086658938</v>
      </c>
      <c r="W34" s="11" t="e">
        <f t="shared" si="23"/>
        <v>#DIV/0!</v>
      </c>
      <c r="X34" s="11" t="e">
        <f t="shared" si="23"/>
        <v>#DIV/0!</v>
      </c>
      <c r="Y34" s="11" t="e">
        <f t="shared" si="23"/>
        <v>#DIV/0!</v>
      </c>
      <c r="AK34" s="11" t="e">
        <f>AK28/AK30</f>
        <v>#DIV/0!</v>
      </c>
      <c r="AL34" s="11" t="e">
        <f t="shared" ref="AL34:BA34" si="24">AL28/AL30</f>
        <v>#DIV/0!</v>
      </c>
      <c r="AM34" s="11" t="e">
        <f t="shared" si="24"/>
        <v>#DIV/0!</v>
      </c>
      <c r="AN34" s="11" t="e">
        <f t="shared" si="24"/>
        <v>#DIV/0!</v>
      </c>
      <c r="AO34" s="11">
        <f t="shared" si="24"/>
        <v>0.22154689989993701</v>
      </c>
      <c r="AP34" s="11">
        <f t="shared" si="24"/>
        <v>0.20164111400604129</v>
      </c>
      <c r="AQ34" s="11">
        <f t="shared" si="24"/>
        <v>0.19207935280222421</v>
      </c>
      <c r="AR34" s="11">
        <f t="shared" si="24"/>
        <v>0.176720588132947</v>
      </c>
      <c r="AS34" s="11">
        <f t="shared" si="24"/>
        <v>0.14706455868597526</v>
      </c>
      <c r="AT34" s="11">
        <f t="shared" si="24"/>
        <v>0.13673850873784019</v>
      </c>
      <c r="AU34" s="11" t="e">
        <f t="shared" si="24"/>
        <v>#DIV/0!</v>
      </c>
      <c r="AV34" s="11" t="e">
        <f t="shared" si="24"/>
        <v>#DIV/0!</v>
      </c>
      <c r="AW34" s="11" t="e">
        <f t="shared" si="24"/>
        <v>#DIV/0!</v>
      </c>
      <c r="AX34" s="11" t="e">
        <f t="shared" si="24"/>
        <v>#DIV/0!</v>
      </c>
      <c r="AY34" s="11" t="e">
        <f t="shared" si="24"/>
        <v>#DIV/0!</v>
      </c>
      <c r="AZ34" s="11" t="e">
        <f t="shared" si="24"/>
        <v>#DIV/0!</v>
      </c>
      <c r="BA34" s="11" t="e">
        <f t="shared" si="24"/>
        <v>#DIV/0!</v>
      </c>
    </row>
    <row r="35" spans="2:53" s="12" customFormat="1" x14ac:dyDescent="0.35">
      <c r="B35" s="12" t="s">
        <v>27</v>
      </c>
      <c r="F35" s="12" t="e">
        <f>F29/F30</f>
        <v>#DIV/0!</v>
      </c>
      <c r="G35" s="12" t="e">
        <f t="shared" ref="G35:Y35" si="25">G29/G30</f>
        <v>#DIV/0!</v>
      </c>
      <c r="H35" s="30">
        <f t="shared" si="25"/>
        <v>6.9315068493150681E-2</v>
      </c>
      <c r="I35" s="12">
        <f t="shared" si="25"/>
        <v>6.7608628072321778E-2</v>
      </c>
      <c r="J35" s="12">
        <f t="shared" si="25"/>
        <v>6.4014295474851532E-2</v>
      </c>
      <c r="K35" s="12">
        <f t="shared" si="25"/>
        <v>5.5921731810745993E-2</v>
      </c>
      <c r="L35" s="30">
        <f t="shared" si="25"/>
        <v>6.100467205099417E-2</v>
      </c>
      <c r="M35" s="12">
        <f t="shared" si="25"/>
        <v>6.5257039389088625E-2</v>
      </c>
      <c r="N35" s="12">
        <f t="shared" si="25"/>
        <v>6.8640591365094844E-2</v>
      </c>
      <c r="O35" s="12">
        <f t="shared" si="25"/>
        <v>7.7393127957189195E-2</v>
      </c>
      <c r="P35" s="30">
        <f t="shared" si="25"/>
        <v>7.1170351656949474E-2</v>
      </c>
      <c r="Q35" s="12">
        <f t="shared" si="25"/>
        <v>6.9743344832144366E-2</v>
      </c>
      <c r="R35" s="12">
        <f t="shared" si="25"/>
        <v>6.5497504500565282E-2</v>
      </c>
      <c r="S35" s="12">
        <f t="shared" si="25"/>
        <v>7.2049508554787034E-2</v>
      </c>
      <c r="T35" s="30">
        <f t="shared" si="25"/>
        <v>6.7917635909365032E-2</v>
      </c>
      <c r="U35" s="12">
        <f t="shared" si="25"/>
        <v>7.1498959461124043E-2</v>
      </c>
      <c r="V35" s="12">
        <f t="shared" si="25"/>
        <v>7.2761566493744101E-2</v>
      </c>
      <c r="W35" s="12" t="e">
        <f t="shared" si="25"/>
        <v>#DIV/0!</v>
      </c>
      <c r="X35" s="12" t="e">
        <f t="shared" si="25"/>
        <v>#DIV/0!</v>
      </c>
      <c r="Y35" s="12" t="e">
        <f t="shared" si="25"/>
        <v>#DIV/0!</v>
      </c>
      <c r="AK35" s="12" t="e">
        <f>AK29/AK30</f>
        <v>#DIV/0!</v>
      </c>
      <c r="AL35" s="12" t="e">
        <f t="shared" ref="AL35:BA35" si="26">AL29/AL30</f>
        <v>#DIV/0!</v>
      </c>
      <c r="AM35" s="12" t="e">
        <f t="shared" si="26"/>
        <v>#DIV/0!</v>
      </c>
      <c r="AN35" s="12" t="e">
        <f t="shared" si="26"/>
        <v>#DIV/0!</v>
      </c>
      <c r="AO35" s="12">
        <f t="shared" si="26"/>
        <v>6.0801245228477192E-2</v>
      </c>
      <c r="AP35" s="12">
        <f t="shared" si="26"/>
        <v>6.6085719920695063E-2</v>
      </c>
      <c r="AQ35" s="12">
        <f t="shared" si="26"/>
        <v>6.5841642800900282E-2</v>
      </c>
      <c r="AR35" s="12">
        <f t="shared" si="26"/>
        <v>6.3603822214592431E-2</v>
      </c>
      <c r="AS35" s="12">
        <f t="shared" si="26"/>
        <v>6.8830302273218916E-2</v>
      </c>
      <c r="AT35" s="12">
        <f t="shared" si="26"/>
        <v>6.9598181372604304E-2</v>
      </c>
      <c r="AU35" s="12" t="e">
        <f t="shared" si="26"/>
        <v>#DIV/0!</v>
      </c>
      <c r="AV35" s="12" t="e">
        <f t="shared" si="26"/>
        <v>#DIV/0!</v>
      </c>
      <c r="AW35" s="12" t="e">
        <f t="shared" si="26"/>
        <v>#DIV/0!</v>
      </c>
      <c r="AX35" s="12" t="e">
        <f t="shared" si="26"/>
        <v>#DIV/0!</v>
      </c>
      <c r="AY35" s="12" t="e">
        <f t="shared" si="26"/>
        <v>#DIV/0!</v>
      </c>
      <c r="AZ35" s="12" t="e">
        <f t="shared" si="26"/>
        <v>#DIV/0!</v>
      </c>
      <c r="BA35" s="12" t="e">
        <f t="shared" si="26"/>
        <v>#DIV/0!</v>
      </c>
    </row>
    <row r="36" spans="2:53" s="11" customFormat="1" x14ac:dyDescent="0.35">
      <c r="B36" s="11" t="s">
        <v>30</v>
      </c>
      <c r="F36" s="11" t="e">
        <f>SUM(F32:F35)</f>
        <v>#DIV/0!</v>
      </c>
      <c r="G36" s="11" t="e">
        <f t="shared" ref="G36:Y36" si="27">SUM(G32:G35)</f>
        <v>#DIV/0!</v>
      </c>
      <c r="H36" s="29">
        <f t="shared" si="27"/>
        <v>1</v>
      </c>
      <c r="I36" s="11">
        <f t="shared" si="27"/>
        <v>1</v>
      </c>
      <c r="J36" s="11">
        <f t="shared" si="27"/>
        <v>1</v>
      </c>
      <c r="K36" s="11">
        <f t="shared" si="27"/>
        <v>0.99999999999999989</v>
      </c>
      <c r="L36" s="29">
        <f t="shared" si="27"/>
        <v>1</v>
      </c>
      <c r="M36" s="11">
        <f t="shared" si="27"/>
        <v>1</v>
      </c>
      <c r="N36" s="11">
        <f t="shared" si="27"/>
        <v>1</v>
      </c>
      <c r="O36" s="11">
        <f t="shared" si="27"/>
        <v>1</v>
      </c>
      <c r="P36" s="29">
        <f t="shared" si="27"/>
        <v>1</v>
      </c>
      <c r="Q36" s="11">
        <f t="shared" si="27"/>
        <v>1</v>
      </c>
      <c r="R36" s="11">
        <f t="shared" si="27"/>
        <v>0.99999999999999989</v>
      </c>
      <c r="S36" s="11">
        <f t="shared" si="27"/>
        <v>1</v>
      </c>
      <c r="T36" s="29">
        <f t="shared" si="27"/>
        <v>1</v>
      </c>
      <c r="U36" s="11">
        <f t="shared" si="27"/>
        <v>1</v>
      </c>
      <c r="V36" s="11">
        <f t="shared" si="27"/>
        <v>0.99999999999999989</v>
      </c>
      <c r="W36" s="11" t="e">
        <f t="shared" si="27"/>
        <v>#DIV/0!</v>
      </c>
      <c r="X36" s="11" t="e">
        <f t="shared" si="27"/>
        <v>#DIV/0!</v>
      </c>
      <c r="Y36" s="11" t="e">
        <f t="shared" si="27"/>
        <v>#DIV/0!</v>
      </c>
      <c r="AK36" s="11" t="e">
        <f>SUM(AK32:AK35)</f>
        <v>#DIV/0!</v>
      </c>
      <c r="AL36" s="11" t="e">
        <f t="shared" ref="AL36:BA36" si="28">SUM(AL32:AL35)</f>
        <v>#DIV/0!</v>
      </c>
      <c r="AM36" s="11" t="e">
        <f t="shared" si="28"/>
        <v>#DIV/0!</v>
      </c>
      <c r="AN36" s="11" t="e">
        <f t="shared" si="28"/>
        <v>#DIV/0!</v>
      </c>
      <c r="AO36" s="11">
        <f t="shared" si="28"/>
        <v>1</v>
      </c>
      <c r="AP36" s="11">
        <f t="shared" si="28"/>
        <v>1</v>
      </c>
      <c r="AQ36" s="11">
        <f t="shared" si="28"/>
        <v>1</v>
      </c>
      <c r="AR36" s="11">
        <f t="shared" si="28"/>
        <v>1</v>
      </c>
      <c r="AS36" s="11">
        <f t="shared" si="28"/>
        <v>1</v>
      </c>
      <c r="AT36" s="11">
        <f t="shared" si="28"/>
        <v>1</v>
      </c>
      <c r="AU36" s="11" t="e">
        <f t="shared" si="28"/>
        <v>#DIV/0!</v>
      </c>
      <c r="AV36" s="11" t="e">
        <f t="shared" si="28"/>
        <v>#DIV/0!</v>
      </c>
      <c r="AW36" s="11" t="e">
        <f t="shared" si="28"/>
        <v>#DIV/0!</v>
      </c>
      <c r="AX36" s="11" t="e">
        <f t="shared" si="28"/>
        <v>#DIV/0!</v>
      </c>
      <c r="AY36" s="11" t="e">
        <f t="shared" si="28"/>
        <v>#DIV/0!</v>
      </c>
      <c r="AZ36" s="11" t="e">
        <f t="shared" si="28"/>
        <v>#DIV/0!</v>
      </c>
      <c r="BA36" s="11" t="e">
        <f t="shared" si="28"/>
        <v>#DIV/0!</v>
      </c>
    </row>
    <row r="37" spans="2:53" s="13" customFormat="1" x14ac:dyDescent="0.35">
      <c r="B37" s="13" t="s">
        <v>33</v>
      </c>
      <c r="H37" s="32"/>
      <c r="L37" s="32"/>
      <c r="P37" s="32"/>
      <c r="T37" s="32"/>
    </row>
    <row r="38" spans="2:53" s="11" customFormat="1" x14ac:dyDescent="0.35">
      <c r="B38" s="11" t="s">
        <v>24</v>
      </c>
      <c r="F38" s="11" t="e">
        <f>(F26-#REF!)/ABS(#REF!)</f>
        <v>#REF!</v>
      </c>
      <c r="H38" s="29"/>
      <c r="I38" s="11" t="e">
        <f>(I26-C26)/ABS(C26)</f>
        <v>#DIV/0!</v>
      </c>
      <c r="J38" s="11" t="e">
        <f t="shared" ref="J38:J42" si="29">(J26-F26)/ABS(F26)</f>
        <v>#DIV/0!</v>
      </c>
      <c r="K38" s="11" t="e">
        <f t="shared" ref="K38:Y38" si="30">(K26-G26)/ABS(G26)</f>
        <v>#DIV/0!</v>
      </c>
      <c r="L38" s="29">
        <f t="shared" si="30"/>
        <v>0.61081081081081079</v>
      </c>
      <c r="M38" s="11">
        <f t="shared" si="30"/>
        <v>0.64907793225793142</v>
      </c>
      <c r="N38" s="11">
        <f t="shared" si="30"/>
        <v>0.53067800327277026</v>
      </c>
      <c r="O38" s="11">
        <f t="shared" si="30"/>
        <v>0.52033342897268242</v>
      </c>
      <c r="P38" s="29">
        <f t="shared" si="30"/>
        <v>0.56342141473140317</v>
      </c>
      <c r="Q38" s="11">
        <f t="shared" si="30"/>
        <v>0.55432552786950862</v>
      </c>
      <c r="R38" s="11">
        <f t="shared" si="30"/>
        <v>0.49095157272907619</v>
      </c>
      <c r="S38" s="11">
        <f t="shared" si="30"/>
        <v>0.43857645165776038</v>
      </c>
      <c r="T38" s="29">
        <f t="shared" si="30"/>
        <v>0.37330938482263132</v>
      </c>
      <c r="U38" s="11">
        <f t="shared" si="30"/>
        <v>0.30124980886696334</v>
      </c>
      <c r="V38" s="11">
        <f t="shared" si="30"/>
        <v>0.29744973388527496</v>
      </c>
      <c r="W38" s="11">
        <f t="shared" si="30"/>
        <v>-1</v>
      </c>
      <c r="X38" s="11">
        <f t="shared" si="30"/>
        <v>-1</v>
      </c>
      <c r="Y38" s="11">
        <f t="shared" si="30"/>
        <v>-1</v>
      </c>
      <c r="AK38" s="11" t="e">
        <f>(AK26-AJ26)/ABS(AJ26)</f>
        <v>#DIV/0!</v>
      </c>
      <c r="AL38" s="11" t="e">
        <f t="shared" ref="AL38:BA38" si="31">(AL26-AK26)/ABS(AK26)</f>
        <v>#DIV/0!</v>
      </c>
      <c r="AM38" s="11" t="e">
        <f t="shared" si="31"/>
        <v>#DIV/0!</v>
      </c>
      <c r="AN38" s="11" t="e">
        <f t="shared" si="31"/>
        <v>#DIV/0!</v>
      </c>
      <c r="AO38" s="11" t="e">
        <f t="shared" si="31"/>
        <v>#DIV/0!</v>
      </c>
      <c r="AP38" s="11">
        <f t="shared" si="31"/>
        <v>0.42673236834000616</v>
      </c>
      <c r="AQ38" s="11">
        <f t="shared" si="31"/>
        <v>0.56040884168717353</v>
      </c>
      <c r="AR38" s="11">
        <f t="shared" si="31"/>
        <v>0.50918900224796815</v>
      </c>
      <c r="AS38" s="11">
        <f t="shared" si="31"/>
        <v>0.57008309233653087</v>
      </c>
      <c r="AT38" s="11">
        <f t="shared" si="31"/>
        <v>0.50541482523688031</v>
      </c>
      <c r="AU38" s="11">
        <f t="shared" si="31"/>
        <v>-1</v>
      </c>
      <c r="AV38" s="11" t="e">
        <f t="shared" si="31"/>
        <v>#DIV/0!</v>
      </c>
      <c r="AW38" s="11" t="e">
        <f t="shared" si="31"/>
        <v>#DIV/0!</v>
      </c>
      <c r="AX38" s="11" t="e">
        <f t="shared" si="31"/>
        <v>#DIV/0!</v>
      </c>
      <c r="AY38" s="11" t="e">
        <f t="shared" si="31"/>
        <v>#DIV/0!</v>
      </c>
      <c r="AZ38" s="11" t="e">
        <f t="shared" si="31"/>
        <v>#DIV/0!</v>
      </c>
      <c r="BA38" s="11" t="e">
        <f t="shared" si="31"/>
        <v>#DIV/0!</v>
      </c>
    </row>
    <row r="39" spans="2:53" s="11" customFormat="1" x14ac:dyDescent="0.35">
      <c r="B39" s="11" t="s">
        <v>25</v>
      </c>
      <c r="F39" s="11" t="e">
        <f>(F27-#REF!)/ABS(#REF!)</f>
        <v>#REF!</v>
      </c>
      <c r="H39" s="29"/>
      <c r="I39" s="11" t="e">
        <f>(I27-C27)/ABS(C27)</f>
        <v>#DIV/0!</v>
      </c>
      <c r="J39" s="11" t="e">
        <f t="shared" si="29"/>
        <v>#DIV/0!</v>
      </c>
      <c r="K39" s="11" t="e">
        <f t="shared" ref="K39:Y39" si="32">(K27-G27)/ABS(G27)</f>
        <v>#DIV/0!</v>
      </c>
      <c r="L39" s="29">
        <f t="shared" si="32"/>
        <v>0.53778239418332896</v>
      </c>
      <c r="M39" s="11">
        <f t="shared" si="32"/>
        <v>0.53195430688484102</v>
      </c>
      <c r="N39" s="11">
        <f t="shared" si="32"/>
        <v>0.61986901907454461</v>
      </c>
      <c r="O39" s="11">
        <f t="shared" si="32"/>
        <v>0.59802556246711847</v>
      </c>
      <c r="P39" s="29">
        <f t="shared" si="32"/>
        <v>0.57019025104131482</v>
      </c>
      <c r="Q39" s="11">
        <f t="shared" si="32"/>
        <v>0.540381902458686</v>
      </c>
      <c r="R39" s="11">
        <f t="shared" si="32"/>
        <v>0.50558943089430897</v>
      </c>
      <c r="S39" s="11">
        <f t="shared" si="32"/>
        <v>0.41764626140170807</v>
      </c>
      <c r="T39" s="29">
        <f t="shared" si="32"/>
        <v>0.40398264984227128</v>
      </c>
      <c r="U39" s="11">
        <f t="shared" si="32"/>
        <v>0.37939719037728753</v>
      </c>
      <c r="V39" s="11">
        <f t="shared" si="32"/>
        <v>0.36032810459434472</v>
      </c>
      <c r="W39" s="11">
        <f t="shared" si="32"/>
        <v>-1</v>
      </c>
      <c r="X39" s="11">
        <f t="shared" si="32"/>
        <v>-1</v>
      </c>
      <c r="Y39" s="11">
        <f t="shared" si="32"/>
        <v>-1</v>
      </c>
      <c r="AK39" s="11" t="e">
        <f>(AK27-AJ27)/ABS(AJ27)</f>
        <v>#DIV/0!</v>
      </c>
      <c r="AL39" s="11" t="e">
        <f t="shared" ref="AL39:BA39" si="33">(AL27-AK27)/ABS(AK27)</f>
        <v>#DIV/0!</v>
      </c>
      <c r="AM39" s="11" t="e">
        <f t="shared" si="33"/>
        <v>#DIV/0!</v>
      </c>
      <c r="AN39" s="11" t="e">
        <f t="shared" si="33"/>
        <v>#DIV/0!</v>
      </c>
      <c r="AO39" s="11" t="e">
        <f t="shared" si="33"/>
        <v>#DIV/0!</v>
      </c>
      <c r="AP39" s="11">
        <f t="shared" si="33"/>
        <v>0.51928988143780186</v>
      </c>
      <c r="AQ39" s="11">
        <f t="shared" si="33"/>
        <v>0.41248606465997772</v>
      </c>
      <c r="AR39" s="11">
        <f t="shared" si="33"/>
        <v>0.59715279604782368</v>
      </c>
      <c r="AS39" s="11">
        <f t="shared" si="33"/>
        <v>0.57520544685835606</v>
      </c>
      <c r="AT39" s="11">
        <f t="shared" si="33"/>
        <v>0.50056643563838754</v>
      </c>
      <c r="AU39" s="11">
        <f t="shared" si="33"/>
        <v>-1</v>
      </c>
      <c r="AV39" s="11" t="e">
        <f t="shared" si="33"/>
        <v>#DIV/0!</v>
      </c>
      <c r="AW39" s="11" t="e">
        <f t="shared" si="33"/>
        <v>#DIV/0!</v>
      </c>
      <c r="AX39" s="11" t="e">
        <f t="shared" si="33"/>
        <v>#DIV/0!</v>
      </c>
      <c r="AY39" s="11" t="e">
        <f t="shared" si="33"/>
        <v>#DIV/0!</v>
      </c>
      <c r="AZ39" s="11" t="e">
        <f t="shared" si="33"/>
        <v>#DIV/0!</v>
      </c>
      <c r="BA39" s="11" t="e">
        <f t="shared" si="33"/>
        <v>#DIV/0!</v>
      </c>
    </row>
    <row r="40" spans="2:53" s="11" customFormat="1" x14ac:dyDescent="0.35">
      <c r="B40" s="11" t="s">
        <v>26</v>
      </c>
      <c r="F40" s="11" t="e">
        <f>(F28-#REF!)/ABS(#REF!)</f>
        <v>#REF!</v>
      </c>
      <c r="H40" s="29"/>
      <c r="I40" s="11" t="e">
        <f>(I28-C28)/ABS(C28)</f>
        <v>#DIV/0!</v>
      </c>
      <c r="J40" s="11" t="e">
        <f t="shared" si="29"/>
        <v>#DIV/0!</v>
      </c>
      <c r="K40" s="11" t="e">
        <f t="shared" ref="K40:Y40" si="34">(K28-G28)/ABS(G28)</f>
        <v>#DIV/0!</v>
      </c>
      <c r="L40" s="29">
        <f t="shared" si="34"/>
        <v>0.29964780731651897</v>
      </c>
      <c r="M40" s="11">
        <f t="shared" si="34"/>
        <v>0.22873742535908334</v>
      </c>
      <c r="N40" s="11">
        <f t="shared" si="34"/>
        <v>0.24880309666904349</v>
      </c>
      <c r="O40" s="11">
        <f t="shared" si="34"/>
        <v>0.2922850122850123</v>
      </c>
      <c r="P40" s="29">
        <f t="shared" si="34"/>
        <v>0.3079680055946501</v>
      </c>
      <c r="Q40" s="11">
        <f t="shared" si="34"/>
        <v>0.43404404360579657</v>
      </c>
      <c r="R40" s="11">
        <f t="shared" si="34"/>
        <v>0.37856356295118071</v>
      </c>
      <c r="S40" s="11">
        <f t="shared" si="34"/>
        <v>0.40208380865465054</v>
      </c>
      <c r="T40" s="29">
        <f t="shared" si="34"/>
        <v>0.31054302422723473</v>
      </c>
      <c r="U40" s="11">
        <f t="shared" si="34"/>
        <v>0.23336895130514426</v>
      </c>
      <c r="V40" s="11">
        <f t="shared" si="34"/>
        <v>0.2709683145469069</v>
      </c>
      <c r="W40" s="11">
        <f t="shared" si="34"/>
        <v>-1</v>
      </c>
      <c r="X40" s="11">
        <f t="shared" si="34"/>
        <v>-1</v>
      </c>
      <c r="Y40" s="11">
        <f t="shared" si="34"/>
        <v>-1</v>
      </c>
      <c r="AK40" s="11" t="e">
        <f>(AK28-AJ28)/ABS(AJ28)</f>
        <v>#DIV/0!</v>
      </c>
      <c r="AL40" s="11" t="e">
        <f t="shared" ref="AL40:BA40" si="35">(AL28-AK28)/ABS(AK28)</f>
        <v>#DIV/0!</v>
      </c>
      <c r="AM40" s="11" t="e">
        <f t="shared" si="35"/>
        <v>#DIV/0!</v>
      </c>
      <c r="AN40" s="11" t="e">
        <f t="shared" si="35"/>
        <v>#DIV/0!</v>
      </c>
      <c r="AO40" s="11" t="e">
        <f t="shared" si="35"/>
        <v>#DIV/0!</v>
      </c>
      <c r="AP40" s="11">
        <f t="shared" si="35"/>
        <v>0.29979926396788226</v>
      </c>
      <c r="AQ40" s="11">
        <f t="shared" si="35"/>
        <v>0.41903683302875089</v>
      </c>
      <c r="AR40" s="11">
        <f t="shared" si="35"/>
        <v>0.38174529756398395</v>
      </c>
      <c r="AS40" s="11">
        <f t="shared" si="35"/>
        <v>0.26727227378342544</v>
      </c>
      <c r="AT40" s="11">
        <f t="shared" si="35"/>
        <v>0.3813667298548743</v>
      </c>
      <c r="AU40" s="11">
        <f t="shared" si="35"/>
        <v>-1</v>
      </c>
      <c r="AV40" s="11" t="e">
        <f t="shared" si="35"/>
        <v>#DIV/0!</v>
      </c>
      <c r="AW40" s="11" t="e">
        <f t="shared" si="35"/>
        <v>#DIV/0!</v>
      </c>
      <c r="AX40" s="11" t="e">
        <f t="shared" si="35"/>
        <v>#DIV/0!</v>
      </c>
      <c r="AY40" s="11" t="e">
        <f t="shared" si="35"/>
        <v>#DIV/0!</v>
      </c>
      <c r="AZ40" s="11" t="e">
        <f t="shared" si="35"/>
        <v>#DIV/0!</v>
      </c>
      <c r="BA40" s="11" t="e">
        <f t="shared" si="35"/>
        <v>#DIV/0!</v>
      </c>
    </row>
    <row r="41" spans="2:53" s="12" customFormat="1" x14ac:dyDescent="0.35">
      <c r="B41" s="12" t="s">
        <v>27</v>
      </c>
      <c r="F41" s="12" t="e">
        <f>(F29-#REF!)/ABS(#REF!)</f>
        <v>#REF!</v>
      </c>
      <c r="H41" s="30"/>
      <c r="I41" s="12" t="e">
        <f>(I29-C29)/ABS(C29)</f>
        <v>#DIV/0!</v>
      </c>
      <c r="J41" s="12" t="e">
        <f t="shared" si="29"/>
        <v>#DIV/0!</v>
      </c>
      <c r="K41" s="12" t="e">
        <f t="shared" ref="K41:Y41" si="36">(K29-G29)/ABS(G29)</f>
        <v>#DIV/0!</v>
      </c>
      <c r="L41" s="30">
        <f t="shared" si="36"/>
        <v>0.33154150197628457</v>
      </c>
      <c r="M41" s="12">
        <f t="shared" si="36"/>
        <v>0.47537822604568375</v>
      </c>
      <c r="N41" s="12">
        <f t="shared" si="36"/>
        <v>0.61877394636015326</v>
      </c>
      <c r="O41" s="12">
        <f t="shared" si="36"/>
        <v>1.1276625958534507</v>
      </c>
      <c r="P41" s="30">
        <f t="shared" si="36"/>
        <v>0.79292329612918544</v>
      </c>
      <c r="Q41" s="12">
        <f t="shared" si="36"/>
        <v>0.64431486880466471</v>
      </c>
      <c r="R41" s="12">
        <f t="shared" si="36"/>
        <v>0.4054945054945055</v>
      </c>
      <c r="S41" s="12">
        <f t="shared" si="36"/>
        <v>0.32096375892678369</v>
      </c>
      <c r="T41" s="30">
        <f t="shared" si="36"/>
        <v>0.30516556291390728</v>
      </c>
      <c r="U41" s="12">
        <f t="shared" si="36"/>
        <v>0.34855710442651017</v>
      </c>
      <c r="V41" s="12">
        <f t="shared" si="36"/>
        <v>0.46863535213808866</v>
      </c>
      <c r="W41" s="12">
        <f t="shared" si="36"/>
        <v>-1</v>
      </c>
      <c r="X41" s="12">
        <f t="shared" si="36"/>
        <v>-1</v>
      </c>
      <c r="Y41" s="12">
        <f t="shared" si="36"/>
        <v>-1</v>
      </c>
      <c r="AK41" s="12" t="e">
        <f>(AK29-AJ29)/ABS(AJ29)</f>
        <v>#DIV/0!</v>
      </c>
      <c r="AL41" s="12" t="e">
        <f t="shared" ref="AL41:BA41" si="37">(AL29-AK29)/ABS(AK29)</f>
        <v>#DIV/0!</v>
      </c>
      <c r="AM41" s="12" t="e">
        <f t="shared" si="37"/>
        <v>#DIV/0!</v>
      </c>
      <c r="AN41" s="12" t="e">
        <f t="shared" si="37"/>
        <v>#DIV/0!</v>
      </c>
      <c r="AO41" s="12" t="e">
        <f t="shared" si="37"/>
        <v>#DIV/0!</v>
      </c>
      <c r="AP41" s="12">
        <f t="shared" si="37"/>
        <v>0.55223698646836528</v>
      </c>
      <c r="AQ41" s="12">
        <f t="shared" si="37"/>
        <v>0.48417497840257601</v>
      </c>
      <c r="AR41" s="12">
        <f t="shared" si="37"/>
        <v>0.45078844322150491</v>
      </c>
      <c r="AS41" s="12">
        <f t="shared" si="37"/>
        <v>0.64795564795564797</v>
      </c>
      <c r="AT41" s="12">
        <f t="shared" si="37"/>
        <v>0.5022575361869771</v>
      </c>
      <c r="AU41" s="12">
        <f t="shared" si="37"/>
        <v>-1</v>
      </c>
      <c r="AV41" s="12" t="e">
        <f t="shared" si="37"/>
        <v>#DIV/0!</v>
      </c>
      <c r="AW41" s="12" t="e">
        <f t="shared" si="37"/>
        <v>#DIV/0!</v>
      </c>
      <c r="AX41" s="12" t="e">
        <f t="shared" si="37"/>
        <v>#DIV/0!</v>
      </c>
      <c r="AY41" s="12" t="e">
        <f t="shared" si="37"/>
        <v>#DIV/0!</v>
      </c>
      <c r="AZ41" s="12" t="e">
        <f t="shared" si="37"/>
        <v>#DIV/0!</v>
      </c>
      <c r="BA41" s="12" t="e">
        <f t="shared" si="37"/>
        <v>#DIV/0!</v>
      </c>
    </row>
    <row r="42" spans="2:53" s="11" customFormat="1" x14ac:dyDescent="0.35">
      <c r="B42" s="11" t="s">
        <v>112</v>
      </c>
      <c r="F42" s="11" t="e">
        <f>(F30-#REF!)/ABS(#REF!)</f>
        <v>#REF!</v>
      </c>
      <c r="H42" s="29"/>
      <c r="I42" s="11" t="e">
        <f>(I30-C30)/ABS(C30)</f>
        <v>#DIV/0!</v>
      </c>
      <c r="J42" s="11" t="e">
        <f t="shared" si="29"/>
        <v>#DIV/0!</v>
      </c>
      <c r="K42" s="11" t="e">
        <f t="shared" ref="K42:Y42" si="38">(K30-G30)/ABS(G30)</f>
        <v>#DIV/0!</v>
      </c>
      <c r="L42" s="29">
        <f t="shared" si="38"/>
        <v>0.5129315068493151</v>
      </c>
      <c r="M42" s="11">
        <f t="shared" si="38"/>
        <v>0.52854463954432873</v>
      </c>
      <c r="N42" s="11">
        <f t="shared" si="38"/>
        <v>0.5096704682819152</v>
      </c>
      <c r="O42" s="11">
        <f t="shared" si="38"/>
        <v>0.53737909565935549</v>
      </c>
      <c r="P42" s="29">
        <f t="shared" si="38"/>
        <v>0.53682952446488719</v>
      </c>
      <c r="Q42" s="11">
        <f t="shared" si="38"/>
        <v>0.53854278741438577</v>
      </c>
      <c r="R42" s="11">
        <f t="shared" si="38"/>
        <v>0.47294121742763146</v>
      </c>
      <c r="S42" s="11">
        <f t="shared" si="38"/>
        <v>0.41893427550155993</v>
      </c>
      <c r="T42" s="29">
        <f t="shared" si="38"/>
        <v>0.36767263523545129</v>
      </c>
      <c r="U42" s="11">
        <f t="shared" si="38"/>
        <v>0.31544408294494641</v>
      </c>
      <c r="V42" s="11">
        <f t="shared" si="38"/>
        <v>0.32201593810688695</v>
      </c>
      <c r="W42" s="11">
        <f t="shared" si="38"/>
        <v>-1</v>
      </c>
      <c r="X42" s="11">
        <f t="shared" si="38"/>
        <v>-1</v>
      </c>
      <c r="Y42" s="11">
        <f t="shared" si="38"/>
        <v>-1</v>
      </c>
      <c r="AK42" s="11" t="e">
        <f>(AK30-AJ30)/ABS(AJ30)</f>
        <v>#DIV/0!</v>
      </c>
      <c r="AL42" s="11" t="e">
        <f t="shared" ref="AL42:BA42" si="39">(AL30-AK30)/ABS(AK30)</f>
        <v>#DIV/0!</v>
      </c>
      <c r="AM42" s="11" t="e">
        <f t="shared" si="39"/>
        <v>#DIV/0!</v>
      </c>
      <c r="AN42" s="11" t="e">
        <f t="shared" si="39"/>
        <v>#DIV/0!</v>
      </c>
      <c r="AO42" s="11" t="e">
        <f t="shared" si="39"/>
        <v>#DIV/0!</v>
      </c>
      <c r="AP42" s="11">
        <f t="shared" si="39"/>
        <v>0.428113997702257</v>
      </c>
      <c r="AQ42" s="11">
        <f t="shared" si="39"/>
        <v>0.48967686351038542</v>
      </c>
      <c r="AR42" s="11">
        <f t="shared" si="39"/>
        <v>0.50183261213426145</v>
      </c>
      <c r="AS42" s="11">
        <f t="shared" si="39"/>
        <v>0.52282170190159583</v>
      </c>
      <c r="AT42" s="11">
        <f t="shared" si="39"/>
        <v>0.48568307775743191</v>
      </c>
      <c r="AU42" s="11">
        <f t="shared" si="39"/>
        <v>-1</v>
      </c>
      <c r="AV42" s="11" t="e">
        <f t="shared" si="39"/>
        <v>#DIV/0!</v>
      </c>
      <c r="AW42" s="11" t="e">
        <f t="shared" si="39"/>
        <v>#DIV/0!</v>
      </c>
      <c r="AX42" s="11" t="e">
        <f t="shared" si="39"/>
        <v>#DIV/0!</v>
      </c>
      <c r="AY42" s="11" t="e">
        <f t="shared" si="39"/>
        <v>#DIV/0!</v>
      </c>
      <c r="AZ42" s="11" t="e">
        <f t="shared" si="39"/>
        <v>#DIV/0!</v>
      </c>
      <c r="BA42" s="11" t="e">
        <f t="shared" si="39"/>
        <v>#DIV/0!</v>
      </c>
    </row>
    <row r="43" spans="2:53" s="7" customFormat="1" x14ac:dyDescent="0.35">
      <c r="H43" s="33"/>
      <c r="L43" s="33"/>
      <c r="P43" s="33"/>
      <c r="T43" s="33"/>
    </row>
    <row r="44" spans="2:53" s="2" customFormat="1" x14ac:dyDescent="0.35">
      <c r="B44" s="2" t="s">
        <v>31</v>
      </c>
      <c r="H44" s="24"/>
      <c r="L44" s="24"/>
      <c r="P44" s="24"/>
      <c r="T44" s="24"/>
    </row>
    <row r="45" spans="2:53" s="10" customFormat="1" x14ac:dyDescent="0.35">
      <c r="B45" s="10" t="s">
        <v>77</v>
      </c>
      <c r="H45" s="27">
        <v>91250</v>
      </c>
      <c r="I45" s="10">
        <v>99721</v>
      </c>
      <c r="J45" s="10">
        <v>114162</v>
      </c>
      <c r="K45" s="8">
        <f>AR45-J45-I45-H45</f>
        <v>125926</v>
      </c>
      <c r="L45" s="27">
        <v>138055</v>
      </c>
      <c r="M45" s="10">
        <v>152428</v>
      </c>
      <c r="N45" s="10">
        <v>172347</v>
      </c>
      <c r="O45" s="8">
        <f>AS45-N45-M45-L45</f>
        <v>193596</v>
      </c>
      <c r="P45" s="27">
        <v>212167</v>
      </c>
      <c r="Q45" s="10">
        <v>234517</v>
      </c>
      <c r="R45" s="10">
        <v>253857</v>
      </c>
      <c r="S45" s="8">
        <f>AT45-R45-Q45-P45</f>
        <v>274700</v>
      </c>
      <c r="T45" s="27">
        <v>290175</v>
      </c>
      <c r="U45" s="10">
        <v>308494</v>
      </c>
      <c r="V45" s="10">
        <v>335603</v>
      </c>
      <c r="AO45" s="10">
        <v>134915</v>
      </c>
      <c r="AP45" s="10">
        <v>192674</v>
      </c>
      <c r="AQ45" s="10">
        <v>287022</v>
      </c>
      <c r="AR45" s="10">
        <v>431059</v>
      </c>
      <c r="AS45" s="10">
        <v>656426</v>
      </c>
      <c r="AT45" s="10">
        <v>975241</v>
      </c>
    </row>
    <row r="46" spans="2:53" s="9" customFormat="1" x14ac:dyDescent="0.35">
      <c r="B46" s="9" t="s">
        <v>78</v>
      </c>
      <c r="H46" s="26">
        <v>20821</v>
      </c>
      <c r="I46" s="9">
        <v>24164</v>
      </c>
      <c r="J46" s="9">
        <v>27005</v>
      </c>
      <c r="K46" s="8">
        <f>AR46-J46-I46-H46</f>
        <v>29065</v>
      </c>
      <c r="L46" s="26">
        <v>32084</v>
      </c>
      <c r="M46" s="9">
        <v>35029</v>
      </c>
      <c r="N46" s="9">
        <v>37525</v>
      </c>
      <c r="O46" s="8">
        <f>AS46-N46-M46-L46</f>
        <v>42496</v>
      </c>
      <c r="P46" s="26">
        <v>47051</v>
      </c>
      <c r="Q46" s="9">
        <v>55804</v>
      </c>
      <c r="R46" s="9">
        <v>61967</v>
      </c>
      <c r="S46" s="8">
        <f>AT46-R46-Q46-P46</f>
        <v>67788</v>
      </c>
      <c r="T46" s="26">
        <v>70432</v>
      </c>
      <c r="U46" s="9">
        <v>75221</v>
      </c>
      <c r="V46" s="9">
        <v>78069</v>
      </c>
      <c r="AO46" s="9">
        <v>28788</v>
      </c>
      <c r="AP46" s="9">
        <v>43537</v>
      </c>
      <c r="AQ46" s="9">
        <v>63423</v>
      </c>
      <c r="AR46" s="9">
        <v>101055</v>
      </c>
      <c r="AS46" s="9">
        <v>147134</v>
      </c>
      <c r="AT46" s="9">
        <v>232610</v>
      </c>
    </row>
    <row r="47" spans="2:53" s="8" customFormat="1" x14ac:dyDescent="0.35">
      <c r="B47" s="8" t="s">
        <v>79</v>
      </c>
      <c r="F47" s="8">
        <f>F45-F46</f>
        <v>0</v>
      </c>
      <c r="G47" s="8">
        <f t="shared" ref="G47:Y47" si="40">G45-G46</f>
        <v>0</v>
      </c>
      <c r="H47" s="25">
        <f t="shared" si="40"/>
        <v>70429</v>
      </c>
      <c r="I47" s="8">
        <f t="shared" si="40"/>
        <v>75557</v>
      </c>
      <c r="J47" s="8">
        <f t="shared" si="40"/>
        <v>87157</v>
      </c>
      <c r="K47" s="8">
        <f t="shared" si="40"/>
        <v>96861</v>
      </c>
      <c r="L47" s="25">
        <f t="shared" si="40"/>
        <v>105971</v>
      </c>
      <c r="M47" s="8">
        <f t="shared" si="40"/>
        <v>117399</v>
      </c>
      <c r="N47" s="8">
        <f t="shared" si="40"/>
        <v>134822</v>
      </c>
      <c r="O47" s="8">
        <f t="shared" si="40"/>
        <v>151100</v>
      </c>
      <c r="P47" s="25">
        <f t="shared" si="40"/>
        <v>165116</v>
      </c>
      <c r="Q47" s="8">
        <f t="shared" si="40"/>
        <v>178713</v>
      </c>
      <c r="R47" s="8">
        <f t="shared" si="40"/>
        <v>191890</v>
      </c>
      <c r="S47" s="8">
        <f t="shared" si="40"/>
        <v>206912</v>
      </c>
      <c r="T47" s="25">
        <f t="shared" si="40"/>
        <v>219743</v>
      </c>
      <c r="U47" s="8">
        <f t="shared" si="40"/>
        <v>233273</v>
      </c>
      <c r="V47" s="8">
        <f t="shared" si="40"/>
        <v>257534</v>
      </c>
      <c r="W47" s="8">
        <f t="shared" si="40"/>
        <v>0</v>
      </c>
      <c r="X47" s="8">
        <f t="shared" si="40"/>
        <v>0</v>
      </c>
      <c r="Y47" s="8">
        <f t="shared" si="40"/>
        <v>0</v>
      </c>
      <c r="AK47" s="8">
        <f>AK45-AK46</f>
        <v>0</v>
      </c>
      <c r="AL47" s="8">
        <f t="shared" ref="AL47:BA47" si="41">AL45-AL46</f>
        <v>0</v>
      </c>
      <c r="AM47" s="8">
        <f t="shared" si="41"/>
        <v>0</v>
      </c>
      <c r="AN47" s="8">
        <f t="shared" si="41"/>
        <v>0</v>
      </c>
      <c r="AO47" s="8">
        <f t="shared" si="41"/>
        <v>106127</v>
      </c>
      <c r="AP47" s="8">
        <f t="shared" si="41"/>
        <v>149137</v>
      </c>
      <c r="AQ47" s="8">
        <f t="shared" si="41"/>
        <v>223599</v>
      </c>
      <c r="AR47" s="8">
        <f t="shared" si="41"/>
        <v>330004</v>
      </c>
      <c r="AS47" s="8">
        <f t="shared" si="41"/>
        <v>509292</v>
      </c>
      <c r="AT47" s="8">
        <f t="shared" si="41"/>
        <v>742631</v>
      </c>
      <c r="AU47" s="8">
        <f t="shared" si="41"/>
        <v>0</v>
      </c>
      <c r="AV47" s="8">
        <f t="shared" si="41"/>
        <v>0</v>
      </c>
      <c r="AW47" s="8">
        <f t="shared" si="41"/>
        <v>0</v>
      </c>
      <c r="AX47" s="8">
        <f t="shared" si="41"/>
        <v>0</v>
      </c>
      <c r="AY47" s="8">
        <f t="shared" si="41"/>
        <v>0</v>
      </c>
      <c r="AZ47" s="8">
        <f t="shared" si="41"/>
        <v>0</v>
      </c>
      <c r="BA47" s="8">
        <f t="shared" si="41"/>
        <v>0</v>
      </c>
    </row>
    <row r="48" spans="2:53" s="11" customFormat="1" x14ac:dyDescent="0.35">
      <c r="B48" s="11" t="s">
        <v>80</v>
      </c>
      <c r="F48" s="11" t="e">
        <f>F47/F45</f>
        <v>#DIV/0!</v>
      </c>
      <c r="G48" s="11" t="e">
        <f t="shared" ref="G48:Y48" si="42">G47/G45</f>
        <v>#DIV/0!</v>
      </c>
      <c r="H48" s="29">
        <f t="shared" si="42"/>
        <v>0.77182465753424656</v>
      </c>
      <c r="I48" s="11">
        <f t="shared" si="42"/>
        <v>0.7576839381875432</v>
      </c>
      <c r="J48" s="11">
        <f t="shared" si="42"/>
        <v>0.7634501848250731</v>
      </c>
      <c r="K48" s="11">
        <f t="shared" si="42"/>
        <v>0.76918984165303428</v>
      </c>
      <c r="L48" s="29">
        <f t="shared" si="42"/>
        <v>0.76759986961718152</v>
      </c>
      <c r="M48" s="11">
        <f t="shared" si="42"/>
        <v>0.77019314036791142</v>
      </c>
      <c r="N48" s="11">
        <f t="shared" si="42"/>
        <v>0.7822706516504494</v>
      </c>
      <c r="O48" s="11">
        <f t="shared" si="42"/>
        <v>0.78049133246554681</v>
      </c>
      <c r="P48" s="29">
        <f t="shared" si="42"/>
        <v>0.77823601219793836</v>
      </c>
      <c r="Q48" s="11">
        <f t="shared" si="42"/>
        <v>0.76204710106303597</v>
      </c>
      <c r="R48" s="11">
        <f t="shared" si="42"/>
        <v>0.75589800557006503</v>
      </c>
      <c r="S48" s="11">
        <f t="shared" si="42"/>
        <v>0.75322897706589009</v>
      </c>
      <c r="T48" s="29">
        <f t="shared" si="42"/>
        <v>0.75727750495390711</v>
      </c>
      <c r="U48" s="11">
        <f t="shared" si="42"/>
        <v>0.75616705673368034</v>
      </c>
      <c r="V48" s="11">
        <f t="shared" si="42"/>
        <v>0.76737693048035927</v>
      </c>
      <c r="W48" s="11" t="e">
        <f t="shared" si="42"/>
        <v>#DIV/0!</v>
      </c>
      <c r="X48" s="11" t="e">
        <f t="shared" si="42"/>
        <v>#DIV/0!</v>
      </c>
      <c r="Y48" s="11" t="e">
        <f t="shared" si="42"/>
        <v>#DIV/0!</v>
      </c>
      <c r="AK48" s="11" t="e">
        <f>AK47/AK45</f>
        <v>#DIV/0!</v>
      </c>
      <c r="AL48" s="11" t="e">
        <f t="shared" ref="AL48:BA48" si="43">AL47/AL45</f>
        <v>#DIV/0!</v>
      </c>
      <c r="AM48" s="11" t="e">
        <f t="shared" si="43"/>
        <v>#DIV/0!</v>
      </c>
      <c r="AN48" s="11" t="e">
        <f t="shared" si="43"/>
        <v>#DIV/0!</v>
      </c>
      <c r="AO48" s="11">
        <f t="shared" si="43"/>
        <v>0.78662120594448359</v>
      </c>
      <c r="AP48" s="11">
        <f t="shared" si="43"/>
        <v>0.77403801239399195</v>
      </c>
      <c r="AQ48" s="11">
        <f t="shared" si="43"/>
        <v>0.77903087568200347</v>
      </c>
      <c r="AR48" s="11">
        <f t="shared" si="43"/>
        <v>0.76556573462101474</v>
      </c>
      <c r="AS48" s="11">
        <f t="shared" si="43"/>
        <v>0.7758559228306009</v>
      </c>
      <c r="AT48" s="11">
        <f t="shared" si="43"/>
        <v>0.76148459714060424</v>
      </c>
      <c r="AU48" s="11" t="e">
        <f t="shared" si="43"/>
        <v>#DIV/0!</v>
      </c>
      <c r="AV48" s="11" t="e">
        <f t="shared" si="43"/>
        <v>#DIV/0!</v>
      </c>
      <c r="AW48" s="11" t="e">
        <f t="shared" si="43"/>
        <v>#DIV/0!</v>
      </c>
      <c r="AX48" s="11" t="e">
        <f t="shared" si="43"/>
        <v>#DIV/0!</v>
      </c>
      <c r="AY48" s="11" t="e">
        <f t="shared" si="43"/>
        <v>#DIV/0!</v>
      </c>
      <c r="AZ48" s="11" t="e">
        <f t="shared" si="43"/>
        <v>#DIV/0!</v>
      </c>
      <c r="BA48" s="11" t="e">
        <f t="shared" si="43"/>
        <v>#DIV/0!</v>
      </c>
    </row>
    <row r="49" spans="2:53" s="14" customFormat="1" x14ac:dyDescent="0.35">
      <c r="B49" s="14" t="s">
        <v>81</v>
      </c>
      <c r="H49" s="34"/>
      <c r="L49" s="34"/>
      <c r="P49" s="34"/>
      <c r="T49" s="34"/>
    </row>
    <row r="50" spans="2:53" s="8" customFormat="1" x14ac:dyDescent="0.35">
      <c r="B50" s="8" t="s">
        <v>82</v>
      </c>
      <c r="H50" s="25">
        <v>46965</v>
      </c>
      <c r="I50" s="8">
        <v>51376</v>
      </c>
      <c r="J50" s="8">
        <v>55982</v>
      </c>
      <c r="K50" s="8">
        <f>AR50-J50-I50-H50</f>
        <v>63552</v>
      </c>
      <c r="L50" s="25">
        <v>69974</v>
      </c>
      <c r="M50" s="8">
        <v>75995</v>
      </c>
      <c r="N50" s="8">
        <v>85877</v>
      </c>
      <c r="O50" s="8">
        <f>AS50-N50-M50-L50</f>
        <v>96219</v>
      </c>
      <c r="P50" s="25">
        <v>100057</v>
      </c>
      <c r="Q50" s="8">
        <v>117622</v>
      </c>
      <c r="R50" s="8">
        <v>116033</v>
      </c>
      <c r="S50" s="8">
        <f>AT50-R50-Q50-P50</f>
        <v>132050</v>
      </c>
      <c r="T50" s="25">
        <v>137001</v>
      </c>
      <c r="U50" s="8">
        <v>146688</v>
      </c>
      <c r="V50" s="8">
        <v>150214</v>
      </c>
      <c r="AO50" s="8">
        <v>61899</v>
      </c>
      <c r="AP50" s="8">
        <v>94394</v>
      </c>
      <c r="AQ50" s="8">
        <v>159298</v>
      </c>
      <c r="AR50" s="8">
        <v>217875</v>
      </c>
      <c r="AS50" s="8">
        <v>328065</v>
      </c>
      <c r="AT50" s="8">
        <v>465762</v>
      </c>
    </row>
    <row r="51" spans="2:53" s="8" customFormat="1" x14ac:dyDescent="0.35">
      <c r="B51" s="8" t="s">
        <v>83</v>
      </c>
      <c r="H51" s="25">
        <v>33354</v>
      </c>
      <c r="I51" s="8">
        <v>28131</v>
      </c>
      <c r="J51" s="8">
        <v>30902</v>
      </c>
      <c r="K51" s="8">
        <f>AR51-J51-I51-H51</f>
        <v>34757</v>
      </c>
      <c r="L51" s="25">
        <v>39527</v>
      </c>
      <c r="M51" s="8">
        <v>41349</v>
      </c>
      <c r="N51" s="8">
        <v>46770</v>
      </c>
      <c r="O51" s="8">
        <f>AS51-N51-M51-L51</f>
        <v>61762</v>
      </c>
      <c r="P51" s="25">
        <v>67054</v>
      </c>
      <c r="Q51" s="8">
        <v>75114</v>
      </c>
      <c r="R51" s="8">
        <v>76432</v>
      </c>
      <c r="S51" s="8">
        <f>AT51-R51-Q51-P51</f>
        <v>79703</v>
      </c>
      <c r="T51" s="25">
        <v>81539</v>
      </c>
      <c r="U51" s="8">
        <v>89610</v>
      </c>
      <c r="V51" s="8">
        <v>90593</v>
      </c>
      <c r="AO51" s="8">
        <v>33650</v>
      </c>
      <c r="AP51" s="8">
        <v>54463</v>
      </c>
      <c r="AQ51" s="8">
        <v>90669</v>
      </c>
      <c r="AR51" s="8">
        <v>127144</v>
      </c>
      <c r="AS51" s="8">
        <v>189408</v>
      </c>
      <c r="AT51" s="8">
        <v>298303</v>
      </c>
    </row>
    <row r="52" spans="2:53" s="9" customFormat="1" x14ac:dyDescent="0.35">
      <c r="B52" s="9" t="s">
        <v>84</v>
      </c>
      <c r="H52" s="26">
        <v>26181</v>
      </c>
      <c r="I52" s="9">
        <v>20754</v>
      </c>
      <c r="J52" s="9">
        <v>21525</v>
      </c>
      <c r="K52" s="8">
        <f>AR52-J52-I52-H52</f>
        <v>23293</v>
      </c>
      <c r="L52" s="26">
        <v>27724</v>
      </c>
      <c r="M52" s="9">
        <v>28927</v>
      </c>
      <c r="N52" s="9">
        <v>28669</v>
      </c>
      <c r="O52" s="8">
        <f>AS52-N52-M52-L52</f>
        <v>34183</v>
      </c>
      <c r="P52" s="26">
        <v>38029</v>
      </c>
      <c r="Q52" s="9">
        <v>50518</v>
      </c>
      <c r="R52" s="9">
        <v>45372</v>
      </c>
      <c r="S52" s="8">
        <f>AT52-R52-Q52-P52</f>
        <v>45850</v>
      </c>
      <c r="T52" s="26">
        <v>48475</v>
      </c>
      <c r="U52" s="9">
        <v>53147</v>
      </c>
      <c r="V52" s="9">
        <v>55939</v>
      </c>
      <c r="AO52" s="9">
        <v>20308</v>
      </c>
      <c r="AP52" s="9">
        <v>85179</v>
      </c>
      <c r="AQ52" s="9">
        <v>81578</v>
      </c>
      <c r="AR52" s="9">
        <v>91753</v>
      </c>
      <c r="AS52" s="9">
        <v>119503</v>
      </c>
      <c r="AT52" s="9">
        <v>179769</v>
      </c>
    </row>
    <row r="53" spans="2:53" s="15" customFormat="1" x14ac:dyDescent="0.35">
      <c r="B53" s="15" t="s">
        <v>85</v>
      </c>
      <c r="F53" s="15">
        <f>SUM(F50:F52)</f>
        <v>0</v>
      </c>
      <c r="G53" s="15">
        <f t="shared" ref="G53:Y53" si="44">SUM(G50:G52)</f>
        <v>0</v>
      </c>
      <c r="H53" s="35">
        <f t="shared" si="44"/>
        <v>106500</v>
      </c>
      <c r="I53" s="15">
        <f t="shared" si="44"/>
        <v>100261</v>
      </c>
      <c r="J53" s="15">
        <f t="shared" si="44"/>
        <v>108409</v>
      </c>
      <c r="K53" s="15">
        <f t="shared" si="44"/>
        <v>121602</v>
      </c>
      <c r="L53" s="35">
        <f t="shared" si="44"/>
        <v>137225</v>
      </c>
      <c r="M53" s="15">
        <f t="shared" si="44"/>
        <v>146271</v>
      </c>
      <c r="N53" s="15">
        <f t="shared" si="44"/>
        <v>161316</v>
      </c>
      <c r="O53" s="15">
        <f t="shared" si="44"/>
        <v>192164</v>
      </c>
      <c r="P53" s="35">
        <f t="shared" si="44"/>
        <v>205140</v>
      </c>
      <c r="Q53" s="15">
        <f t="shared" si="44"/>
        <v>243254</v>
      </c>
      <c r="R53" s="15">
        <f t="shared" si="44"/>
        <v>237837</v>
      </c>
      <c r="S53" s="15">
        <f t="shared" si="44"/>
        <v>257603</v>
      </c>
      <c r="T53" s="35">
        <f t="shared" si="44"/>
        <v>267015</v>
      </c>
      <c r="U53" s="15">
        <f t="shared" si="44"/>
        <v>289445</v>
      </c>
      <c r="V53" s="15">
        <f t="shared" si="44"/>
        <v>296746</v>
      </c>
      <c r="W53" s="15">
        <f t="shared" si="44"/>
        <v>0</v>
      </c>
      <c r="X53" s="15">
        <f t="shared" si="44"/>
        <v>0</v>
      </c>
      <c r="Y53" s="15">
        <f t="shared" si="44"/>
        <v>0</v>
      </c>
      <c r="AK53" s="15">
        <f>SUM(AK50:AK52)</f>
        <v>0</v>
      </c>
      <c r="AL53" s="15">
        <f t="shared" ref="AL53:BA53" si="45">SUM(AL50:AL52)</f>
        <v>0</v>
      </c>
      <c r="AM53" s="15">
        <f t="shared" si="45"/>
        <v>0</v>
      </c>
      <c r="AN53" s="15">
        <f t="shared" si="45"/>
        <v>0</v>
      </c>
      <c r="AO53" s="15">
        <f t="shared" si="45"/>
        <v>115857</v>
      </c>
      <c r="AP53" s="15">
        <f t="shared" si="45"/>
        <v>234036</v>
      </c>
      <c r="AQ53" s="15">
        <f t="shared" si="45"/>
        <v>331545</v>
      </c>
      <c r="AR53" s="15">
        <f t="shared" si="45"/>
        <v>436772</v>
      </c>
      <c r="AS53" s="15">
        <f t="shared" si="45"/>
        <v>636976</v>
      </c>
      <c r="AT53" s="15">
        <f t="shared" si="45"/>
        <v>943834</v>
      </c>
      <c r="AU53" s="15">
        <f t="shared" si="45"/>
        <v>0</v>
      </c>
      <c r="AV53" s="15">
        <f t="shared" si="45"/>
        <v>0</v>
      </c>
      <c r="AW53" s="15">
        <f t="shared" si="45"/>
        <v>0</v>
      </c>
      <c r="AX53" s="15">
        <f t="shared" si="45"/>
        <v>0</v>
      </c>
      <c r="AY53" s="15">
        <f t="shared" si="45"/>
        <v>0</v>
      </c>
      <c r="AZ53" s="15">
        <f t="shared" si="45"/>
        <v>0</v>
      </c>
      <c r="BA53" s="15">
        <f t="shared" si="45"/>
        <v>0</v>
      </c>
    </row>
    <row r="54" spans="2:53" s="8" customFormat="1" x14ac:dyDescent="0.35">
      <c r="B54" s="8" t="s">
        <v>94</v>
      </c>
      <c r="F54" s="8">
        <f>F47-F53</f>
        <v>0</v>
      </c>
      <c r="G54" s="8">
        <f t="shared" ref="G54:Y54" si="46">G47-G53</f>
        <v>0</v>
      </c>
      <c r="H54" s="25">
        <f t="shared" si="46"/>
        <v>-36071</v>
      </c>
      <c r="I54" s="8">
        <f t="shared" si="46"/>
        <v>-24704</v>
      </c>
      <c r="J54" s="8">
        <f t="shared" si="46"/>
        <v>-21252</v>
      </c>
      <c r="K54" s="8">
        <f t="shared" si="46"/>
        <v>-24741</v>
      </c>
      <c r="L54" s="25">
        <f t="shared" si="46"/>
        <v>-31254</v>
      </c>
      <c r="M54" s="8">
        <f t="shared" si="46"/>
        <v>-28872</v>
      </c>
      <c r="N54" s="8">
        <f t="shared" si="46"/>
        <v>-26494</v>
      </c>
      <c r="O54" s="8">
        <f t="shared" si="46"/>
        <v>-41064</v>
      </c>
      <c r="P54" s="25">
        <f t="shared" si="46"/>
        <v>-40024</v>
      </c>
      <c r="Q54" s="8">
        <f t="shared" si="46"/>
        <v>-64541</v>
      </c>
      <c r="R54" s="8">
        <f t="shared" si="46"/>
        <v>-45947</v>
      </c>
      <c r="S54" s="8">
        <f t="shared" si="46"/>
        <v>-50691</v>
      </c>
      <c r="T54" s="25">
        <f t="shared" si="46"/>
        <v>-47272</v>
      </c>
      <c r="U54" s="8">
        <f t="shared" si="46"/>
        <v>-56172</v>
      </c>
      <c r="V54" s="8">
        <f t="shared" si="46"/>
        <v>-39212</v>
      </c>
      <c r="W54" s="8">
        <f t="shared" si="46"/>
        <v>0</v>
      </c>
      <c r="X54" s="8">
        <f t="shared" si="46"/>
        <v>0</v>
      </c>
      <c r="Y54" s="8">
        <f t="shared" si="46"/>
        <v>0</v>
      </c>
      <c r="AK54" s="8">
        <f>AK47-AK53</f>
        <v>0</v>
      </c>
      <c r="AL54" s="8">
        <f t="shared" ref="AL54:BA54" si="47">AL47-AL53</f>
        <v>0</v>
      </c>
      <c r="AM54" s="8">
        <f t="shared" si="47"/>
        <v>0</v>
      </c>
      <c r="AN54" s="8">
        <f t="shared" si="47"/>
        <v>0</v>
      </c>
      <c r="AO54" s="8">
        <f t="shared" si="47"/>
        <v>-9730</v>
      </c>
      <c r="AP54" s="8">
        <f t="shared" si="47"/>
        <v>-84899</v>
      </c>
      <c r="AQ54" s="8">
        <f t="shared" si="47"/>
        <v>-107946</v>
      </c>
      <c r="AR54" s="8">
        <f t="shared" si="47"/>
        <v>-106768</v>
      </c>
      <c r="AS54" s="8">
        <f t="shared" si="47"/>
        <v>-127684</v>
      </c>
      <c r="AT54" s="8">
        <f t="shared" si="47"/>
        <v>-201203</v>
      </c>
      <c r="AU54" s="8">
        <f t="shared" si="47"/>
        <v>0</v>
      </c>
      <c r="AV54" s="8">
        <f t="shared" si="47"/>
        <v>0</v>
      </c>
      <c r="AW54" s="8">
        <f t="shared" si="47"/>
        <v>0</v>
      </c>
      <c r="AX54" s="8">
        <f t="shared" si="47"/>
        <v>0</v>
      </c>
      <c r="AY54" s="8">
        <f t="shared" si="47"/>
        <v>0</v>
      </c>
      <c r="AZ54" s="8">
        <f t="shared" si="47"/>
        <v>0</v>
      </c>
      <c r="BA54" s="8">
        <f t="shared" si="47"/>
        <v>0</v>
      </c>
    </row>
    <row r="55" spans="2:53" s="11" customFormat="1" x14ac:dyDescent="0.35">
      <c r="B55" s="11" t="s">
        <v>86</v>
      </c>
      <c r="F55" s="11" t="e">
        <f>F54/F45</f>
        <v>#DIV/0!</v>
      </c>
      <c r="G55" s="11" t="e">
        <f t="shared" ref="G55:Y55" si="48">G54/G45</f>
        <v>#DIV/0!</v>
      </c>
      <c r="H55" s="29">
        <f t="shared" si="48"/>
        <v>-0.3952986301369863</v>
      </c>
      <c r="I55" s="11">
        <f t="shared" si="48"/>
        <v>-0.24773116996420011</v>
      </c>
      <c r="J55" s="11">
        <f t="shared" si="48"/>
        <v>-0.18615651442686709</v>
      </c>
      <c r="K55" s="11">
        <f t="shared" si="48"/>
        <v>-0.19647253148674618</v>
      </c>
      <c r="L55" s="29">
        <f t="shared" si="48"/>
        <v>-0.22638803375466299</v>
      </c>
      <c r="M55" s="11">
        <f t="shared" si="48"/>
        <v>-0.18941401842181227</v>
      </c>
      <c r="N55" s="11">
        <f t="shared" si="48"/>
        <v>-0.1537247529693003</v>
      </c>
      <c r="O55" s="11">
        <f t="shared" si="48"/>
        <v>-0.21211182049215893</v>
      </c>
      <c r="P55" s="29">
        <f t="shared" si="48"/>
        <v>-0.18864385130581099</v>
      </c>
      <c r="Q55" s="11">
        <f t="shared" si="48"/>
        <v>-0.27520819386227863</v>
      </c>
      <c r="R55" s="11">
        <f t="shared" si="48"/>
        <v>-0.1809955998849746</v>
      </c>
      <c r="S55" s="11">
        <f t="shared" si="48"/>
        <v>-0.18453221696396069</v>
      </c>
      <c r="T55" s="29">
        <f t="shared" si="48"/>
        <v>-0.16290858964418023</v>
      </c>
      <c r="U55" s="11">
        <f t="shared" si="48"/>
        <v>-0.18208457863037855</v>
      </c>
      <c r="V55" s="11">
        <f t="shared" si="48"/>
        <v>-0.11684043348837764</v>
      </c>
      <c r="W55" s="11" t="e">
        <f t="shared" si="48"/>
        <v>#DIV/0!</v>
      </c>
      <c r="X55" s="11" t="e">
        <f t="shared" si="48"/>
        <v>#DIV/0!</v>
      </c>
      <c r="Y55" s="11" t="e">
        <f t="shared" si="48"/>
        <v>#DIV/0!</v>
      </c>
      <c r="AK55" s="11" t="e">
        <f>AK54/AK45</f>
        <v>#DIV/0!</v>
      </c>
      <c r="AL55" s="11" t="e">
        <f t="shared" ref="AL55:BA55" si="49">AL54/AL45</f>
        <v>#DIV/0!</v>
      </c>
      <c r="AM55" s="11" t="e">
        <f t="shared" si="49"/>
        <v>#DIV/0!</v>
      </c>
      <c r="AN55" s="11" t="e">
        <f t="shared" si="49"/>
        <v>#DIV/0!</v>
      </c>
      <c r="AO55" s="11">
        <f t="shared" si="49"/>
        <v>-7.2119482637216029E-2</v>
      </c>
      <c r="AP55" s="11">
        <f t="shared" si="49"/>
        <v>-0.44063547754237731</v>
      </c>
      <c r="AQ55" s="11">
        <f t="shared" si="49"/>
        <v>-0.37608963772811838</v>
      </c>
      <c r="AR55" s="11">
        <f t="shared" si="49"/>
        <v>-0.24768767152524365</v>
      </c>
      <c r="AS55" s="11">
        <f t="shared" si="49"/>
        <v>-0.19451392845499721</v>
      </c>
      <c r="AT55" s="11">
        <f t="shared" si="49"/>
        <v>-0.20631105542117281</v>
      </c>
      <c r="AU55" s="11" t="e">
        <f t="shared" si="49"/>
        <v>#DIV/0!</v>
      </c>
      <c r="AV55" s="11" t="e">
        <f t="shared" si="49"/>
        <v>#DIV/0!</v>
      </c>
      <c r="AW55" s="11" t="e">
        <f t="shared" si="49"/>
        <v>#DIV/0!</v>
      </c>
      <c r="AX55" s="11" t="e">
        <f t="shared" si="49"/>
        <v>#DIV/0!</v>
      </c>
      <c r="AY55" s="11" t="e">
        <f t="shared" si="49"/>
        <v>#DIV/0!</v>
      </c>
      <c r="AZ55" s="11" t="e">
        <f t="shared" si="49"/>
        <v>#DIV/0!</v>
      </c>
      <c r="BA55" s="11" t="e">
        <f t="shared" si="49"/>
        <v>#DIV/0!</v>
      </c>
    </row>
    <row r="56" spans="2:53" s="14" customFormat="1" x14ac:dyDescent="0.35">
      <c r="B56" s="14" t="s">
        <v>87</v>
      </c>
      <c r="H56" s="34"/>
      <c r="L56" s="34"/>
      <c r="P56" s="34"/>
      <c r="T56" s="34"/>
    </row>
    <row r="57" spans="2:53" s="8" customFormat="1" x14ac:dyDescent="0.35">
      <c r="B57" s="8" t="s">
        <v>88</v>
      </c>
      <c r="H57" s="25">
        <v>2569</v>
      </c>
      <c r="I57" s="8">
        <v>1857</v>
      </c>
      <c r="J57" s="8">
        <v>1316</v>
      </c>
      <c r="K57" s="8">
        <f>AR57-J57-I57-H57</f>
        <v>846</v>
      </c>
      <c r="L57" s="25">
        <v>544</v>
      </c>
      <c r="M57" s="8">
        <v>373</v>
      </c>
      <c r="N57" s="8">
        <v>385</v>
      </c>
      <c r="O57" s="8">
        <f>AS57-N57-M57-L57</f>
        <v>668</v>
      </c>
      <c r="P57" s="25">
        <v>1061</v>
      </c>
      <c r="Q57" s="8">
        <v>1641</v>
      </c>
      <c r="R57" s="8">
        <v>3852</v>
      </c>
      <c r="S57" s="8">
        <f>AT57-R57-Q57-P57</f>
        <v>8323</v>
      </c>
      <c r="T57" s="25">
        <v>13487</v>
      </c>
      <c r="U57" s="8">
        <v>16536</v>
      </c>
      <c r="V57" s="8">
        <v>17954</v>
      </c>
      <c r="AO57" s="8">
        <v>762</v>
      </c>
      <c r="AP57" s="8">
        <v>1895</v>
      </c>
      <c r="AQ57" s="8">
        <v>5787</v>
      </c>
      <c r="AR57" s="8">
        <v>6588</v>
      </c>
      <c r="AS57" s="8">
        <v>1970</v>
      </c>
      <c r="AT57" s="8">
        <v>14877</v>
      </c>
    </row>
    <row r="58" spans="2:53" s="8" customFormat="1" x14ac:dyDescent="0.35">
      <c r="B58" s="8" t="s">
        <v>95</v>
      </c>
      <c r="H58" s="25">
        <v>-67</v>
      </c>
      <c r="I58" s="8">
        <v>-5007</v>
      </c>
      <c r="J58" s="8">
        <v>-9828</v>
      </c>
      <c r="K58" s="8">
        <f>AR58-J58-I58-H58</f>
        <v>-10062</v>
      </c>
      <c r="L58" s="25">
        <v>-10234</v>
      </c>
      <c r="M58" s="8">
        <v>-10444</v>
      </c>
      <c r="N58" s="8">
        <v>-12448</v>
      </c>
      <c r="O58" s="8">
        <f>AS58-N58-M58-L58</f>
        <v>-16108</v>
      </c>
      <c r="P58" s="25">
        <v>-1557</v>
      </c>
      <c r="Q58" s="8">
        <v>-1040</v>
      </c>
      <c r="R58" s="8">
        <v>-1512</v>
      </c>
      <c r="S58" s="8">
        <f>AT58-R58-Q58-P58</f>
        <v>-875</v>
      </c>
      <c r="T58" s="25">
        <v>-2126</v>
      </c>
      <c r="U58" s="8">
        <v>-1539</v>
      </c>
      <c r="V58" s="8">
        <v>-1138</v>
      </c>
      <c r="AO58" s="8">
        <v>-862</v>
      </c>
      <c r="AP58" s="8">
        <v>-992</v>
      </c>
      <c r="AQ58" s="8">
        <v>-1112</v>
      </c>
      <c r="AR58" s="8">
        <v>-24964</v>
      </c>
      <c r="AS58" s="8">
        <v>-49234</v>
      </c>
      <c r="AT58" s="8">
        <v>-4984</v>
      </c>
    </row>
    <row r="59" spans="2:53" s="8" customFormat="1" x14ac:dyDescent="0.35">
      <c r="B59" s="8" t="s">
        <v>89</v>
      </c>
      <c r="H59" s="25">
        <v>0</v>
      </c>
      <c r="I59" s="8">
        <v>0</v>
      </c>
      <c r="J59" s="8">
        <v>0</v>
      </c>
      <c r="K59" s="8">
        <f>AR59-J59-I59-H59</f>
        <v>0</v>
      </c>
      <c r="L59" s="25">
        <v>0</v>
      </c>
      <c r="M59" s="8">
        <v>0</v>
      </c>
      <c r="N59" s="8">
        <v>-72234</v>
      </c>
      <c r="O59" s="8">
        <f>AS59-N59-M59-L59</f>
        <v>0</v>
      </c>
      <c r="P59" s="25">
        <v>0</v>
      </c>
      <c r="Q59" s="8">
        <v>0</v>
      </c>
      <c r="R59" s="8">
        <v>0</v>
      </c>
      <c r="S59" s="8">
        <f>AT59-R59-Q59-P59</f>
        <v>0</v>
      </c>
      <c r="T59" s="25">
        <v>0</v>
      </c>
      <c r="U59" s="8">
        <v>-50300</v>
      </c>
      <c r="V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-72234</v>
      </c>
      <c r="AT59" s="8">
        <v>0</v>
      </c>
    </row>
    <row r="60" spans="2:53" s="9" customFormat="1" x14ac:dyDescent="0.35">
      <c r="B60" s="9" t="s">
        <v>90</v>
      </c>
      <c r="H60" s="26">
        <v>485</v>
      </c>
      <c r="I60" s="9">
        <v>-219</v>
      </c>
      <c r="J60" s="9">
        <v>-208</v>
      </c>
      <c r="K60" s="9">
        <f>AR60-J60-I60-H60</f>
        <v>113</v>
      </c>
      <c r="L60" s="26">
        <v>148</v>
      </c>
      <c r="M60" s="9">
        <v>-877</v>
      </c>
      <c r="N60" s="9">
        <v>361</v>
      </c>
      <c r="O60" s="9">
        <f>AS60-N60-M60-L60</f>
        <v>-426</v>
      </c>
      <c r="P60" s="26">
        <v>-487</v>
      </c>
      <c r="Q60" s="9">
        <v>233</v>
      </c>
      <c r="R60" s="9">
        <v>2433</v>
      </c>
      <c r="S60" s="9">
        <f>AT60-R60-Q60-P60</f>
        <v>-1602</v>
      </c>
      <c r="T60" s="26">
        <v>-857</v>
      </c>
      <c r="U60" s="9">
        <v>-1527</v>
      </c>
      <c r="V60" s="9">
        <v>115</v>
      </c>
      <c r="AO60" s="9">
        <v>115</v>
      </c>
      <c r="AP60" s="9">
        <v>-2091</v>
      </c>
      <c r="AQ60" s="9">
        <v>-1442</v>
      </c>
      <c r="AR60" s="9">
        <v>171</v>
      </c>
      <c r="AS60" s="9">
        <v>-794</v>
      </c>
      <c r="AT60" s="9">
        <v>577</v>
      </c>
    </row>
    <row r="61" spans="2:53" s="9" customFormat="1" x14ac:dyDescent="0.35">
      <c r="B61" s="9" t="s">
        <v>91</v>
      </c>
      <c r="F61" s="9">
        <f>SUM(F57:F60)</f>
        <v>0</v>
      </c>
      <c r="G61" s="9">
        <f t="shared" ref="G61:Y61" si="50">SUM(G57:G60)</f>
        <v>0</v>
      </c>
      <c r="H61" s="26">
        <f t="shared" si="50"/>
        <v>2987</v>
      </c>
      <c r="I61" s="9">
        <f t="shared" si="50"/>
        <v>-3369</v>
      </c>
      <c r="J61" s="9">
        <f t="shared" si="50"/>
        <v>-8720</v>
      </c>
      <c r="K61" s="9">
        <f t="shared" si="50"/>
        <v>-9103</v>
      </c>
      <c r="L61" s="26">
        <f t="shared" si="50"/>
        <v>-9542</v>
      </c>
      <c r="M61" s="9">
        <f t="shared" si="50"/>
        <v>-10948</v>
      </c>
      <c r="N61" s="9">
        <f t="shared" si="50"/>
        <v>-83936</v>
      </c>
      <c r="O61" s="9">
        <f t="shared" si="50"/>
        <v>-15866</v>
      </c>
      <c r="P61" s="26">
        <f t="shared" si="50"/>
        <v>-983</v>
      </c>
      <c r="Q61" s="9">
        <f t="shared" si="50"/>
        <v>834</v>
      </c>
      <c r="R61" s="9">
        <f t="shared" si="50"/>
        <v>4773</v>
      </c>
      <c r="S61" s="9">
        <f t="shared" si="50"/>
        <v>5846</v>
      </c>
      <c r="T61" s="26">
        <f t="shared" si="50"/>
        <v>10504</v>
      </c>
      <c r="U61" s="9">
        <f t="shared" si="50"/>
        <v>-36830</v>
      </c>
      <c r="V61" s="9">
        <f t="shared" si="50"/>
        <v>16931</v>
      </c>
      <c r="W61" s="9">
        <f t="shared" si="50"/>
        <v>0</v>
      </c>
      <c r="X61" s="9">
        <f t="shared" si="50"/>
        <v>0</v>
      </c>
      <c r="Y61" s="9">
        <f t="shared" si="50"/>
        <v>0</v>
      </c>
      <c r="AK61" s="9">
        <f>SUM(AK57:AK60)</f>
        <v>0</v>
      </c>
      <c r="AL61" s="9">
        <f t="shared" ref="AL61:BA61" si="51">SUM(AL57:AL60)</f>
        <v>0</v>
      </c>
      <c r="AM61" s="9">
        <f t="shared" si="51"/>
        <v>0</v>
      </c>
      <c r="AN61" s="9">
        <f t="shared" si="51"/>
        <v>0</v>
      </c>
      <c r="AO61" s="9">
        <f t="shared" si="51"/>
        <v>15</v>
      </c>
      <c r="AP61" s="9">
        <f t="shared" si="51"/>
        <v>-1188</v>
      </c>
      <c r="AQ61" s="9">
        <f t="shared" si="51"/>
        <v>3233</v>
      </c>
      <c r="AR61" s="9">
        <f t="shared" si="51"/>
        <v>-18205</v>
      </c>
      <c r="AS61" s="9">
        <f t="shared" si="51"/>
        <v>-120292</v>
      </c>
      <c r="AT61" s="9">
        <f t="shared" si="51"/>
        <v>10470</v>
      </c>
      <c r="AU61" s="9">
        <f t="shared" si="51"/>
        <v>0</v>
      </c>
      <c r="AV61" s="9">
        <f t="shared" si="51"/>
        <v>0</v>
      </c>
      <c r="AW61" s="9">
        <f t="shared" si="51"/>
        <v>0</v>
      </c>
      <c r="AX61" s="9">
        <f t="shared" si="51"/>
        <v>0</v>
      </c>
      <c r="AY61" s="9">
        <f t="shared" si="51"/>
        <v>0</v>
      </c>
      <c r="AZ61" s="9">
        <f t="shared" si="51"/>
        <v>0</v>
      </c>
      <c r="BA61" s="9">
        <f t="shared" si="51"/>
        <v>0</v>
      </c>
    </row>
    <row r="62" spans="2:53" s="8" customFormat="1" x14ac:dyDescent="0.35">
      <c r="B62" s="8" t="s">
        <v>92</v>
      </c>
      <c r="F62" s="8">
        <f>F54+F61</f>
        <v>0</v>
      </c>
      <c r="G62" s="8">
        <f t="shared" ref="G62:Y62" si="52">G54+G61</f>
        <v>0</v>
      </c>
      <c r="H62" s="25">
        <f t="shared" si="52"/>
        <v>-33084</v>
      </c>
      <c r="I62" s="8">
        <f t="shared" si="52"/>
        <v>-28073</v>
      </c>
      <c r="J62" s="8">
        <f t="shared" si="52"/>
        <v>-29972</v>
      </c>
      <c r="K62" s="8">
        <f t="shared" si="52"/>
        <v>-33844</v>
      </c>
      <c r="L62" s="25">
        <f t="shared" si="52"/>
        <v>-40796</v>
      </c>
      <c r="M62" s="8">
        <f t="shared" si="52"/>
        <v>-39820</v>
      </c>
      <c r="N62" s="8">
        <f t="shared" si="52"/>
        <v>-110430</v>
      </c>
      <c r="O62" s="8">
        <f t="shared" si="52"/>
        <v>-56930</v>
      </c>
      <c r="P62" s="25">
        <f t="shared" si="52"/>
        <v>-41007</v>
      </c>
      <c r="Q62" s="8">
        <f t="shared" si="52"/>
        <v>-63707</v>
      </c>
      <c r="R62" s="8">
        <f t="shared" si="52"/>
        <v>-41174</v>
      </c>
      <c r="S62" s="8">
        <f t="shared" si="52"/>
        <v>-44845</v>
      </c>
      <c r="T62" s="25">
        <f t="shared" si="52"/>
        <v>-36768</v>
      </c>
      <c r="U62" s="8">
        <f t="shared" si="52"/>
        <v>-93002</v>
      </c>
      <c r="V62" s="8">
        <f t="shared" si="52"/>
        <v>-22281</v>
      </c>
      <c r="W62" s="8">
        <f t="shared" si="52"/>
        <v>0</v>
      </c>
      <c r="X62" s="8">
        <f t="shared" si="52"/>
        <v>0</v>
      </c>
      <c r="Y62" s="8">
        <f t="shared" si="52"/>
        <v>0</v>
      </c>
      <c r="AK62" s="8">
        <f>AK54+AK61</f>
        <v>0</v>
      </c>
      <c r="AL62" s="8">
        <f t="shared" ref="AL62:BA62" si="53">AL54+AL61</f>
        <v>0</v>
      </c>
      <c r="AM62" s="8">
        <f t="shared" si="53"/>
        <v>0</v>
      </c>
      <c r="AN62" s="8">
        <f t="shared" si="53"/>
        <v>0</v>
      </c>
      <c r="AO62" s="8">
        <f t="shared" si="53"/>
        <v>-9715</v>
      </c>
      <c r="AP62" s="8">
        <f t="shared" si="53"/>
        <v>-86087</v>
      </c>
      <c r="AQ62" s="8">
        <f t="shared" si="53"/>
        <v>-104713</v>
      </c>
      <c r="AR62" s="8">
        <f t="shared" si="53"/>
        <v>-124973</v>
      </c>
      <c r="AS62" s="8">
        <f t="shared" si="53"/>
        <v>-247976</v>
      </c>
      <c r="AT62" s="8">
        <f t="shared" si="53"/>
        <v>-190733</v>
      </c>
      <c r="AU62" s="8">
        <f t="shared" si="53"/>
        <v>0</v>
      </c>
      <c r="AV62" s="8">
        <f t="shared" si="53"/>
        <v>0</v>
      </c>
      <c r="AW62" s="8">
        <f t="shared" si="53"/>
        <v>0</v>
      </c>
      <c r="AX62" s="8">
        <f t="shared" si="53"/>
        <v>0</v>
      </c>
      <c r="AY62" s="8">
        <f t="shared" si="53"/>
        <v>0</v>
      </c>
      <c r="AZ62" s="8">
        <f t="shared" si="53"/>
        <v>0</v>
      </c>
      <c r="BA62" s="8">
        <f t="shared" si="53"/>
        <v>0</v>
      </c>
    </row>
    <row r="63" spans="2:53" s="9" customFormat="1" x14ac:dyDescent="0.35">
      <c r="B63" s="9" t="s">
        <v>96</v>
      </c>
      <c r="H63" s="26">
        <v>-338</v>
      </c>
      <c r="I63" s="9">
        <v>-1938</v>
      </c>
      <c r="J63" s="9">
        <v>-3504</v>
      </c>
      <c r="K63" s="9">
        <f>AR63-J63-I63-H63</f>
        <v>177</v>
      </c>
      <c r="L63" s="26">
        <v>-833</v>
      </c>
      <c r="M63" s="9">
        <v>-4310</v>
      </c>
      <c r="N63" s="9">
        <v>-3095</v>
      </c>
      <c r="O63" s="9">
        <f>AS63-N63-M63-L63</f>
        <v>20571</v>
      </c>
      <c r="P63" s="26">
        <v>374</v>
      </c>
      <c r="Q63" s="9">
        <v>-170</v>
      </c>
      <c r="R63" s="9">
        <v>1372</v>
      </c>
      <c r="S63" s="9">
        <f>AT63-R63-Q63-P63</f>
        <v>1072</v>
      </c>
      <c r="T63" s="26">
        <v>1314</v>
      </c>
      <c r="U63" s="9">
        <v>1465</v>
      </c>
      <c r="V63" s="9">
        <v>1254</v>
      </c>
      <c r="AO63" s="9">
        <v>1033</v>
      </c>
      <c r="AP63" s="9">
        <v>1077</v>
      </c>
      <c r="AQ63" s="9">
        <v>1115</v>
      </c>
      <c r="AR63" s="9">
        <v>-5603</v>
      </c>
      <c r="AS63" s="9">
        <v>12333</v>
      </c>
      <c r="AT63" s="9">
        <v>2648</v>
      </c>
    </row>
    <row r="64" spans="2:53" s="8" customFormat="1" x14ac:dyDescent="0.35">
      <c r="B64" s="8" t="s">
        <v>93</v>
      </c>
      <c r="F64" s="8">
        <f>F62-F63</f>
        <v>0</v>
      </c>
      <c r="G64" s="8">
        <f t="shared" ref="G64:Y64" si="54">G62-G63</f>
        <v>0</v>
      </c>
      <c r="H64" s="25">
        <f t="shared" si="54"/>
        <v>-32746</v>
      </c>
      <c r="I64" s="8">
        <f t="shared" si="54"/>
        <v>-26135</v>
      </c>
      <c r="J64" s="8">
        <f t="shared" si="54"/>
        <v>-26468</v>
      </c>
      <c r="K64" s="8">
        <f t="shared" si="54"/>
        <v>-34021</v>
      </c>
      <c r="L64" s="25">
        <f t="shared" si="54"/>
        <v>-39963</v>
      </c>
      <c r="M64" s="8">
        <f t="shared" si="54"/>
        <v>-35510</v>
      </c>
      <c r="N64" s="8">
        <f t="shared" si="54"/>
        <v>-107335</v>
      </c>
      <c r="O64" s="8">
        <f t="shared" si="54"/>
        <v>-77501</v>
      </c>
      <c r="P64" s="25">
        <f t="shared" si="54"/>
        <v>-41381</v>
      </c>
      <c r="Q64" s="8">
        <f t="shared" si="54"/>
        <v>-63537</v>
      </c>
      <c r="R64" s="8">
        <f t="shared" si="54"/>
        <v>-42546</v>
      </c>
      <c r="S64" s="8">
        <f t="shared" si="54"/>
        <v>-45917</v>
      </c>
      <c r="T64" s="25">
        <f t="shared" si="54"/>
        <v>-38082</v>
      </c>
      <c r="U64" s="8">
        <f t="shared" si="54"/>
        <v>-94467</v>
      </c>
      <c r="V64" s="8">
        <f t="shared" si="54"/>
        <v>-23535</v>
      </c>
      <c r="W64" s="8">
        <f t="shared" si="54"/>
        <v>0</v>
      </c>
      <c r="X64" s="8">
        <f t="shared" si="54"/>
        <v>0</v>
      </c>
      <c r="Y64" s="8">
        <f t="shared" si="54"/>
        <v>0</v>
      </c>
      <c r="AK64" s="8">
        <f>AK62-AK63</f>
        <v>0</v>
      </c>
      <c r="AL64" s="8">
        <f t="shared" ref="AL64:BA64" si="55">AL62-AL63</f>
        <v>0</v>
      </c>
      <c r="AM64" s="8">
        <f t="shared" si="55"/>
        <v>0</v>
      </c>
      <c r="AN64" s="8">
        <f t="shared" si="55"/>
        <v>0</v>
      </c>
      <c r="AO64" s="8">
        <f t="shared" si="55"/>
        <v>-10748</v>
      </c>
      <c r="AP64" s="8">
        <f t="shared" si="55"/>
        <v>-87164</v>
      </c>
      <c r="AQ64" s="8">
        <f t="shared" si="55"/>
        <v>-105828</v>
      </c>
      <c r="AR64" s="8">
        <f t="shared" si="55"/>
        <v>-119370</v>
      </c>
      <c r="AS64" s="8">
        <f t="shared" si="55"/>
        <v>-260309</v>
      </c>
      <c r="AT64" s="8">
        <f t="shared" si="55"/>
        <v>-193381</v>
      </c>
      <c r="AU64" s="8">
        <f t="shared" si="55"/>
        <v>0</v>
      </c>
      <c r="AV64" s="8">
        <f t="shared" si="55"/>
        <v>0</v>
      </c>
      <c r="AW64" s="8">
        <f t="shared" si="55"/>
        <v>0</v>
      </c>
      <c r="AX64" s="8">
        <f t="shared" si="55"/>
        <v>0</v>
      </c>
      <c r="AY64" s="8">
        <f t="shared" si="55"/>
        <v>0</v>
      </c>
      <c r="AZ64" s="8">
        <f t="shared" si="55"/>
        <v>0</v>
      </c>
      <c r="BA64" s="8">
        <f t="shared" si="55"/>
        <v>0</v>
      </c>
    </row>
    <row r="66" spans="2:53" s="17" customFormat="1" x14ac:dyDescent="0.35">
      <c r="B66" s="17" t="s">
        <v>97</v>
      </c>
      <c r="F66" s="17" t="e">
        <f t="shared" ref="F66" si="56">F64/F67</f>
        <v>#DIV/0!</v>
      </c>
      <c r="G66" s="17" t="e">
        <f t="shared" ref="G66" si="57">G64/G67</f>
        <v>#DIV/0!</v>
      </c>
      <c r="H66" s="36">
        <f t="shared" ref="H66" si="58">H64/H67</f>
        <v>-0.1105996075345265</v>
      </c>
      <c r="I66" s="17">
        <f t="shared" ref="I66" si="59">I64/I67</f>
        <v>-8.7314288005185065E-2</v>
      </c>
      <c r="J66" s="17">
        <f t="shared" ref="J66" si="60">J64/J67</f>
        <v>-8.7732731388946897E-2</v>
      </c>
      <c r="K66" s="17">
        <f t="shared" ref="K66" si="61">K64/K67</f>
        <v>-0.11348882825061546</v>
      </c>
      <c r="L66" s="36">
        <f t="shared" ref="L66" si="62">L64/L67</f>
        <v>-0.13062066305601952</v>
      </c>
      <c r="M66" s="17">
        <f t="shared" ref="M66" si="63">M64/M67</f>
        <v>-0.11519384421743771</v>
      </c>
      <c r="N66" s="17">
        <f t="shared" ref="N66" si="64">N64/N67</f>
        <v>-0.34124110217045045</v>
      </c>
      <c r="O66" s="17">
        <f t="shared" ref="O66" si="65">O64/O67</f>
        <v>-0.24814533764940558</v>
      </c>
      <c r="P66" s="36">
        <f t="shared" ref="P66" si="66">P64/P67</f>
        <v>-0.12798221034595805</v>
      </c>
      <c r="Q66" s="17">
        <f t="shared" ref="Q66" si="67">Q64/Q67</f>
        <v>-0.19538003118109945</v>
      </c>
      <c r="R66" s="17">
        <f t="shared" ref="R66" si="68">R64/R67</f>
        <v>-0.13027343151964235</v>
      </c>
      <c r="S66" s="17">
        <f t="shared" ref="S66" si="69">S64/S67</f>
        <v>-0.14070639716607627</v>
      </c>
      <c r="T66" s="36">
        <f t="shared" ref="T66" si="70">T64/T67</f>
        <v>-0.11526412804300386</v>
      </c>
      <c r="U66" s="17">
        <f t="shared" ref="U66" si="71">U64/U67</f>
        <v>-0.28428484157244877</v>
      </c>
      <c r="V66" s="17">
        <f t="shared" ref="V66" si="72">V64/V67</f>
        <v>-7.0323845266624038E-2</v>
      </c>
      <c r="W66" s="17" t="e">
        <f t="shared" ref="W66" si="73">W64/W67</f>
        <v>#DIV/0!</v>
      </c>
      <c r="X66" s="17" t="e">
        <f t="shared" ref="X66" si="74">X64/X67</f>
        <v>#DIV/0!</v>
      </c>
      <c r="Y66" s="17" t="e">
        <f t="shared" ref="Y66" si="75">Y64/Y67</f>
        <v>#DIV/0!</v>
      </c>
      <c r="AK66" s="17" t="e">
        <f>AK64/AK67</f>
        <v>#DIV/0!</v>
      </c>
      <c r="AL66" s="17" t="e">
        <f t="shared" ref="AL66:BA66" si="76">AL64/AL67</f>
        <v>#DIV/0!</v>
      </c>
      <c r="AM66" s="17" t="e">
        <f t="shared" si="76"/>
        <v>#DIV/0!</v>
      </c>
      <c r="AN66" s="17" t="e">
        <f t="shared" si="76"/>
        <v>#DIV/0!</v>
      </c>
      <c r="AO66" s="17">
        <f t="shared" si="76"/>
        <v>-0.13931844400948837</v>
      </c>
      <c r="AP66" s="17">
        <f t="shared" si="76"/>
        <v>-1.0763512428841333</v>
      </c>
      <c r="AQ66" s="17">
        <f t="shared" si="76"/>
        <v>-0.72333328776673544</v>
      </c>
      <c r="AR66" s="17">
        <f t="shared" si="76"/>
        <v>-0.3981999773162449</v>
      </c>
      <c r="AS66" s="17">
        <f t="shared" si="76"/>
        <v>-0.83346620944477001</v>
      </c>
      <c r="AT66" s="17">
        <f t="shared" si="76"/>
        <v>-0.59258975521861168</v>
      </c>
      <c r="AU66" s="17" t="e">
        <f t="shared" si="76"/>
        <v>#DIV/0!</v>
      </c>
      <c r="AV66" s="17" t="e">
        <f t="shared" si="76"/>
        <v>#DIV/0!</v>
      </c>
      <c r="AW66" s="17" t="e">
        <f t="shared" si="76"/>
        <v>#DIV/0!</v>
      </c>
      <c r="AX66" s="17" t="e">
        <f t="shared" si="76"/>
        <v>#DIV/0!</v>
      </c>
      <c r="AY66" s="17" t="e">
        <f t="shared" si="76"/>
        <v>#DIV/0!</v>
      </c>
      <c r="AZ66" s="17" t="e">
        <f t="shared" si="76"/>
        <v>#DIV/0!</v>
      </c>
      <c r="BA66" s="17" t="e">
        <f t="shared" si="76"/>
        <v>#DIV/0!</v>
      </c>
    </row>
    <row r="67" spans="2:53" s="8" customFormat="1" x14ac:dyDescent="0.35">
      <c r="B67" s="8" t="s">
        <v>6</v>
      </c>
      <c r="H67" s="25">
        <v>296077</v>
      </c>
      <c r="I67" s="8">
        <v>299321</v>
      </c>
      <c r="J67" s="8">
        <v>301689</v>
      </c>
      <c r="K67" s="8">
        <f>AR67</f>
        <v>299774</v>
      </c>
      <c r="L67" s="25">
        <v>305947</v>
      </c>
      <c r="M67" s="8">
        <v>308263</v>
      </c>
      <c r="N67" s="8">
        <v>314543</v>
      </c>
      <c r="O67" s="8">
        <f>AS67</f>
        <v>312321</v>
      </c>
      <c r="P67" s="25">
        <v>323334</v>
      </c>
      <c r="Q67" s="8">
        <v>325197</v>
      </c>
      <c r="R67" s="8">
        <v>326590</v>
      </c>
      <c r="S67" s="8">
        <f>AT67</f>
        <v>326332</v>
      </c>
      <c r="T67" s="25">
        <v>330389</v>
      </c>
      <c r="U67" s="8">
        <v>332297</v>
      </c>
      <c r="V67" s="8">
        <v>334666</v>
      </c>
      <c r="AO67" s="8">
        <v>77147</v>
      </c>
      <c r="AP67" s="8">
        <v>80981</v>
      </c>
      <c r="AQ67" s="8">
        <v>146306</v>
      </c>
      <c r="AR67" s="8">
        <v>299774</v>
      </c>
      <c r="AS67" s="8">
        <v>312321</v>
      </c>
      <c r="AT67" s="8">
        <v>326332</v>
      </c>
    </row>
    <row r="68" spans="2:53" s="8" customFormat="1" x14ac:dyDescent="0.35">
      <c r="H68" s="25"/>
      <c r="L68" s="25"/>
      <c r="P68" s="25"/>
      <c r="T68" s="25"/>
    </row>
    <row r="69" spans="2:53" s="11" customFormat="1" x14ac:dyDescent="0.35">
      <c r="B69" s="11" t="s">
        <v>128</v>
      </c>
      <c r="F69" s="11" t="e">
        <f t="shared" ref="F69:Y69" si="77">F63/F62</f>
        <v>#DIV/0!</v>
      </c>
      <c r="G69" s="11" t="e">
        <f t="shared" si="77"/>
        <v>#DIV/0!</v>
      </c>
      <c r="H69" s="29">
        <f t="shared" si="77"/>
        <v>1.021641881271914E-2</v>
      </c>
      <c r="I69" s="11">
        <f t="shared" si="77"/>
        <v>6.9034303423218035E-2</v>
      </c>
      <c r="J69" s="11">
        <f t="shared" si="77"/>
        <v>0.11690911517416255</v>
      </c>
      <c r="K69" s="11">
        <f t="shared" si="77"/>
        <v>-5.2298782649804988E-3</v>
      </c>
      <c r="L69" s="29">
        <f t="shared" si="77"/>
        <v>2.0418668496911461E-2</v>
      </c>
      <c r="M69" s="11">
        <f t="shared" si="77"/>
        <v>0.10823706680060272</v>
      </c>
      <c r="N69" s="11">
        <f t="shared" si="77"/>
        <v>2.8026804310422891E-2</v>
      </c>
      <c r="O69" s="11">
        <f t="shared" si="77"/>
        <v>-0.36133848585982786</v>
      </c>
      <c r="P69" s="29">
        <f t="shared" si="77"/>
        <v>-9.1203940790596724E-3</v>
      </c>
      <c r="Q69" s="11">
        <f t="shared" si="77"/>
        <v>2.6684665735319511E-3</v>
      </c>
      <c r="R69" s="11">
        <f t="shared" si="77"/>
        <v>-3.3321999319959196E-2</v>
      </c>
      <c r="S69" s="11">
        <f t="shared" si="77"/>
        <v>-2.3904560151633406E-2</v>
      </c>
      <c r="T69" s="29">
        <f t="shared" si="77"/>
        <v>-3.5737597911227152E-2</v>
      </c>
      <c r="U69" s="11">
        <f t="shared" si="77"/>
        <v>-1.5752349411840606E-2</v>
      </c>
      <c r="V69" s="11">
        <f t="shared" si="77"/>
        <v>-5.6281136394237243E-2</v>
      </c>
      <c r="W69" s="11" t="e">
        <f t="shared" si="77"/>
        <v>#DIV/0!</v>
      </c>
      <c r="X69" s="11" t="e">
        <f t="shared" si="77"/>
        <v>#DIV/0!</v>
      </c>
      <c r="Y69" s="11" t="e">
        <f t="shared" si="77"/>
        <v>#DIV/0!</v>
      </c>
      <c r="AK69" s="11" t="e">
        <f>AK63/AK62</f>
        <v>#DIV/0!</v>
      </c>
      <c r="AL69" s="11" t="e">
        <f t="shared" ref="AL69:BA69" si="78">AL63/AL62</f>
        <v>#DIV/0!</v>
      </c>
      <c r="AM69" s="11" t="e">
        <f t="shared" si="78"/>
        <v>#DIV/0!</v>
      </c>
      <c r="AN69" s="11" t="e">
        <f t="shared" si="78"/>
        <v>#DIV/0!</v>
      </c>
      <c r="AO69" s="11">
        <f t="shared" si="78"/>
        <v>-0.10633041688111168</v>
      </c>
      <c r="AP69" s="11">
        <f t="shared" si="78"/>
        <v>-1.2510599742121343E-2</v>
      </c>
      <c r="AQ69" s="11">
        <f t="shared" si="78"/>
        <v>-1.064815256940399E-2</v>
      </c>
      <c r="AR69" s="11">
        <f t="shared" si="78"/>
        <v>4.4833684075760362E-2</v>
      </c>
      <c r="AS69" s="11">
        <f t="shared" si="78"/>
        <v>-4.9734651740491014E-2</v>
      </c>
      <c r="AT69" s="11">
        <f t="shared" si="78"/>
        <v>-1.388328186522521E-2</v>
      </c>
      <c r="AU69" s="11" t="e">
        <f t="shared" si="78"/>
        <v>#DIV/0!</v>
      </c>
      <c r="AV69" s="11" t="e">
        <f t="shared" si="78"/>
        <v>#DIV/0!</v>
      </c>
      <c r="AW69" s="11" t="e">
        <f t="shared" si="78"/>
        <v>#DIV/0!</v>
      </c>
      <c r="AX69" s="11" t="e">
        <f t="shared" si="78"/>
        <v>#DIV/0!</v>
      </c>
      <c r="AY69" s="11" t="e">
        <f t="shared" si="78"/>
        <v>#DIV/0!</v>
      </c>
      <c r="AZ69" s="11" t="e">
        <f t="shared" si="78"/>
        <v>#DIV/0!</v>
      </c>
      <c r="BA69" s="11" t="e">
        <f t="shared" si="78"/>
        <v>#DIV/0!</v>
      </c>
    </row>
    <row r="70" spans="2:53" s="8" customFormat="1" x14ac:dyDescent="0.35">
      <c r="H70" s="25"/>
      <c r="L70" s="25"/>
      <c r="P70" s="25"/>
      <c r="T70" s="25"/>
    </row>
    <row r="71" spans="2:53" s="7" customFormat="1" x14ac:dyDescent="0.35">
      <c r="H71" s="33"/>
      <c r="L71" s="33"/>
      <c r="P71" s="33"/>
      <c r="T71" s="33"/>
    </row>
    <row r="72" spans="2:53" s="2" customFormat="1" x14ac:dyDescent="0.35">
      <c r="B72" s="2" t="s">
        <v>34</v>
      </c>
      <c r="H72" s="24"/>
      <c r="L72" s="24"/>
      <c r="P72" s="24"/>
      <c r="T72" s="24"/>
    </row>
    <row r="73" spans="2:53" s="5" customFormat="1" x14ac:dyDescent="0.35">
      <c r="B73" s="5" t="s">
        <v>35</v>
      </c>
      <c r="H73" s="31"/>
      <c r="L73" s="31"/>
      <c r="P73" s="31"/>
      <c r="T73" s="31"/>
    </row>
    <row r="74" spans="2:53" s="8" customFormat="1" x14ac:dyDescent="0.35">
      <c r="B74" s="8" t="s">
        <v>8</v>
      </c>
      <c r="G74" s="8">
        <v>138976</v>
      </c>
      <c r="H74" s="25">
        <v>109063</v>
      </c>
      <c r="I74" s="8">
        <v>313983</v>
      </c>
      <c r="J74" s="8">
        <v>111959</v>
      </c>
      <c r="K74" s="8">
        <f t="shared" ref="K74:K79" si="79">AR74</f>
        <v>108895</v>
      </c>
      <c r="L74" s="25">
        <v>187476</v>
      </c>
      <c r="M74" s="8">
        <v>247551</v>
      </c>
      <c r="N74" s="8">
        <v>618231</v>
      </c>
      <c r="O74" s="8">
        <f t="shared" ref="O74:O79" si="80">AS74</f>
        <v>313777</v>
      </c>
      <c r="P74" s="25">
        <v>151976</v>
      </c>
      <c r="Q74" s="8">
        <v>142675</v>
      </c>
      <c r="R74" s="8">
        <v>137838</v>
      </c>
      <c r="S74" s="8">
        <f t="shared" ref="S74:S79" si="81">AT74</f>
        <v>204178</v>
      </c>
      <c r="T74" s="25">
        <v>256363</v>
      </c>
      <c r="U74" s="8">
        <v>159318</v>
      </c>
      <c r="V74" s="8">
        <v>94143</v>
      </c>
      <c r="AP74" s="8">
        <v>25055</v>
      </c>
      <c r="AQ74" s="8">
        <v>138976</v>
      </c>
      <c r="AR74" s="8">
        <v>108895</v>
      </c>
      <c r="AS74" s="8">
        <v>313777</v>
      </c>
      <c r="AT74" s="8">
        <v>204178</v>
      </c>
    </row>
    <row r="75" spans="2:53" s="8" customFormat="1" x14ac:dyDescent="0.35">
      <c r="B75" s="8" t="s">
        <v>36</v>
      </c>
      <c r="G75" s="8">
        <v>497972</v>
      </c>
      <c r="H75" s="25">
        <v>478791</v>
      </c>
      <c r="I75" s="8">
        <v>755108</v>
      </c>
      <c r="J75" s="8">
        <v>939338</v>
      </c>
      <c r="K75" s="8">
        <f t="shared" si="79"/>
        <v>923201</v>
      </c>
      <c r="L75" s="25">
        <v>847748</v>
      </c>
      <c r="M75" s="8">
        <v>785991</v>
      </c>
      <c r="N75" s="8">
        <v>1195646</v>
      </c>
      <c r="O75" s="8">
        <f t="shared" si="80"/>
        <v>1508066</v>
      </c>
      <c r="P75" s="25">
        <v>1573264</v>
      </c>
      <c r="Q75" s="8">
        <v>1499173</v>
      </c>
      <c r="R75" s="8">
        <v>1498424</v>
      </c>
      <c r="S75" s="8">
        <f t="shared" si="81"/>
        <v>1445759</v>
      </c>
      <c r="T75" s="25">
        <v>1459229</v>
      </c>
      <c r="U75" s="8">
        <v>1425302</v>
      </c>
      <c r="V75" s="8">
        <v>1480162</v>
      </c>
      <c r="AP75" s="8">
        <v>135602</v>
      </c>
      <c r="AQ75" s="8">
        <v>497972</v>
      </c>
      <c r="AR75" s="8">
        <v>923201</v>
      </c>
      <c r="AS75" s="8">
        <v>1508066</v>
      </c>
      <c r="AT75" s="8">
        <v>1445759</v>
      </c>
    </row>
    <row r="76" spans="2:53" s="8" customFormat="1" x14ac:dyDescent="0.35">
      <c r="B76" s="8" t="s">
        <v>37</v>
      </c>
      <c r="G76" s="8">
        <v>33867</v>
      </c>
      <c r="H76" s="25">
        <v>39778</v>
      </c>
      <c r="I76" s="8">
        <v>43646</v>
      </c>
      <c r="J76" s="8">
        <v>48783</v>
      </c>
      <c r="K76" s="8">
        <f t="shared" si="79"/>
        <v>63499</v>
      </c>
      <c r="L76" s="25">
        <v>71240</v>
      </c>
      <c r="M76" s="8">
        <v>75853</v>
      </c>
      <c r="N76" s="8">
        <v>84705</v>
      </c>
      <c r="O76" s="8">
        <f t="shared" si="80"/>
        <v>95543</v>
      </c>
      <c r="P76" s="25">
        <v>125350</v>
      </c>
      <c r="Q76" s="8">
        <v>122114</v>
      </c>
      <c r="R76" s="8">
        <v>126868</v>
      </c>
      <c r="S76" s="8">
        <f t="shared" si="81"/>
        <v>148544</v>
      </c>
      <c r="T76" s="25">
        <v>179749</v>
      </c>
      <c r="U76" s="8">
        <v>177920</v>
      </c>
      <c r="V76" s="8">
        <v>199468</v>
      </c>
      <c r="AP76" s="8">
        <v>25155</v>
      </c>
      <c r="AQ76" s="8">
        <v>33867</v>
      </c>
      <c r="AR76" s="8">
        <v>63499</v>
      </c>
      <c r="AS76" s="8">
        <v>95543</v>
      </c>
      <c r="AT76" s="8">
        <v>148544</v>
      </c>
    </row>
    <row r="77" spans="2:53" s="8" customFormat="1" x14ac:dyDescent="0.35">
      <c r="B77" s="8" t="s">
        <v>38</v>
      </c>
      <c r="G77" s="8">
        <v>2063</v>
      </c>
      <c r="H77" s="25">
        <v>1779</v>
      </c>
      <c r="I77" s="8">
        <v>2224</v>
      </c>
      <c r="J77" s="8">
        <v>2086</v>
      </c>
      <c r="K77" s="8">
        <f t="shared" si="79"/>
        <v>3538</v>
      </c>
      <c r="L77" s="25">
        <v>3660</v>
      </c>
      <c r="M77" s="8">
        <v>5249</v>
      </c>
      <c r="N77" s="8">
        <v>5049</v>
      </c>
      <c r="O77" s="8">
        <f t="shared" si="80"/>
        <v>6079</v>
      </c>
      <c r="P77" s="25">
        <v>6329</v>
      </c>
      <c r="Q77" s="8">
        <v>7195</v>
      </c>
      <c r="R77" s="8">
        <v>7211</v>
      </c>
      <c r="S77" s="8">
        <f t="shared" si="81"/>
        <v>8292</v>
      </c>
      <c r="T77" s="25">
        <v>8023</v>
      </c>
      <c r="U77" s="8">
        <v>8673</v>
      </c>
      <c r="V77" s="8">
        <v>11689</v>
      </c>
      <c r="AP77" s="8">
        <v>1552</v>
      </c>
      <c r="AQ77" s="8">
        <v>2063</v>
      </c>
      <c r="AR77" s="8">
        <v>3538</v>
      </c>
      <c r="AS77" s="8">
        <v>6079</v>
      </c>
      <c r="AT77" s="8">
        <v>8292</v>
      </c>
    </row>
    <row r="78" spans="2:53" s="8" customFormat="1" x14ac:dyDescent="0.35">
      <c r="B78" s="8" t="s">
        <v>39</v>
      </c>
      <c r="G78" s="8">
        <v>0</v>
      </c>
      <c r="H78" s="25">
        <v>0</v>
      </c>
      <c r="I78" s="8">
        <v>0</v>
      </c>
      <c r="J78" s="8">
        <v>2187</v>
      </c>
      <c r="K78" s="8">
        <f t="shared" si="79"/>
        <v>2591</v>
      </c>
      <c r="L78" s="25">
        <v>2659</v>
      </c>
      <c r="M78" s="8">
        <v>2659</v>
      </c>
      <c r="N78" s="8">
        <v>471</v>
      </c>
      <c r="O78" s="8">
        <f t="shared" si="80"/>
        <v>2958</v>
      </c>
      <c r="P78" s="25">
        <v>2487</v>
      </c>
      <c r="Q78" s="8">
        <v>9357</v>
      </c>
      <c r="R78" s="8">
        <v>10709</v>
      </c>
      <c r="S78" s="8">
        <f t="shared" si="81"/>
        <v>10555</v>
      </c>
      <c r="T78" s="25">
        <v>10505</v>
      </c>
      <c r="U78" s="8">
        <v>2797</v>
      </c>
      <c r="V78" s="8">
        <v>1612</v>
      </c>
      <c r="AP78" s="8">
        <v>0</v>
      </c>
      <c r="AQ78" s="8">
        <v>0</v>
      </c>
      <c r="AR78" s="8">
        <v>2591</v>
      </c>
      <c r="AS78" s="8">
        <v>2958</v>
      </c>
      <c r="AT78" s="8">
        <v>10555</v>
      </c>
    </row>
    <row r="79" spans="2:53" s="9" customFormat="1" x14ac:dyDescent="0.35">
      <c r="B79" s="9" t="s">
        <v>40</v>
      </c>
      <c r="G79" s="9">
        <v>16994</v>
      </c>
      <c r="H79" s="26">
        <v>18193</v>
      </c>
      <c r="I79" s="9">
        <v>17163</v>
      </c>
      <c r="J79" s="9">
        <v>23026</v>
      </c>
      <c r="K79" s="8">
        <f t="shared" si="79"/>
        <v>28230</v>
      </c>
      <c r="L79" s="26">
        <v>27085</v>
      </c>
      <c r="M79" s="9">
        <v>28650</v>
      </c>
      <c r="N79" s="9">
        <v>26475</v>
      </c>
      <c r="O79" s="9">
        <f t="shared" si="80"/>
        <v>29433</v>
      </c>
      <c r="P79" s="26">
        <v>35404</v>
      </c>
      <c r="Q79" s="9">
        <v>33499</v>
      </c>
      <c r="R79" s="9">
        <v>34737</v>
      </c>
      <c r="S79" s="9">
        <f t="shared" si="81"/>
        <v>70556</v>
      </c>
      <c r="T79" s="26">
        <v>40531</v>
      </c>
      <c r="U79" s="9">
        <v>44050</v>
      </c>
      <c r="V79" s="9">
        <v>70929</v>
      </c>
      <c r="AP79" s="9">
        <v>9373</v>
      </c>
      <c r="AQ79" s="9">
        <v>16994</v>
      </c>
      <c r="AR79" s="9">
        <v>28230</v>
      </c>
      <c r="AS79" s="9">
        <v>29433</v>
      </c>
      <c r="AT79" s="9">
        <v>70556</v>
      </c>
    </row>
    <row r="80" spans="2:53" s="8" customFormat="1" x14ac:dyDescent="0.35">
      <c r="B80" s="8" t="s">
        <v>41</v>
      </c>
      <c r="F80" s="8">
        <f>SUM(F74:F79)</f>
        <v>0</v>
      </c>
      <c r="G80" s="8">
        <f t="shared" ref="G80:Y80" si="82">SUM(G74:G79)</f>
        <v>689872</v>
      </c>
      <c r="H80" s="25">
        <f t="shared" si="82"/>
        <v>647604</v>
      </c>
      <c r="I80" s="8">
        <f t="shared" si="82"/>
        <v>1132124</v>
      </c>
      <c r="J80" s="8">
        <f t="shared" si="82"/>
        <v>1127379</v>
      </c>
      <c r="K80" s="8">
        <f t="shared" si="82"/>
        <v>1129954</v>
      </c>
      <c r="L80" s="25">
        <f t="shared" si="82"/>
        <v>1139868</v>
      </c>
      <c r="M80" s="8">
        <f t="shared" si="82"/>
        <v>1145953</v>
      </c>
      <c r="N80" s="8">
        <f t="shared" si="82"/>
        <v>1930577</v>
      </c>
      <c r="O80" s="8">
        <f t="shared" si="82"/>
        <v>1955856</v>
      </c>
      <c r="P80" s="25">
        <f t="shared" si="82"/>
        <v>1894810</v>
      </c>
      <c r="Q80" s="8">
        <f t="shared" si="82"/>
        <v>1814013</v>
      </c>
      <c r="R80" s="8">
        <f t="shared" si="82"/>
        <v>1815787</v>
      </c>
      <c r="S80" s="8">
        <f t="shared" si="82"/>
        <v>1887884</v>
      </c>
      <c r="T80" s="25">
        <f t="shared" si="82"/>
        <v>1954400</v>
      </c>
      <c r="U80" s="8">
        <f t="shared" si="82"/>
        <v>1818060</v>
      </c>
      <c r="V80" s="8">
        <f t="shared" si="82"/>
        <v>1858003</v>
      </c>
      <c r="W80" s="8">
        <f t="shared" si="82"/>
        <v>0</v>
      </c>
      <c r="X80" s="8">
        <f t="shared" si="82"/>
        <v>0</v>
      </c>
      <c r="Y80" s="8">
        <f t="shared" si="82"/>
        <v>0</v>
      </c>
      <c r="AK80" s="8">
        <f>SUM(AK74:AK79)</f>
        <v>0</v>
      </c>
      <c r="AL80" s="8">
        <f t="shared" ref="AL80:BA80" si="83">SUM(AL74:AL79)</f>
        <v>0</v>
      </c>
      <c r="AM80" s="8">
        <f t="shared" si="83"/>
        <v>0</v>
      </c>
      <c r="AN80" s="8">
        <f t="shared" si="83"/>
        <v>0</v>
      </c>
      <c r="AO80" s="8">
        <f t="shared" si="83"/>
        <v>0</v>
      </c>
      <c r="AP80" s="8">
        <f t="shared" si="83"/>
        <v>196737</v>
      </c>
      <c r="AQ80" s="8">
        <f t="shared" si="83"/>
        <v>689872</v>
      </c>
      <c r="AR80" s="8">
        <f t="shared" si="83"/>
        <v>1129954</v>
      </c>
      <c r="AS80" s="8">
        <f t="shared" si="83"/>
        <v>1955856</v>
      </c>
      <c r="AT80" s="8">
        <f t="shared" si="83"/>
        <v>1887884</v>
      </c>
      <c r="AU80" s="8">
        <f t="shared" si="83"/>
        <v>0</v>
      </c>
      <c r="AV80" s="8">
        <f t="shared" si="83"/>
        <v>0</v>
      </c>
      <c r="AW80" s="8">
        <f t="shared" si="83"/>
        <v>0</v>
      </c>
      <c r="AX80" s="8">
        <f t="shared" si="83"/>
        <v>0</v>
      </c>
      <c r="AY80" s="8">
        <f t="shared" si="83"/>
        <v>0</v>
      </c>
      <c r="AZ80" s="8">
        <f t="shared" si="83"/>
        <v>0</v>
      </c>
      <c r="BA80" s="8">
        <f t="shared" si="83"/>
        <v>0</v>
      </c>
    </row>
    <row r="81" spans="2:53" s="14" customFormat="1" x14ac:dyDescent="0.35">
      <c r="B81" s="14" t="s">
        <v>42</v>
      </c>
      <c r="H81" s="34"/>
      <c r="L81" s="34"/>
      <c r="P81" s="34"/>
      <c r="T81" s="34"/>
    </row>
    <row r="82" spans="2:53" s="8" customFormat="1" x14ac:dyDescent="0.35">
      <c r="B82" s="8" t="s">
        <v>43</v>
      </c>
      <c r="G82" s="8">
        <v>101466</v>
      </c>
      <c r="H82" s="25">
        <v>100174</v>
      </c>
      <c r="I82" s="8">
        <v>114549</v>
      </c>
      <c r="J82" s="8">
        <v>122423</v>
      </c>
      <c r="K82" s="8">
        <f t="shared" ref="K82:K88" si="84">AR82</f>
        <v>123688</v>
      </c>
      <c r="L82" s="25">
        <v>135795</v>
      </c>
      <c r="M82" s="8">
        <v>156719</v>
      </c>
      <c r="N82" s="8">
        <v>176556</v>
      </c>
      <c r="O82" s="8">
        <f t="shared" ref="O82:O88" si="85">AS82</f>
        <v>183736</v>
      </c>
      <c r="P82" s="25">
        <v>202432</v>
      </c>
      <c r="Q82" s="8">
        <v>244560</v>
      </c>
      <c r="R82" s="8">
        <v>264132</v>
      </c>
      <c r="S82" s="8">
        <f t="shared" ref="S82:S88" si="86">AT82</f>
        <v>286600</v>
      </c>
      <c r="T82" s="25">
        <v>298188</v>
      </c>
      <c r="U82" s="8">
        <v>293259</v>
      </c>
      <c r="V82" s="8">
        <v>309815</v>
      </c>
      <c r="AP82" s="8">
        <v>73210</v>
      </c>
      <c r="AQ82" s="8">
        <v>101466</v>
      </c>
      <c r="AR82" s="8">
        <v>123688</v>
      </c>
      <c r="AS82" s="8">
        <v>183736</v>
      </c>
      <c r="AT82" s="8">
        <v>286600</v>
      </c>
    </row>
    <row r="83" spans="2:53" s="8" customFormat="1" x14ac:dyDescent="0.35">
      <c r="B83" s="8" t="s">
        <v>44</v>
      </c>
      <c r="G83" s="8">
        <v>4083</v>
      </c>
      <c r="H83" s="25">
        <v>16399</v>
      </c>
      <c r="I83" s="8">
        <v>17167</v>
      </c>
      <c r="J83" s="8">
        <v>17167</v>
      </c>
      <c r="K83" s="8">
        <f t="shared" si="84"/>
        <v>17167</v>
      </c>
      <c r="L83" s="25">
        <v>17167</v>
      </c>
      <c r="M83" s="8">
        <v>17167</v>
      </c>
      <c r="N83" s="8">
        <v>17167</v>
      </c>
      <c r="O83" s="8">
        <f t="shared" si="85"/>
        <v>23530</v>
      </c>
      <c r="P83" s="25">
        <v>28481</v>
      </c>
      <c r="Q83" s="8">
        <v>149122</v>
      </c>
      <c r="R83" s="8">
        <v>149122</v>
      </c>
      <c r="S83" s="8">
        <f t="shared" si="86"/>
        <v>148047</v>
      </c>
      <c r="T83" s="25">
        <v>148047</v>
      </c>
      <c r="U83" s="8">
        <v>148047</v>
      </c>
      <c r="V83" s="8">
        <v>148047</v>
      </c>
      <c r="AP83" s="8">
        <v>4083</v>
      </c>
      <c r="AQ83" s="8">
        <v>4083</v>
      </c>
      <c r="AR83" s="8">
        <v>17167</v>
      </c>
      <c r="AS83" s="8">
        <v>23530</v>
      </c>
      <c r="AT83" s="8">
        <v>148047</v>
      </c>
    </row>
    <row r="84" spans="2:53" s="8" customFormat="1" x14ac:dyDescent="0.35">
      <c r="B84" s="8" t="s">
        <v>45</v>
      </c>
      <c r="G84" s="8">
        <v>31</v>
      </c>
      <c r="H84" s="25">
        <v>4900</v>
      </c>
      <c r="I84" s="8">
        <v>4200</v>
      </c>
      <c r="J84" s="8">
        <v>3500</v>
      </c>
      <c r="K84" s="8">
        <f t="shared" si="84"/>
        <v>2800</v>
      </c>
      <c r="L84" s="25">
        <v>2100</v>
      </c>
      <c r="M84" s="8">
        <v>1400</v>
      </c>
      <c r="N84" s="8">
        <v>700</v>
      </c>
      <c r="O84" s="8">
        <f t="shared" si="85"/>
        <v>1254</v>
      </c>
      <c r="P84" s="25">
        <v>3846</v>
      </c>
      <c r="Q84" s="8">
        <v>42258</v>
      </c>
      <c r="R84" s="8">
        <v>37371</v>
      </c>
      <c r="S84" s="8">
        <f t="shared" si="86"/>
        <v>32483</v>
      </c>
      <c r="T84" s="25">
        <v>27596</v>
      </c>
      <c r="U84" s="8">
        <v>22708</v>
      </c>
      <c r="V84" s="8">
        <v>17821</v>
      </c>
      <c r="AP84" s="8">
        <v>156</v>
      </c>
      <c r="AQ84" s="8">
        <v>31</v>
      </c>
      <c r="AR84" s="8">
        <v>2800</v>
      </c>
      <c r="AS84" s="8">
        <v>1254</v>
      </c>
      <c r="AT84" s="8">
        <v>32483</v>
      </c>
    </row>
    <row r="85" spans="2:53" s="8" customFormat="1" x14ac:dyDescent="0.35">
      <c r="B85" s="8" t="s">
        <v>76</v>
      </c>
      <c r="G85" s="8">
        <v>0</v>
      </c>
      <c r="H85" s="25">
        <v>48234</v>
      </c>
      <c r="I85" s="8">
        <v>46150</v>
      </c>
      <c r="J85" s="8">
        <v>45106</v>
      </c>
      <c r="K85" s="8">
        <f t="shared" si="84"/>
        <v>43148</v>
      </c>
      <c r="L85" s="25">
        <v>41745</v>
      </c>
      <c r="M85" s="8">
        <v>44456</v>
      </c>
      <c r="N85" s="8">
        <v>101260</v>
      </c>
      <c r="O85" s="8">
        <f t="shared" si="85"/>
        <v>130314</v>
      </c>
      <c r="P85" s="25">
        <v>138871</v>
      </c>
      <c r="Q85" s="8">
        <v>132165</v>
      </c>
      <c r="R85" s="8">
        <v>132962</v>
      </c>
      <c r="S85" s="8">
        <f t="shared" si="86"/>
        <v>132360</v>
      </c>
      <c r="T85" s="25">
        <v>130908</v>
      </c>
      <c r="U85" s="8">
        <v>130043</v>
      </c>
      <c r="V85" s="8">
        <v>126407</v>
      </c>
      <c r="AP85" s="8">
        <v>0</v>
      </c>
      <c r="AQ85" s="8">
        <v>0</v>
      </c>
      <c r="AR85" s="8">
        <v>43148</v>
      </c>
      <c r="AS85" s="8">
        <v>130314</v>
      </c>
      <c r="AT85" s="8">
        <v>132360</v>
      </c>
    </row>
    <row r="86" spans="2:53" s="8" customFormat="1" x14ac:dyDescent="0.35">
      <c r="B86" s="8" t="s">
        <v>46</v>
      </c>
      <c r="G86" s="8">
        <v>25184</v>
      </c>
      <c r="H86" s="25">
        <v>28171</v>
      </c>
      <c r="I86" s="8">
        <v>33880</v>
      </c>
      <c r="J86" s="8">
        <v>37714</v>
      </c>
      <c r="K86" s="8">
        <f t="shared" si="84"/>
        <v>44176</v>
      </c>
      <c r="L86" s="25">
        <v>48982</v>
      </c>
      <c r="M86" s="8">
        <v>56587</v>
      </c>
      <c r="N86" s="8">
        <v>61607</v>
      </c>
      <c r="O86" s="8">
        <f t="shared" si="85"/>
        <v>70320</v>
      </c>
      <c r="P86" s="25">
        <v>76266</v>
      </c>
      <c r="Q86" s="8">
        <v>80706</v>
      </c>
      <c r="R86" s="8">
        <v>87282</v>
      </c>
      <c r="S86" s="8">
        <f t="shared" si="86"/>
        <v>93145</v>
      </c>
      <c r="T86" s="25">
        <v>98427</v>
      </c>
      <c r="U86" s="8">
        <v>107482</v>
      </c>
      <c r="V86" s="8">
        <v>115154</v>
      </c>
      <c r="AP86" s="8">
        <v>15940</v>
      </c>
      <c r="AQ86" s="8">
        <v>25184</v>
      </c>
      <c r="AR86" s="8">
        <v>44176</v>
      </c>
      <c r="AS86" s="8">
        <v>70320</v>
      </c>
      <c r="AT86" s="8">
        <v>93145</v>
      </c>
    </row>
    <row r="87" spans="2:53" s="8" customFormat="1" x14ac:dyDescent="0.35">
      <c r="B87" s="8" t="s">
        <v>47</v>
      </c>
      <c r="G87" s="8">
        <v>6660</v>
      </c>
      <c r="H87" s="25">
        <v>8847</v>
      </c>
      <c r="I87" s="8">
        <v>8847</v>
      </c>
      <c r="J87" s="8">
        <v>6660</v>
      </c>
      <c r="K87" s="8">
        <f t="shared" si="84"/>
        <v>6660</v>
      </c>
      <c r="L87" s="25">
        <v>6660</v>
      </c>
      <c r="M87" s="8">
        <v>6660</v>
      </c>
      <c r="N87" s="8">
        <v>6660</v>
      </c>
      <c r="O87" s="8">
        <f t="shared" si="85"/>
        <v>4223</v>
      </c>
      <c r="P87" s="25">
        <v>5969</v>
      </c>
      <c r="Q87" s="8">
        <v>1746</v>
      </c>
      <c r="R87" s="8">
        <v>471</v>
      </c>
      <c r="S87" s="8">
        <f t="shared" si="86"/>
        <v>471</v>
      </c>
      <c r="T87" s="25">
        <v>1564</v>
      </c>
      <c r="U87" s="8">
        <v>2264</v>
      </c>
      <c r="V87" s="8">
        <v>1885</v>
      </c>
      <c r="AP87" s="8">
        <v>6371</v>
      </c>
      <c r="AQ87" s="8">
        <v>6660</v>
      </c>
      <c r="AR87" s="8">
        <v>6660</v>
      </c>
      <c r="AS87" s="8">
        <v>4223</v>
      </c>
      <c r="AT87" s="8">
        <v>471</v>
      </c>
    </row>
    <row r="88" spans="2:53" s="9" customFormat="1" x14ac:dyDescent="0.35">
      <c r="B88" s="9" t="s">
        <v>48</v>
      </c>
      <c r="G88" s="9">
        <v>3528</v>
      </c>
      <c r="H88" s="26">
        <v>4202</v>
      </c>
      <c r="I88" s="9">
        <v>7138</v>
      </c>
      <c r="J88" s="9">
        <v>11276</v>
      </c>
      <c r="K88" s="8">
        <f t="shared" si="84"/>
        <v>13058</v>
      </c>
      <c r="L88" s="26">
        <v>13209</v>
      </c>
      <c r="M88" s="9">
        <v>16990</v>
      </c>
      <c r="N88" s="9">
        <v>20987</v>
      </c>
      <c r="O88" s="8">
        <f t="shared" si="85"/>
        <v>2838</v>
      </c>
      <c r="P88" s="26">
        <v>3274</v>
      </c>
      <c r="Q88" s="9">
        <v>3889</v>
      </c>
      <c r="R88" s="9">
        <v>3490</v>
      </c>
      <c r="S88" s="8">
        <f t="shared" si="86"/>
        <v>6918</v>
      </c>
      <c r="T88" s="26">
        <v>8434</v>
      </c>
      <c r="U88" s="9">
        <v>11345</v>
      </c>
      <c r="V88" s="9">
        <v>12778</v>
      </c>
      <c r="AP88" s="9">
        <v>1883</v>
      </c>
      <c r="AQ88" s="9">
        <v>3528</v>
      </c>
      <c r="AR88" s="9">
        <v>13058</v>
      </c>
      <c r="AS88" s="9">
        <v>2838</v>
      </c>
      <c r="AT88" s="9">
        <v>6918</v>
      </c>
    </row>
    <row r="89" spans="2:53" s="15" customFormat="1" x14ac:dyDescent="0.35">
      <c r="B89" s="15" t="s">
        <v>49</v>
      </c>
      <c r="F89" s="15">
        <f t="shared" ref="F89" si="87">SUM(F82:F88)</f>
        <v>0</v>
      </c>
      <c r="G89" s="15">
        <f t="shared" ref="G89" si="88">SUM(G82:G88)</f>
        <v>140952</v>
      </c>
      <c r="H89" s="35">
        <f t="shared" ref="H89" si="89">SUM(H82:H88)</f>
        <v>210927</v>
      </c>
      <c r="I89" s="15">
        <f t="shared" ref="I89" si="90">SUM(I82:I88)</f>
        <v>231931</v>
      </c>
      <c r="J89" s="15">
        <f t="shared" ref="J89" si="91">SUM(J82:J88)</f>
        <v>243846</v>
      </c>
      <c r="K89" s="15">
        <f t="shared" ref="K89" si="92">SUM(K82:K88)</f>
        <v>250697</v>
      </c>
      <c r="L89" s="35">
        <f t="shared" ref="L89" si="93">SUM(L82:L88)</f>
        <v>265658</v>
      </c>
      <c r="M89" s="15">
        <f t="shared" ref="M89" si="94">SUM(M82:M88)</f>
        <v>299979</v>
      </c>
      <c r="N89" s="15">
        <f t="shared" ref="N89" si="95">SUM(N82:N88)</f>
        <v>384937</v>
      </c>
      <c r="O89" s="15">
        <f t="shared" ref="O89" si="96">SUM(O82:O88)</f>
        <v>416215</v>
      </c>
      <c r="P89" s="35">
        <f t="shared" ref="P89" si="97">SUM(P82:P88)</f>
        <v>459139</v>
      </c>
      <c r="Q89" s="15">
        <f t="shared" ref="Q89" si="98">SUM(Q82:Q88)</f>
        <v>654446</v>
      </c>
      <c r="R89" s="15">
        <f t="shared" ref="R89" si="99">SUM(R82:R88)</f>
        <v>674830</v>
      </c>
      <c r="S89" s="15">
        <f t="shared" ref="S89" si="100">SUM(S82:S88)</f>
        <v>700024</v>
      </c>
      <c r="T89" s="35">
        <f t="shared" ref="T89" si="101">SUM(T82:T88)</f>
        <v>713164</v>
      </c>
      <c r="U89" s="15">
        <f t="shared" ref="U89" si="102">SUM(U82:U88)</f>
        <v>715148</v>
      </c>
      <c r="V89" s="15">
        <f t="shared" ref="V89" si="103">SUM(V82:V88)</f>
        <v>731907</v>
      </c>
      <c r="W89" s="15">
        <f t="shared" ref="W89" si="104">SUM(W82:W88)</f>
        <v>0</v>
      </c>
      <c r="X89" s="15">
        <f t="shared" ref="X89" si="105">SUM(X82:X88)</f>
        <v>0</v>
      </c>
      <c r="Y89" s="15">
        <f t="shared" ref="Y89" si="106">SUM(Y82:Y88)</f>
        <v>0</v>
      </c>
      <c r="AK89" s="15">
        <f>SUM(AK82:AK88)</f>
        <v>0</v>
      </c>
      <c r="AL89" s="15">
        <f t="shared" ref="AL89:BA89" si="107">SUM(AL82:AL88)</f>
        <v>0</v>
      </c>
      <c r="AM89" s="15">
        <f t="shared" si="107"/>
        <v>0</v>
      </c>
      <c r="AN89" s="15">
        <f t="shared" si="107"/>
        <v>0</v>
      </c>
      <c r="AO89" s="15">
        <f t="shared" si="107"/>
        <v>0</v>
      </c>
      <c r="AP89" s="15">
        <f t="shared" si="107"/>
        <v>101643</v>
      </c>
      <c r="AQ89" s="15">
        <f t="shared" si="107"/>
        <v>140952</v>
      </c>
      <c r="AR89" s="15">
        <f t="shared" si="107"/>
        <v>250697</v>
      </c>
      <c r="AS89" s="15">
        <f t="shared" si="107"/>
        <v>416215</v>
      </c>
      <c r="AT89" s="15">
        <f t="shared" si="107"/>
        <v>700024</v>
      </c>
      <c r="AU89" s="15">
        <f t="shared" si="107"/>
        <v>0</v>
      </c>
      <c r="AV89" s="15">
        <f t="shared" si="107"/>
        <v>0</v>
      </c>
      <c r="AW89" s="15">
        <f t="shared" si="107"/>
        <v>0</v>
      </c>
      <c r="AX89" s="15">
        <f t="shared" si="107"/>
        <v>0</v>
      </c>
      <c r="AY89" s="15">
        <f t="shared" si="107"/>
        <v>0</v>
      </c>
      <c r="AZ89" s="15">
        <f t="shared" si="107"/>
        <v>0</v>
      </c>
      <c r="BA89" s="15">
        <f t="shared" si="107"/>
        <v>0</v>
      </c>
    </row>
    <row r="90" spans="2:53" s="10" customFormat="1" x14ac:dyDescent="0.35">
      <c r="B90" s="10" t="s">
        <v>50</v>
      </c>
      <c r="F90" s="10">
        <f t="shared" ref="F90" si="108">F89+F80</f>
        <v>0</v>
      </c>
      <c r="G90" s="10">
        <f t="shared" ref="G90" si="109">G89+G80</f>
        <v>830824</v>
      </c>
      <c r="H90" s="27">
        <f t="shared" ref="H90" si="110">H89+H80</f>
        <v>858531</v>
      </c>
      <c r="I90" s="10">
        <f t="shared" ref="I90" si="111">I89+I80</f>
        <v>1364055</v>
      </c>
      <c r="J90" s="10">
        <f t="shared" ref="J90" si="112">J89+J80</f>
        <v>1371225</v>
      </c>
      <c r="K90" s="10">
        <f t="shared" ref="K90" si="113">K89+K80</f>
        <v>1380651</v>
      </c>
      <c r="L90" s="27">
        <f t="shared" ref="L90" si="114">L89+L80</f>
        <v>1405526</v>
      </c>
      <c r="M90" s="10">
        <f t="shared" ref="M90" si="115">M89+M80</f>
        <v>1445932</v>
      </c>
      <c r="N90" s="10">
        <f t="shared" ref="N90" si="116">N89+N80</f>
        <v>2315514</v>
      </c>
      <c r="O90" s="10">
        <f t="shared" ref="O90" si="117">O89+O80</f>
        <v>2372071</v>
      </c>
      <c r="P90" s="27">
        <f t="shared" ref="P90" si="118">P89+P80</f>
        <v>2353949</v>
      </c>
      <c r="Q90" s="10">
        <f t="shared" ref="Q90" si="119">Q89+Q80</f>
        <v>2468459</v>
      </c>
      <c r="R90" s="10">
        <f t="shared" ref="R90" si="120">R89+R80</f>
        <v>2490617</v>
      </c>
      <c r="S90" s="10">
        <f t="shared" ref="S90" si="121">S89+S80</f>
        <v>2587908</v>
      </c>
      <c r="T90" s="27">
        <f t="shared" ref="T90" si="122">T89+T80</f>
        <v>2667564</v>
      </c>
      <c r="U90" s="10">
        <f t="shared" ref="U90" si="123">U89+U80</f>
        <v>2533208</v>
      </c>
      <c r="V90" s="10">
        <f t="shared" ref="V90" si="124">V89+V80</f>
        <v>2589910</v>
      </c>
      <c r="W90" s="10">
        <f t="shared" ref="W90" si="125">W89+W80</f>
        <v>0</v>
      </c>
      <c r="X90" s="10">
        <f t="shared" ref="X90" si="126">X89+X80</f>
        <v>0</v>
      </c>
      <c r="Y90" s="10">
        <f t="shared" ref="Y90" si="127">Y89+Y80</f>
        <v>0</v>
      </c>
      <c r="AK90" s="10">
        <f>AK89+AK80</f>
        <v>0</v>
      </c>
      <c r="AL90" s="10">
        <f t="shared" ref="AL90:BA90" si="128">AL89+AL80</f>
        <v>0</v>
      </c>
      <c r="AM90" s="10">
        <f t="shared" si="128"/>
        <v>0</v>
      </c>
      <c r="AN90" s="10">
        <f t="shared" si="128"/>
        <v>0</v>
      </c>
      <c r="AO90" s="10">
        <f t="shared" si="128"/>
        <v>0</v>
      </c>
      <c r="AP90" s="10">
        <f t="shared" si="128"/>
        <v>298380</v>
      </c>
      <c r="AQ90" s="10">
        <f t="shared" si="128"/>
        <v>830824</v>
      </c>
      <c r="AR90" s="10">
        <f t="shared" si="128"/>
        <v>1380651</v>
      </c>
      <c r="AS90" s="10">
        <f t="shared" si="128"/>
        <v>2372071</v>
      </c>
      <c r="AT90" s="10">
        <f t="shared" si="128"/>
        <v>2587908</v>
      </c>
      <c r="AU90" s="10">
        <f t="shared" si="128"/>
        <v>0</v>
      </c>
      <c r="AV90" s="10">
        <f t="shared" si="128"/>
        <v>0</v>
      </c>
      <c r="AW90" s="10">
        <f t="shared" si="128"/>
        <v>0</v>
      </c>
      <c r="AX90" s="10">
        <f t="shared" si="128"/>
        <v>0</v>
      </c>
      <c r="AY90" s="10">
        <f t="shared" si="128"/>
        <v>0</v>
      </c>
      <c r="AZ90" s="10">
        <f t="shared" si="128"/>
        <v>0</v>
      </c>
      <c r="BA90" s="10">
        <f t="shared" si="128"/>
        <v>0</v>
      </c>
    </row>
    <row r="91" spans="2:53" s="14" customFormat="1" x14ac:dyDescent="0.35">
      <c r="B91" s="14" t="s">
        <v>51</v>
      </c>
      <c r="H91" s="34"/>
      <c r="L91" s="34"/>
      <c r="P91" s="34"/>
      <c r="T91" s="34"/>
    </row>
    <row r="92" spans="2:53" s="8" customFormat="1" x14ac:dyDescent="0.35">
      <c r="B92" s="8" t="s">
        <v>54</v>
      </c>
      <c r="G92" s="8">
        <v>11463</v>
      </c>
      <c r="H92" s="25">
        <v>14301</v>
      </c>
      <c r="I92" s="8">
        <v>17278</v>
      </c>
      <c r="J92" s="8">
        <v>16995</v>
      </c>
      <c r="K92" s="8">
        <f t="shared" ref="K92:K98" si="129">AR92</f>
        <v>14485</v>
      </c>
      <c r="L92" s="25">
        <v>20475</v>
      </c>
      <c r="M92" s="8">
        <v>29558</v>
      </c>
      <c r="N92" s="8">
        <v>34561</v>
      </c>
      <c r="O92" s="8">
        <f t="shared" ref="O92:O98" si="130">AS92</f>
        <v>26086</v>
      </c>
      <c r="P92" s="25">
        <v>32925</v>
      </c>
      <c r="Q92" s="8">
        <v>55732</v>
      </c>
      <c r="R92" s="8">
        <v>39227</v>
      </c>
      <c r="S92" s="8">
        <f t="shared" ref="S92:S98" si="131">AT92</f>
        <v>35607</v>
      </c>
      <c r="T92" s="25">
        <v>54563</v>
      </c>
      <c r="U92" s="8">
        <v>32376</v>
      </c>
      <c r="V92" s="8">
        <v>40590</v>
      </c>
      <c r="AP92" s="8">
        <v>14285</v>
      </c>
      <c r="AQ92" s="8">
        <v>11463</v>
      </c>
      <c r="AR92" s="8">
        <v>14485</v>
      </c>
      <c r="AS92" s="8">
        <v>26086</v>
      </c>
      <c r="AT92" s="8">
        <v>35607</v>
      </c>
    </row>
    <row r="93" spans="2:53" s="8" customFormat="1" x14ac:dyDescent="0.35">
      <c r="B93" s="8" t="s">
        <v>55</v>
      </c>
      <c r="G93" s="8">
        <v>28314</v>
      </c>
      <c r="H93" s="25">
        <v>27872</v>
      </c>
      <c r="I93" s="8">
        <v>32076</v>
      </c>
      <c r="J93" s="8">
        <v>38630</v>
      </c>
      <c r="K93" s="8">
        <f t="shared" si="129"/>
        <v>20217</v>
      </c>
      <c r="L93" s="25">
        <v>24022</v>
      </c>
      <c r="M93" s="8">
        <v>33483</v>
      </c>
      <c r="N93" s="8">
        <v>33841</v>
      </c>
      <c r="O93" s="8">
        <f t="shared" si="130"/>
        <v>38085</v>
      </c>
      <c r="P93" s="25">
        <v>40888</v>
      </c>
      <c r="Q93" s="8">
        <v>53184</v>
      </c>
      <c r="R93" s="8">
        <v>55070</v>
      </c>
      <c r="S93" s="8">
        <f t="shared" si="131"/>
        <v>66425</v>
      </c>
      <c r="T93" s="25">
        <v>69374</v>
      </c>
      <c r="U93" s="8">
        <v>54600</v>
      </c>
      <c r="V93" s="8">
        <v>55685</v>
      </c>
      <c r="AP93" s="8">
        <f>15699+255</f>
        <v>15954</v>
      </c>
      <c r="AQ93" s="8">
        <v>28314</v>
      </c>
      <c r="AR93" s="8">
        <v>20217</v>
      </c>
      <c r="AS93" s="8">
        <v>38085</v>
      </c>
      <c r="AT93" s="8">
        <v>66425</v>
      </c>
    </row>
    <row r="94" spans="2:53" s="8" customFormat="1" x14ac:dyDescent="0.35">
      <c r="B94" s="8" t="s">
        <v>56</v>
      </c>
      <c r="G94" s="8">
        <v>0</v>
      </c>
      <c r="H94" s="25">
        <v>0</v>
      </c>
      <c r="I94" s="8">
        <v>0</v>
      </c>
      <c r="J94" s="8">
        <v>0</v>
      </c>
      <c r="K94" s="8">
        <f t="shared" si="129"/>
        <v>25410</v>
      </c>
      <c r="L94" s="25">
        <v>31724</v>
      </c>
      <c r="M94" s="8">
        <v>31098</v>
      </c>
      <c r="N94" s="8">
        <v>37185</v>
      </c>
      <c r="O94" s="8">
        <f t="shared" si="130"/>
        <v>65905</v>
      </c>
      <c r="P94" s="25">
        <v>39978</v>
      </c>
      <c r="Q94" s="8">
        <v>36639</v>
      </c>
      <c r="R94" s="8">
        <v>42573</v>
      </c>
      <c r="S94" s="8">
        <f t="shared" si="131"/>
        <v>42014</v>
      </c>
      <c r="T94" s="25">
        <v>45669</v>
      </c>
      <c r="U94" s="8">
        <v>46774</v>
      </c>
      <c r="V94" s="8">
        <v>52190</v>
      </c>
      <c r="AP94" s="8">
        <v>0</v>
      </c>
      <c r="AQ94" s="8">
        <v>0</v>
      </c>
      <c r="AR94" s="8">
        <v>25410</v>
      </c>
      <c r="AS94" s="8">
        <v>65905</v>
      </c>
      <c r="AT94" s="8">
        <v>42014</v>
      </c>
    </row>
    <row r="95" spans="2:53" s="8" customFormat="1" x14ac:dyDescent="0.35">
      <c r="B95" s="8" t="s">
        <v>57</v>
      </c>
      <c r="G95" s="8">
        <v>0</v>
      </c>
      <c r="H95" s="25">
        <v>17009</v>
      </c>
      <c r="I95" s="8">
        <v>17239</v>
      </c>
      <c r="J95" s="8">
        <v>17265</v>
      </c>
      <c r="K95" s="8">
        <f t="shared" si="129"/>
        <v>17717</v>
      </c>
      <c r="L95" s="25">
        <v>17990</v>
      </c>
      <c r="M95" s="8">
        <v>20031</v>
      </c>
      <c r="N95" s="8">
        <v>23450</v>
      </c>
      <c r="O95" s="8">
        <f t="shared" si="130"/>
        <v>25175</v>
      </c>
      <c r="P95" s="25">
        <v>27305</v>
      </c>
      <c r="Q95" s="8">
        <v>28298</v>
      </c>
      <c r="R95" s="8">
        <v>28526</v>
      </c>
      <c r="S95" s="8">
        <f t="shared" si="131"/>
        <v>33275</v>
      </c>
      <c r="T95" s="25">
        <v>34796</v>
      </c>
      <c r="U95" s="8">
        <v>35366</v>
      </c>
      <c r="V95" s="8">
        <v>35076</v>
      </c>
      <c r="AP95" s="8">
        <v>0</v>
      </c>
      <c r="AQ95" s="8">
        <v>0</v>
      </c>
      <c r="AR95" s="8">
        <v>17717</v>
      </c>
      <c r="AS95" s="8">
        <v>25175</v>
      </c>
      <c r="AT95" s="8">
        <v>33275</v>
      </c>
    </row>
    <row r="96" spans="2:53" s="8" customFormat="1" x14ac:dyDescent="0.35">
      <c r="B96" s="8" t="s">
        <v>58</v>
      </c>
      <c r="G96" s="8">
        <v>13263</v>
      </c>
      <c r="H96" s="25">
        <v>12006</v>
      </c>
      <c r="I96" s="8">
        <v>10735</v>
      </c>
      <c r="J96" s="8">
        <v>9679</v>
      </c>
      <c r="K96" s="8">
        <f t="shared" si="129"/>
        <v>8603</v>
      </c>
      <c r="L96" s="25">
        <v>7517</v>
      </c>
      <c r="M96" s="8">
        <v>6477</v>
      </c>
      <c r="N96" s="8">
        <v>5505</v>
      </c>
      <c r="O96" s="8">
        <f t="shared" si="130"/>
        <v>4651</v>
      </c>
      <c r="P96" s="25">
        <v>3870</v>
      </c>
      <c r="Q96" s="8">
        <v>3150</v>
      </c>
      <c r="R96" s="8">
        <v>2493</v>
      </c>
      <c r="S96" s="8">
        <f t="shared" si="131"/>
        <v>1902</v>
      </c>
      <c r="T96" s="25">
        <v>1308</v>
      </c>
      <c r="U96" s="8">
        <v>693</v>
      </c>
      <c r="V96" s="8">
        <v>134</v>
      </c>
      <c r="AP96" s="8">
        <v>14323</v>
      </c>
      <c r="AQ96" s="8">
        <v>13263</v>
      </c>
      <c r="AR96" s="8">
        <v>8603</v>
      </c>
      <c r="AS96" s="8">
        <v>4651</v>
      </c>
      <c r="AT96" s="8">
        <v>1902</v>
      </c>
    </row>
    <row r="97" spans="2:53" s="8" customFormat="1" x14ac:dyDescent="0.35">
      <c r="B97" s="8" t="s">
        <v>59</v>
      </c>
      <c r="G97" s="8">
        <v>30843</v>
      </c>
      <c r="H97" s="25">
        <v>37096</v>
      </c>
      <c r="I97" s="8">
        <v>43419</v>
      </c>
      <c r="J97" s="8">
        <v>48435</v>
      </c>
      <c r="K97" s="8">
        <f t="shared" si="129"/>
        <v>54945</v>
      </c>
      <c r="L97" s="25">
        <v>66418</v>
      </c>
      <c r="M97" s="8">
        <v>79829</v>
      </c>
      <c r="N97" s="8">
        <v>92415</v>
      </c>
      <c r="O97" s="8">
        <f t="shared" si="130"/>
        <v>116546</v>
      </c>
      <c r="P97" s="25">
        <v>131650</v>
      </c>
      <c r="Q97" s="8">
        <v>155811</v>
      </c>
      <c r="R97" s="8">
        <v>171398</v>
      </c>
      <c r="S97" s="8">
        <f t="shared" si="131"/>
        <v>218647</v>
      </c>
      <c r="T97" s="25">
        <v>238795</v>
      </c>
      <c r="U97" s="8">
        <v>267979</v>
      </c>
      <c r="V97" s="8">
        <v>294100</v>
      </c>
      <c r="AP97" s="8">
        <v>16817</v>
      </c>
      <c r="AQ97" s="8">
        <v>30843</v>
      </c>
      <c r="AR97" s="8">
        <v>54945</v>
      </c>
      <c r="AS97" s="8">
        <v>116546</v>
      </c>
      <c r="AT97" s="8">
        <v>218647</v>
      </c>
    </row>
    <row r="98" spans="2:53" s="9" customFormat="1" x14ac:dyDescent="0.35">
      <c r="B98" s="9" t="s">
        <v>60</v>
      </c>
      <c r="G98" s="9">
        <v>0</v>
      </c>
      <c r="H98" s="26">
        <v>0</v>
      </c>
      <c r="I98" s="9">
        <v>0</v>
      </c>
      <c r="J98" s="9">
        <v>0</v>
      </c>
      <c r="K98" s="9">
        <f t="shared" si="129"/>
        <v>0</v>
      </c>
      <c r="L98" s="26">
        <v>0</v>
      </c>
      <c r="M98" s="9">
        <v>0</v>
      </c>
      <c r="N98" s="9">
        <v>0</v>
      </c>
      <c r="O98" s="9">
        <f t="shared" si="130"/>
        <v>12117</v>
      </c>
      <c r="P98" s="26">
        <v>0</v>
      </c>
      <c r="Q98" s="9">
        <v>0</v>
      </c>
      <c r="R98" s="9">
        <v>0</v>
      </c>
      <c r="S98" s="9">
        <f t="shared" si="131"/>
        <v>0</v>
      </c>
      <c r="T98" s="26">
        <v>0</v>
      </c>
      <c r="U98" s="9">
        <v>35330</v>
      </c>
      <c r="V98" s="9">
        <v>0</v>
      </c>
      <c r="AP98" s="9">
        <v>0</v>
      </c>
      <c r="AQ98" s="9">
        <v>0</v>
      </c>
      <c r="AR98" s="9">
        <v>0</v>
      </c>
      <c r="AS98" s="9">
        <v>12117</v>
      </c>
      <c r="AT98" s="9">
        <v>0</v>
      </c>
    </row>
    <row r="99" spans="2:53" s="8" customFormat="1" x14ac:dyDescent="0.35">
      <c r="B99" s="8" t="s">
        <v>61</v>
      </c>
      <c r="F99" s="8">
        <f>SUM(F92:F98)</f>
        <v>0</v>
      </c>
      <c r="G99" s="8">
        <f t="shared" ref="G99:Y99" si="132">SUM(G92:G98)</f>
        <v>83883</v>
      </c>
      <c r="H99" s="25">
        <f t="shared" si="132"/>
        <v>108284</v>
      </c>
      <c r="I99" s="8">
        <f t="shared" si="132"/>
        <v>120747</v>
      </c>
      <c r="J99" s="8">
        <f t="shared" si="132"/>
        <v>131004</v>
      </c>
      <c r="K99" s="8">
        <f t="shared" si="132"/>
        <v>141377</v>
      </c>
      <c r="L99" s="25">
        <f t="shared" si="132"/>
        <v>168146</v>
      </c>
      <c r="M99" s="8">
        <f t="shared" si="132"/>
        <v>200476</v>
      </c>
      <c r="N99" s="8">
        <f t="shared" si="132"/>
        <v>226957</v>
      </c>
      <c r="O99" s="8">
        <f t="shared" si="132"/>
        <v>288565</v>
      </c>
      <c r="P99" s="25">
        <f t="shared" si="132"/>
        <v>276616</v>
      </c>
      <c r="Q99" s="8">
        <f t="shared" si="132"/>
        <v>332814</v>
      </c>
      <c r="R99" s="8">
        <f t="shared" si="132"/>
        <v>339287</v>
      </c>
      <c r="S99" s="8">
        <f t="shared" si="132"/>
        <v>397870</v>
      </c>
      <c r="T99" s="25">
        <f t="shared" si="132"/>
        <v>444505</v>
      </c>
      <c r="U99" s="8">
        <f t="shared" si="132"/>
        <v>473118</v>
      </c>
      <c r="V99" s="8">
        <f t="shared" si="132"/>
        <v>477775</v>
      </c>
      <c r="W99" s="8">
        <f t="shared" si="132"/>
        <v>0</v>
      </c>
      <c r="X99" s="8">
        <f t="shared" si="132"/>
        <v>0</v>
      </c>
      <c r="Y99" s="8">
        <f t="shared" si="132"/>
        <v>0</v>
      </c>
      <c r="AK99" s="8">
        <f>SUM(AK92:AK98)</f>
        <v>0</v>
      </c>
      <c r="AL99" s="8">
        <f t="shared" ref="AL99:BA99" si="133">SUM(AL92:AL98)</f>
        <v>0</v>
      </c>
      <c r="AM99" s="8">
        <f t="shared" si="133"/>
        <v>0</v>
      </c>
      <c r="AN99" s="8">
        <f t="shared" si="133"/>
        <v>0</v>
      </c>
      <c r="AO99" s="8">
        <f t="shared" si="133"/>
        <v>0</v>
      </c>
      <c r="AP99" s="8">
        <f t="shared" si="133"/>
        <v>61379</v>
      </c>
      <c r="AQ99" s="8">
        <f t="shared" si="133"/>
        <v>83883</v>
      </c>
      <c r="AR99" s="8">
        <f t="shared" si="133"/>
        <v>141377</v>
      </c>
      <c r="AS99" s="8">
        <f t="shared" si="133"/>
        <v>288565</v>
      </c>
      <c r="AT99" s="8">
        <f t="shared" si="133"/>
        <v>397870</v>
      </c>
      <c r="AU99" s="8">
        <f t="shared" si="133"/>
        <v>0</v>
      </c>
      <c r="AV99" s="8">
        <f t="shared" si="133"/>
        <v>0</v>
      </c>
      <c r="AW99" s="8">
        <f t="shared" si="133"/>
        <v>0</v>
      </c>
      <c r="AX99" s="8">
        <f t="shared" si="133"/>
        <v>0</v>
      </c>
      <c r="AY99" s="8">
        <f t="shared" si="133"/>
        <v>0</v>
      </c>
      <c r="AZ99" s="8">
        <f t="shared" si="133"/>
        <v>0</v>
      </c>
      <c r="BA99" s="8">
        <f t="shared" si="133"/>
        <v>0</v>
      </c>
    </row>
    <row r="100" spans="2:53" s="14" customFormat="1" x14ac:dyDescent="0.35">
      <c r="B100" s="14" t="s">
        <v>53</v>
      </c>
      <c r="H100" s="34"/>
      <c r="L100" s="34"/>
      <c r="P100" s="34"/>
      <c r="T100" s="34"/>
    </row>
    <row r="101" spans="2:53" s="8" customFormat="1" x14ac:dyDescent="0.35">
      <c r="B101" s="8" t="s">
        <v>62</v>
      </c>
      <c r="G101" s="8">
        <v>0</v>
      </c>
      <c r="H101" s="25">
        <v>0</v>
      </c>
      <c r="I101" s="8">
        <v>365949</v>
      </c>
      <c r="J101" s="8">
        <v>374511</v>
      </c>
      <c r="K101" s="8">
        <f>AR101</f>
        <v>383275</v>
      </c>
      <c r="L101" s="25">
        <v>392246</v>
      </c>
      <c r="M101" s="8">
        <v>401428</v>
      </c>
      <c r="N101" s="8">
        <v>1143308</v>
      </c>
      <c r="O101" s="8">
        <f>AS101</f>
        <v>1146877</v>
      </c>
      <c r="P101" s="25">
        <v>1432705</v>
      </c>
      <c r="Q101" s="8">
        <v>1433867</v>
      </c>
      <c r="R101" s="8">
        <v>1435030</v>
      </c>
      <c r="S101" s="8">
        <f>AT101</f>
        <v>1436192</v>
      </c>
      <c r="T101" s="25">
        <v>1437355</v>
      </c>
      <c r="U101" s="8">
        <v>1281383</v>
      </c>
      <c r="V101" s="8">
        <v>1282372</v>
      </c>
      <c r="AP101" s="8">
        <v>0</v>
      </c>
      <c r="AQ101" s="8">
        <v>0</v>
      </c>
      <c r="AR101" s="8">
        <v>383275</v>
      </c>
      <c r="AS101" s="8">
        <v>1146877</v>
      </c>
      <c r="AT101" s="8">
        <v>1436192</v>
      </c>
    </row>
    <row r="102" spans="2:53" s="8" customFormat="1" x14ac:dyDescent="0.35">
      <c r="B102" s="8" t="s">
        <v>63</v>
      </c>
      <c r="G102" s="8">
        <v>10506</v>
      </c>
      <c r="H102" s="25">
        <v>33795</v>
      </c>
      <c r="I102" s="8">
        <v>30869</v>
      </c>
      <c r="J102" s="8">
        <v>29675</v>
      </c>
      <c r="K102" s="8">
        <f>AR102</f>
        <v>27309</v>
      </c>
      <c r="L102" s="25">
        <v>25627</v>
      </c>
      <c r="M102" s="8">
        <v>26936</v>
      </c>
      <c r="N102" s="8">
        <v>81113</v>
      </c>
      <c r="O102" s="8">
        <f>AS102</f>
        <v>109037</v>
      </c>
      <c r="P102" s="25">
        <v>114619</v>
      </c>
      <c r="Q102" s="8">
        <v>105348</v>
      </c>
      <c r="R102" s="8">
        <v>104017</v>
      </c>
      <c r="S102" s="8">
        <f>AT102</f>
        <v>107624</v>
      </c>
      <c r="T102" s="25">
        <v>108804</v>
      </c>
      <c r="U102" s="8">
        <v>106992</v>
      </c>
      <c r="V102" s="8">
        <v>101673</v>
      </c>
      <c r="AP102" s="8">
        <v>10443</v>
      </c>
      <c r="AQ102" s="8">
        <v>10506</v>
      </c>
      <c r="AR102" s="8">
        <v>27309</v>
      </c>
      <c r="AS102" s="8">
        <v>109037</v>
      </c>
      <c r="AT102" s="8">
        <v>107624</v>
      </c>
    </row>
    <row r="103" spans="2:53" s="8" customFormat="1" x14ac:dyDescent="0.35">
      <c r="B103" s="8" t="s">
        <v>59</v>
      </c>
      <c r="G103" s="8">
        <v>804</v>
      </c>
      <c r="H103" s="25">
        <v>996</v>
      </c>
      <c r="I103" s="8">
        <v>1599</v>
      </c>
      <c r="J103" s="8">
        <v>1637</v>
      </c>
      <c r="K103" s="8">
        <f>AR103</f>
        <v>1891</v>
      </c>
      <c r="L103" s="25">
        <v>5064</v>
      </c>
      <c r="M103" s="8">
        <v>4728</v>
      </c>
      <c r="N103" s="8">
        <v>4561</v>
      </c>
      <c r="O103" s="8">
        <f>AS103</f>
        <v>4680</v>
      </c>
      <c r="P103" s="25">
        <v>5577</v>
      </c>
      <c r="Q103" s="8">
        <v>6841</v>
      </c>
      <c r="R103" s="8">
        <v>8686</v>
      </c>
      <c r="S103" s="8">
        <f>AT103</f>
        <v>11732</v>
      </c>
      <c r="T103" s="25">
        <v>13465</v>
      </c>
      <c r="U103" s="8">
        <v>18860</v>
      </c>
      <c r="V103" s="8">
        <v>17354</v>
      </c>
      <c r="AP103" s="8">
        <v>220</v>
      </c>
      <c r="AQ103" s="8">
        <v>804</v>
      </c>
      <c r="AR103" s="8">
        <v>1891</v>
      </c>
      <c r="AS103" s="8">
        <v>4680</v>
      </c>
      <c r="AT103" s="8">
        <v>11732</v>
      </c>
    </row>
    <row r="104" spans="2:53" s="9" customFormat="1" x14ac:dyDescent="0.35">
      <c r="B104" s="9" t="s">
        <v>64</v>
      </c>
      <c r="G104" s="9">
        <v>9803</v>
      </c>
      <c r="H104" s="26">
        <v>9104</v>
      </c>
      <c r="I104" s="9">
        <v>9273</v>
      </c>
      <c r="J104" s="9">
        <v>7951</v>
      </c>
      <c r="K104" s="8">
        <f>AR104</f>
        <v>9859</v>
      </c>
      <c r="L104" s="26">
        <v>10403</v>
      </c>
      <c r="M104" s="9">
        <v>11268</v>
      </c>
      <c r="N104" s="9">
        <v>6425</v>
      </c>
      <c r="O104" s="8">
        <f>AS104</f>
        <v>7114</v>
      </c>
      <c r="P104" s="26">
        <v>8955</v>
      </c>
      <c r="Q104" s="9">
        <v>9099</v>
      </c>
      <c r="R104" s="9">
        <v>9608</v>
      </c>
      <c r="S104" s="8">
        <f>AT104</f>
        <v>10526</v>
      </c>
      <c r="T104" s="26">
        <v>10849</v>
      </c>
      <c r="U104" s="9">
        <v>11021</v>
      </c>
      <c r="V104" s="9">
        <v>11479</v>
      </c>
      <c r="AP104" s="9">
        <f>6704+1618</f>
        <v>8322</v>
      </c>
      <c r="AQ104" s="9">
        <v>9803</v>
      </c>
      <c r="AR104" s="9">
        <v>9859</v>
      </c>
      <c r="AS104" s="9">
        <v>7114</v>
      </c>
      <c r="AT104" s="9">
        <v>10526</v>
      </c>
    </row>
    <row r="105" spans="2:53" s="15" customFormat="1" x14ac:dyDescent="0.35">
      <c r="B105" s="15" t="s">
        <v>65</v>
      </c>
      <c r="F105" s="15">
        <f>SUM(F101:F104)</f>
        <v>0</v>
      </c>
      <c r="G105" s="15">
        <f t="shared" ref="G105:Y105" si="134">SUM(G101:G104)</f>
        <v>21113</v>
      </c>
      <c r="H105" s="35">
        <f t="shared" si="134"/>
        <v>43895</v>
      </c>
      <c r="I105" s="15">
        <f t="shared" si="134"/>
        <v>407690</v>
      </c>
      <c r="J105" s="15">
        <f t="shared" si="134"/>
        <v>413774</v>
      </c>
      <c r="K105" s="15">
        <f t="shared" si="134"/>
        <v>422334</v>
      </c>
      <c r="L105" s="35">
        <f t="shared" si="134"/>
        <v>433340</v>
      </c>
      <c r="M105" s="15">
        <f t="shared" si="134"/>
        <v>444360</v>
      </c>
      <c r="N105" s="15">
        <f t="shared" si="134"/>
        <v>1235407</v>
      </c>
      <c r="O105" s="15">
        <f t="shared" si="134"/>
        <v>1267708</v>
      </c>
      <c r="P105" s="35">
        <f t="shared" si="134"/>
        <v>1561856</v>
      </c>
      <c r="Q105" s="15">
        <f t="shared" si="134"/>
        <v>1555155</v>
      </c>
      <c r="R105" s="15">
        <f t="shared" si="134"/>
        <v>1557341</v>
      </c>
      <c r="S105" s="15">
        <f t="shared" si="134"/>
        <v>1566074</v>
      </c>
      <c r="T105" s="35">
        <f t="shared" si="134"/>
        <v>1570473</v>
      </c>
      <c r="U105" s="15">
        <f t="shared" si="134"/>
        <v>1418256</v>
      </c>
      <c r="V105" s="15">
        <f t="shared" si="134"/>
        <v>1412878</v>
      </c>
      <c r="W105" s="15">
        <f t="shared" si="134"/>
        <v>0</v>
      </c>
      <c r="X105" s="15">
        <f t="shared" si="134"/>
        <v>0</v>
      </c>
      <c r="Y105" s="15">
        <f t="shared" si="134"/>
        <v>0</v>
      </c>
      <c r="AK105" s="15">
        <f>SUM(AK101:AK104)</f>
        <v>0</v>
      </c>
      <c r="AL105" s="15">
        <f t="shared" ref="AL105:BA105" si="135">SUM(AL101:AL104)</f>
        <v>0</v>
      </c>
      <c r="AM105" s="15">
        <f t="shared" si="135"/>
        <v>0</v>
      </c>
      <c r="AN105" s="15">
        <f t="shared" si="135"/>
        <v>0</v>
      </c>
      <c r="AO105" s="15">
        <f t="shared" si="135"/>
        <v>0</v>
      </c>
      <c r="AP105" s="15">
        <f t="shared" si="135"/>
        <v>18985</v>
      </c>
      <c r="AQ105" s="15">
        <f t="shared" si="135"/>
        <v>21113</v>
      </c>
      <c r="AR105" s="15">
        <f t="shared" si="135"/>
        <v>422334</v>
      </c>
      <c r="AS105" s="15">
        <f t="shared" si="135"/>
        <v>1267708</v>
      </c>
      <c r="AT105" s="15">
        <f t="shared" si="135"/>
        <v>1566074</v>
      </c>
      <c r="AU105" s="15">
        <f t="shared" si="135"/>
        <v>0</v>
      </c>
      <c r="AV105" s="15">
        <f t="shared" si="135"/>
        <v>0</v>
      </c>
      <c r="AW105" s="15">
        <f t="shared" si="135"/>
        <v>0</v>
      </c>
      <c r="AX105" s="15">
        <f t="shared" si="135"/>
        <v>0</v>
      </c>
      <c r="AY105" s="15">
        <f t="shared" si="135"/>
        <v>0</v>
      </c>
      <c r="AZ105" s="15">
        <f t="shared" si="135"/>
        <v>0</v>
      </c>
      <c r="BA105" s="15">
        <f t="shared" si="135"/>
        <v>0</v>
      </c>
    </row>
    <row r="106" spans="2:53" s="10" customFormat="1" x14ac:dyDescent="0.35">
      <c r="B106" s="10" t="s">
        <v>66</v>
      </c>
      <c r="F106" s="10">
        <f>F105+F99</f>
        <v>0</v>
      </c>
      <c r="G106" s="10">
        <f t="shared" ref="G106:Y106" si="136">G105+G99</f>
        <v>104996</v>
      </c>
      <c r="H106" s="27">
        <f t="shared" si="136"/>
        <v>152179</v>
      </c>
      <c r="I106" s="10">
        <f t="shared" si="136"/>
        <v>528437</v>
      </c>
      <c r="J106" s="10">
        <f t="shared" si="136"/>
        <v>544778</v>
      </c>
      <c r="K106" s="10">
        <f t="shared" si="136"/>
        <v>563711</v>
      </c>
      <c r="L106" s="27">
        <f t="shared" si="136"/>
        <v>601486</v>
      </c>
      <c r="M106" s="10">
        <f t="shared" si="136"/>
        <v>644836</v>
      </c>
      <c r="N106" s="10">
        <f t="shared" si="136"/>
        <v>1462364</v>
      </c>
      <c r="O106" s="10">
        <f t="shared" si="136"/>
        <v>1556273</v>
      </c>
      <c r="P106" s="27">
        <f t="shared" si="136"/>
        <v>1838472</v>
      </c>
      <c r="Q106" s="10">
        <f t="shared" si="136"/>
        <v>1887969</v>
      </c>
      <c r="R106" s="10">
        <f t="shared" si="136"/>
        <v>1896628</v>
      </c>
      <c r="S106" s="10">
        <f t="shared" si="136"/>
        <v>1963944</v>
      </c>
      <c r="T106" s="27">
        <f t="shared" si="136"/>
        <v>2014978</v>
      </c>
      <c r="U106" s="10">
        <f t="shared" si="136"/>
        <v>1891374</v>
      </c>
      <c r="V106" s="10">
        <f t="shared" si="136"/>
        <v>1890653</v>
      </c>
      <c r="W106" s="10">
        <f t="shared" si="136"/>
        <v>0</v>
      </c>
      <c r="X106" s="10">
        <f t="shared" si="136"/>
        <v>0</v>
      </c>
      <c r="Y106" s="10">
        <f t="shared" si="136"/>
        <v>0</v>
      </c>
      <c r="AK106" s="10">
        <f>AK105+AK99</f>
        <v>0</v>
      </c>
      <c r="AL106" s="10">
        <f t="shared" ref="AL106:BA106" si="137">AL105+AL99</f>
        <v>0</v>
      </c>
      <c r="AM106" s="10">
        <f t="shared" si="137"/>
        <v>0</v>
      </c>
      <c r="AN106" s="10">
        <f t="shared" si="137"/>
        <v>0</v>
      </c>
      <c r="AO106" s="10">
        <f t="shared" si="137"/>
        <v>0</v>
      </c>
      <c r="AP106" s="10">
        <f t="shared" si="137"/>
        <v>80364</v>
      </c>
      <c r="AQ106" s="10">
        <f t="shared" si="137"/>
        <v>104996</v>
      </c>
      <c r="AR106" s="10">
        <f t="shared" si="137"/>
        <v>563711</v>
      </c>
      <c r="AS106" s="10">
        <f t="shared" si="137"/>
        <v>1556273</v>
      </c>
      <c r="AT106" s="10">
        <f t="shared" si="137"/>
        <v>1963944</v>
      </c>
      <c r="AU106" s="10">
        <f t="shared" si="137"/>
        <v>0</v>
      </c>
      <c r="AV106" s="10">
        <f t="shared" si="137"/>
        <v>0</v>
      </c>
      <c r="AW106" s="10">
        <f t="shared" si="137"/>
        <v>0</v>
      </c>
      <c r="AX106" s="10">
        <f t="shared" si="137"/>
        <v>0</v>
      </c>
      <c r="AY106" s="10">
        <f t="shared" si="137"/>
        <v>0</v>
      </c>
      <c r="AZ106" s="10">
        <f t="shared" si="137"/>
        <v>0</v>
      </c>
      <c r="BA106" s="10">
        <f t="shared" si="137"/>
        <v>0</v>
      </c>
    </row>
    <row r="107" spans="2:53" s="8" customFormat="1" x14ac:dyDescent="0.35">
      <c r="H107" s="25"/>
      <c r="L107" s="25"/>
      <c r="P107" s="25"/>
      <c r="T107" s="25"/>
    </row>
    <row r="108" spans="2:53" s="8" customFormat="1" x14ac:dyDescent="0.35">
      <c r="B108" s="8" t="s">
        <v>67</v>
      </c>
      <c r="G108" s="8">
        <v>0</v>
      </c>
      <c r="H108" s="25">
        <v>0</v>
      </c>
      <c r="I108" s="8">
        <v>0</v>
      </c>
      <c r="J108" s="8">
        <v>0</v>
      </c>
      <c r="K108" s="8">
        <f>AR108</f>
        <v>0</v>
      </c>
      <c r="L108" s="25">
        <v>0</v>
      </c>
      <c r="M108" s="8">
        <v>0</v>
      </c>
      <c r="N108" s="8">
        <v>0</v>
      </c>
      <c r="O108" s="8">
        <f>AS108</f>
        <v>4439</v>
      </c>
      <c r="P108" s="25">
        <v>0</v>
      </c>
      <c r="Q108" s="8">
        <v>0</v>
      </c>
      <c r="R108" s="8">
        <v>0</v>
      </c>
      <c r="S108" s="8">
        <f>AT108</f>
        <v>0</v>
      </c>
      <c r="T108" s="25">
        <v>0</v>
      </c>
      <c r="U108" s="8">
        <v>0</v>
      </c>
      <c r="V108" s="8">
        <v>0</v>
      </c>
      <c r="AP108" s="8">
        <v>0</v>
      </c>
      <c r="AQ108" s="8">
        <v>0</v>
      </c>
      <c r="AR108" s="8">
        <v>0</v>
      </c>
      <c r="AS108" s="8">
        <v>4439</v>
      </c>
      <c r="AT108" s="8">
        <v>0</v>
      </c>
    </row>
    <row r="109" spans="2:53" s="14" customFormat="1" x14ac:dyDescent="0.35">
      <c r="B109" s="14" t="s">
        <v>52</v>
      </c>
      <c r="H109" s="34"/>
      <c r="L109" s="34"/>
      <c r="P109" s="34"/>
      <c r="T109" s="34"/>
    </row>
    <row r="110" spans="2:53" s="8" customFormat="1" x14ac:dyDescent="0.35">
      <c r="B110" s="8" t="s">
        <v>111</v>
      </c>
      <c r="G110" s="8">
        <v>0</v>
      </c>
      <c r="H110" s="25">
        <v>0</v>
      </c>
      <c r="I110" s="8">
        <v>0</v>
      </c>
      <c r="J110" s="8">
        <v>0</v>
      </c>
      <c r="K110" s="8">
        <f t="shared" ref="K110:K116" si="138">AR110</f>
        <v>0</v>
      </c>
      <c r="L110" s="25">
        <v>0</v>
      </c>
      <c r="M110" s="8">
        <v>0</v>
      </c>
      <c r="N110" s="8">
        <v>0</v>
      </c>
      <c r="O110" s="8">
        <f t="shared" ref="O110:O116" si="139">AS110</f>
        <v>0</v>
      </c>
      <c r="P110" s="25">
        <v>0</v>
      </c>
      <c r="Q110" s="8">
        <v>0</v>
      </c>
      <c r="R110" s="8">
        <v>0</v>
      </c>
      <c r="S110" s="8">
        <f t="shared" ref="S110:S116" si="140">AT110</f>
        <v>0</v>
      </c>
      <c r="T110" s="25">
        <v>0</v>
      </c>
      <c r="U110" s="8">
        <v>0</v>
      </c>
      <c r="V110" s="8">
        <v>0</v>
      </c>
      <c r="AP110" s="8">
        <v>331521</v>
      </c>
      <c r="AQ110" s="8">
        <v>0</v>
      </c>
      <c r="AR110" s="8">
        <v>0</v>
      </c>
      <c r="AS110" s="8">
        <v>0</v>
      </c>
      <c r="AT110" s="8">
        <v>0</v>
      </c>
    </row>
    <row r="111" spans="2:53" s="8" customFormat="1" x14ac:dyDescent="0.35">
      <c r="B111" s="8" t="s">
        <v>68</v>
      </c>
      <c r="G111" s="8">
        <v>87</v>
      </c>
      <c r="H111" s="25">
        <v>154</v>
      </c>
      <c r="I111" s="8">
        <v>184</v>
      </c>
      <c r="J111" s="8">
        <v>233</v>
      </c>
      <c r="K111" s="8">
        <f t="shared" si="138"/>
        <v>249</v>
      </c>
      <c r="L111" s="25">
        <v>256</v>
      </c>
      <c r="M111" s="8">
        <v>263</v>
      </c>
      <c r="N111" s="8">
        <v>273</v>
      </c>
      <c r="O111" s="8">
        <f t="shared" si="139"/>
        <v>277</v>
      </c>
      <c r="P111" s="25">
        <v>280</v>
      </c>
      <c r="Q111" s="8">
        <v>282</v>
      </c>
      <c r="R111" s="8">
        <v>283</v>
      </c>
      <c r="S111" s="8">
        <f t="shared" si="140"/>
        <v>286</v>
      </c>
      <c r="T111" s="25">
        <v>289</v>
      </c>
      <c r="U111" s="8">
        <v>291</v>
      </c>
      <c r="V111" s="8">
        <v>295</v>
      </c>
      <c r="AP111" s="8">
        <v>0</v>
      </c>
      <c r="AQ111" s="8">
        <v>87</v>
      </c>
      <c r="AR111" s="8">
        <v>249</v>
      </c>
      <c r="AS111" s="8">
        <v>277</v>
      </c>
      <c r="AT111" s="8">
        <v>286</v>
      </c>
    </row>
    <row r="112" spans="2:53" s="8" customFormat="1" x14ac:dyDescent="0.35">
      <c r="B112" s="8" t="s">
        <v>69</v>
      </c>
      <c r="G112" s="8">
        <v>207</v>
      </c>
      <c r="H112" s="25">
        <v>143</v>
      </c>
      <c r="I112" s="8">
        <v>116</v>
      </c>
      <c r="J112" s="8">
        <v>69</v>
      </c>
      <c r="K112" s="8">
        <f t="shared" si="138"/>
        <v>55</v>
      </c>
      <c r="L112" s="25">
        <v>51</v>
      </c>
      <c r="M112" s="8">
        <v>46</v>
      </c>
      <c r="N112" s="8">
        <v>45</v>
      </c>
      <c r="O112" s="8">
        <f t="shared" si="139"/>
        <v>44</v>
      </c>
      <c r="P112" s="25">
        <v>43</v>
      </c>
      <c r="Q112" s="8">
        <v>43</v>
      </c>
      <c r="R112" s="8">
        <v>44</v>
      </c>
      <c r="S112" s="8">
        <f t="shared" si="140"/>
        <v>42</v>
      </c>
      <c r="T112" s="25">
        <v>41</v>
      </c>
      <c r="U112" s="8">
        <v>41</v>
      </c>
      <c r="V112" s="8">
        <v>40</v>
      </c>
      <c r="AP112" s="8">
        <v>85</v>
      </c>
      <c r="AQ112" s="8">
        <v>207</v>
      </c>
      <c r="AR112" s="8">
        <v>55</v>
      </c>
      <c r="AS112" s="8">
        <v>44</v>
      </c>
      <c r="AT112" s="8">
        <v>42</v>
      </c>
    </row>
    <row r="113" spans="2:53" s="8" customFormat="1" x14ac:dyDescent="0.35">
      <c r="B113" s="8" t="s">
        <v>70</v>
      </c>
      <c r="G113" s="8">
        <v>1027179</v>
      </c>
      <c r="H113" s="25">
        <v>1038544</v>
      </c>
      <c r="I113" s="8">
        <v>1194125</v>
      </c>
      <c r="J113" s="8">
        <v>1212074</v>
      </c>
      <c r="K113" s="8">
        <f t="shared" si="138"/>
        <v>1236993</v>
      </c>
      <c r="L113" s="25">
        <v>1264182</v>
      </c>
      <c r="M113" s="8">
        <v>1296824</v>
      </c>
      <c r="N113" s="8">
        <v>1456371</v>
      </c>
      <c r="O113" s="8">
        <f t="shared" si="139"/>
        <v>1494512</v>
      </c>
      <c r="P113" s="25">
        <v>1215790</v>
      </c>
      <c r="Q113" s="8">
        <v>1347671</v>
      </c>
      <c r="R113" s="8">
        <v>1404934</v>
      </c>
      <c r="S113" s="8">
        <f t="shared" si="140"/>
        <v>1475423</v>
      </c>
      <c r="T113" s="25">
        <v>1536367</v>
      </c>
      <c r="U113" s="8">
        <v>1620251</v>
      </c>
      <c r="V113" s="8">
        <v>1699045</v>
      </c>
      <c r="AP113" s="8">
        <v>82345</v>
      </c>
      <c r="AQ113" s="8">
        <v>1027179</v>
      </c>
      <c r="AR113" s="8">
        <v>1236993</v>
      </c>
      <c r="AS113" s="8">
        <v>1494512</v>
      </c>
      <c r="AT113" s="8">
        <v>1475423</v>
      </c>
    </row>
    <row r="114" spans="2:53" s="8" customFormat="1" x14ac:dyDescent="0.35">
      <c r="B114" s="8" t="s">
        <v>71</v>
      </c>
      <c r="G114" s="8">
        <v>-301706</v>
      </c>
      <c r="H114" s="25">
        <v>-333896</v>
      </c>
      <c r="I114" s="8">
        <v>-360031</v>
      </c>
      <c r="J114" s="8">
        <v>-386499</v>
      </c>
      <c r="K114" s="8">
        <f t="shared" si="138"/>
        <v>-420520</v>
      </c>
      <c r="L114" s="25">
        <v>-460483</v>
      </c>
      <c r="M114" s="8">
        <v>-495993</v>
      </c>
      <c r="N114" s="8">
        <v>-603328</v>
      </c>
      <c r="O114" s="8">
        <f t="shared" si="139"/>
        <v>-680829</v>
      </c>
      <c r="P114" s="25">
        <v>-687891</v>
      </c>
      <c r="Q114" s="8">
        <v>-751428</v>
      </c>
      <c r="R114" s="8">
        <v>-793974</v>
      </c>
      <c r="S114" s="8">
        <f t="shared" si="140"/>
        <v>-839891</v>
      </c>
      <c r="T114" s="25">
        <v>-877973</v>
      </c>
      <c r="U114" s="8">
        <v>-972440</v>
      </c>
      <c r="V114" s="8">
        <v>-995975</v>
      </c>
      <c r="AP114" s="8">
        <v>-195878</v>
      </c>
      <c r="AQ114" s="8">
        <v>-301706</v>
      </c>
      <c r="AR114" s="8">
        <v>-420520</v>
      </c>
      <c r="AS114" s="8">
        <v>-680829</v>
      </c>
      <c r="AT114" s="8">
        <v>-839891</v>
      </c>
    </row>
    <row r="115" spans="2:53" s="8" customFormat="1" x14ac:dyDescent="0.35">
      <c r="B115" s="8" t="s">
        <v>72</v>
      </c>
      <c r="G115" s="8">
        <v>61</v>
      </c>
      <c r="H115" s="25">
        <v>1407</v>
      </c>
      <c r="I115" s="8">
        <v>1224</v>
      </c>
      <c r="J115" s="8">
        <v>570</v>
      </c>
      <c r="K115" s="8">
        <f t="shared" si="138"/>
        <v>163</v>
      </c>
      <c r="L115" s="25">
        <v>34</v>
      </c>
      <c r="M115" s="8">
        <v>-44</v>
      </c>
      <c r="N115" s="8">
        <v>-211</v>
      </c>
      <c r="O115" s="8">
        <f t="shared" si="139"/>
        <v>-2645</v>
      </c>
      <c r="P115" s="25">
        <v>-12745</v>
      </c>
      <c r="Q115" s="8">
        <v>-16078</v>
      </c>
      <c r="R115" s="8">
        <v>-17298</v>
      </c>
      <c r="S115" s="8">
        <f t="shared" si="140"/>
        <v>-11896</v>
      </c>
      <c r="T115" s="25">
        <v>-6138</v>
      </c>
      <c r="U115" s="8">
        <v>-6309</v>
      </c>
      <c r="V115" s="8">
        <v>-4148</v>
      </c>
      <c r="AP115" s="8">
        <v>-57</v>
      </c>
      <c r="AQ115" s="8">
        <v>61</v>
      </c>
      <c r="AR115" s="8">
        <v>163</v>
      </c>
      <c r="AS115" s="8">
        <v>-2645</v>
      </c>
      <c r="AT115" s="8">
        <v>-11896</v>
      </c>
    </row>
    <row r="116" spans="2:53" s="9" customFormat="1" x14ac:dyDescent="0.35">
      <c r="B116" s="9" t="s">
        <v>74</v>
      </c>
      <c r="G116" s="9">
        <v>0</v>
      </c>
      <c r="H116" s="26">
        <v>0</v>
      </c>
      <c r="I116" s="9">
        <v>0</v>
      </c>
      <c r="J116" s="9">
        <v>0</v>
      </c>
      <c r="K116" s="8">
        <f t="shared" si="138"/>
        <v>0</v>
      </c>
      <c r="L116" s="26">
        <v>0</v>
      </c>
      <c r="M116" s="9">
        <v>0</v>
      </c>
      <c r="N116" s="9">
        <v>0</v>
      </c>
      <c r="O116" s="8">
        <f t="shared" si="139"/>
        <v>0</v>
      </c>
      <c r="P116" s="26">
        <v>0</v>
      </c>
      <c r="Q116" s="9">
        <v>0</v>
      </c>
      <c r="R116" s="9">
        <v>0</v>
      </c>
      <c r="S116" s="8">
        <f t="shared" si="140"/>
        <v>0</v>
      </c>
      <c r="T116" s="26">
        <v>0</v>
      </c>
      <c r="U116" s="9">
        <v>0</v>
      </c>
      <c r="V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</row>
    <row r="117" spans="2:53" s="18" customFormat="1" x14ac:dyDescent="0.35">
      <c r="B117" s="18" t="s">
        <v>73</v>
      </c>
      <c r="F117" s="18">
        <f t="shared" ref="F117" si="141">SUM(F111:F116)</f>
        <v>0</v>
      </c>
      <c r="G117" s="18">
        <f t="shared" ref="G117" si="142">SUM(G111:G116)</f>
        <v>725828</v>
      </c>
      <c r="H117" s="37">
        <f t="shared" ref="H117" si="143">SUM(H111:H116)</f>
        <v>706352</v>
      </c>
      <c r="I117" s="18">
        <f t="shared" ref="I117" si="144">SUM(I111:I116)</f>
        <v>835618</v>
      </c>
      <c r="J117" s="18">
        <f t="shared" ref="J117" si="145">SUM(J111:J116)</f>
        <v>826447</v>
      </c>
      <c r="K117" s="18">
        <f t="shared" ref="K117" si="146">SUM(K111:K116)</f>
        <v>816940</v>
      </c>
      <c r="L117" s="37">
        <f t="shared" ref="L117" si="147">SUM(L111:L116)</f>
        <v>804040</v>
      </c>
      <c r="M117" s="18">
        <f t="shared" ref="M117" si="148">SUM(M111:M116)</f>
        <v>801096</v>
      </c>
      <c r="N117" s="18">
        <f t="shared" ref="N117" si="149">SUM(N111:N116)</f>
        <v>853150</v>
      </c>
      <c r="O117" s="18">
        <f t="shared" ref="O117" si="150">SUM(O111:O116)</f>
        <v>811359</v>
      </c>
      <c r="P117" s="37">
        <f t="shared" ref="P117" si="151">SUM(P111:P116)</f>
        <v>515477</v>
      </c>
      <c r="Q117" s="18">
        <f t="shared" ref="Q117" si="152">SUM(Q111:Q116)</f>
        <v>580490</v>
      </c>
      <c r="R117" s="18">
        <f t="shared" ref="R117" si="153">SUM(R111:R116)</f>
        <v>593989</v>
      </c>
      <c r="S117" s="18">
        <f t="shared" ref="S117" si="154">SUM(S111:S116)</f>
        <v>623964</v>
      </c>
      <c r="T117" s="37">
        <f t="shared" ref="T117" si="155">SUM(T111:T116)</f>
        <v>652586</v>
      </c>
      <c r="U117" s="18">
        <f t="shared" ref="U117" si="156">SUM(U111:U116)</f>
        <v>641834</v>
      </c>
      <c r="V117" s="18">
        <f t="shared" ref="V117" si="157">SUM(V111:V116)</f>
        <v>699257</v>
      </c>
      <c r="W117" s="18">
        <f t="shared" ref="W117" si="158">SUM(W111:W116)</f>
        <v>0</v>
      </c>
      <c r="X117" s="18">
        <f t="shared" ref="X117" si="159">SUM(X111:X116)</f>
        <v>0</v>
      </c>
      <c r="Y117" s="18">
        <f t="shared" ref="Y117" si="160">SUM(Y111:Y116)</f>
        <v>0</v>
      </c>
      <c r="AK117" s="18">
        <f t="shared" ref="AK117" si="161">SUM(AK111:AK116)</f>
        <v>0</v>
      </c>
      <c r="AL117" s="18">
        <f t="shared" ref="AL117" si="162">SUM(AL111:AL116)</f>
        <v>0</v>
      </c>
      <c r="AM117" s="18">
        <f t="shared" ref="AM117" si="163">SUM(AM111:AM116)</f>
        <v>0</v>
      </c>
      <c r="AN117" s="18">
        <f t="shared" ref="AN117" si="164">SUM(AN111:AN116)</f>
        <v>0</v>
      </c>
      <c r="AO117" s="18">
        <f t="shared" ref="AO117" si="165">SUM(AO111:AO116)</f>
        <v>0</v>
      </c>
      <c r="AP117" s="18">
        <f t="shared" ref="AP117" si="166">SUM(AP111:AP116)</f>
        <v>-113505</v>
      </c>
      <c r="AQ117" s="18">
        <f t="shared" ref="AQ117" si="167">SUM(AQ111:AQ116)</f>
        <v>725828</v>
      </c>
      <c r="AR117" s="18">
        <f t="shared" ref="AR117" si="168">SUM(AR111:AR116)</f>
        <v>816940</v>
      </c>
      <c r="AS117" s="18">
        <f t="shared" ref="AS117" si="169">SUM(AS111:AS116)</f>
        <v>811359</v>
      </c>
      <c r="AT117" s="18">
        <f t="shared" ref="AT117" si="170">SUM(AT111:AT116)</f>
        <v>623964</v>
      </c>
      <c r="AU117" s="18">
        <f t="shared" ref="AU117" si="171">SUM(AU111:AU116)</f>
        <v>0</v>
      </c>
      <c r="AV117" s="18">
        <f t="shared" ref="AV117" si="172">SUM(AV111:AV116)</f>
        <v>0</v>
      </c>
      <c r="AW117" s="18">
        <f t="shared" ref="AW117" si="173">SUM(AW111:AW116)</f>
        <v>0</v>
      </c>
      <c r="AX117" s="18">
        <f t="shared" ref="AX117" si="174">SUM(AX111:AX116)</f>
        <v>0</v>
      </c>
      <c r="AY117" s="18">
        <f t="shared" ref="AY117" si="175">SUM(AY111:AY116)</f>
        <v>0</v>
      </c>
      <c r="AZ117" s="18">
        <f t="shared" ref="AZ117" si="176">SUM(AZ111:AZ116)</f>
        <v>0</v>
      </c>
      <c r="BA117" s="18">
        <f t="shared" ref="BA117" si="177">SUM(BA111:BA116)</f>
        <v>0</v>
      </c>
    </row>
    <row r="118" spans="2:53" s="10" customFormat="1" x14ac:dyDescent="0.35">
      <c r="B118" s="10" t="s">
        <v>75</v>
      </c>
      <c r="F118" s="10">
        <f>F117+F108+F106+F110</f>
        <v>0</v>
      </c>
      <c r="G118" s="10">
        <f t="shared" ref="G118:Y118" si="178">G117+G108+G106+G110</f>
        <v>830824</v>
      </c>
      <c r="H118" s="27">
        <f t="shared" si="178"/>
        <v>858531</v>
      </c>
      <c r="I118" s="10">
        <f t="shared" si="178"/>
        <v>1364055</v>
      </c>
      <c r="J118" s="10">
        <f t="shared" si="178"/>
        <v>1371225</v>
      </c>
      <c r="K118" s="10">
        <f t="shared" si="178"/>
        <v>1380651</v>
      </c>
      <c r="L118" s="27">
        <f t="shared" si="178"/>
        <v>1405526</v>
      </c>
      <c r="M118" s="10">
        <f t="shared" si="178"/>
        <v>1445932</v>
      </c>
      <c r="N118" s="10">
        <f t="shared" si="178"/>
        <v>2315514</v>
      </c>
      <c r="O118" s="10">
        <f t="shared" si="178"/>
        <v>2372071</v>
      </c>
      <c r="P118" s="27">
        <f t="shared" si="178"/>
        <v>2353949</v>
      </c>
      <c r="Q118" s="10">
        <f t="shared" si="178"/>
        <v>2468459</v>
      </c>
      <c r="R118" s="10">
        <f t="shared" si="178"/>
        <v>2490617</v>
      </c>
      <c r="S118" s="10">
        <f t="shared" si="178"/>
        <v>2587908</v>
      </c>
      <c r="T118" s="27">
        <f t="shared" si="178"/>
        <v>2667564</v>
      </c>
      <c r="U118" s="10">
        <f t="shared" si="178"/>
        <v>2533208</v>
      </c>
      <c r="V118" s="10">
        <f t="shared" si="178"/>
        <v>2589910</v>
      </c>
      <c r="W118" s="10">
        <f t="shared" si="178"/>
        <v>0</v>
      </c>
      <c r="X118" s="10">
        <f t="shared" si="178"/>
        <v>0</v>
      </c>
      <c r="Y118" s="10">
        <f t="shared" si="178"/>
        <v>0</v>
      </c>
      <c r="AK118" s="10">
        <f>AK117+AK108+AK106+AK110</f>
        <v>0</v>
      </c>
      <c r="AL118" s="10">
        <f t="shared" ref="AL118:BA118" si="179">AL117+AL108+AL106+AL110</f>
        <v>0</v>
      </c>
      <c r="AM118" s="10">
        <f t="shared" si="179"/>
        <v>0</v>
      </c>
      <c r="AN118" s="10">
        <f t="shared" si="179"/>
        <v>0</v>
      </c>
      <c r="AO118" s="10">
        <f t="shared" si="179"/>
        <v>0</v>
      </c>
      <c r="AP118" s="10">
        <f t="shared" si="179"/>
        <v>298380</v>
      </c>
      <c r="AQ118" s="10">
        <f t="shared" si="179"/>
        <v>830824</v>
      </c>
      <c r="AR118" s="10">
        <f t="shared" si="179"/>
        <v>1380651</v>
      </c>
      <c r="AS118" s="10">
        <f t="shared" si="179"/>
        <v>2372071</v>
      </c>
      <c r="AT118" s="10">
        <f t="shared" si="179"/>
        <v>2587908</v>
      </c>
      <c r="AU118" s="10">
        <f t="shared" si="179"/>
        <v>0</v>
      </c>
      <c r="AV118" s="10">
        <f t="shared" si="179"/>
        <v>0</v>
      </c>
      <c r="AW118" s="10">
        <f t="shared" si="179"/>
        <v>0</v>
      </c>
      <c r="AX118" s="10">
        <f t="shared" si="179"/>
        <v>0</v>
      </c>
      <c r="AY118" s="10">
        <f t="shared" si="179"/>
        <v>0</v>
      </c>
      <c r="AZ118" s="10">
        <f t="shared" si="179"/>
        <v>0</v>
      </c>
      <c r="BA118" s="10">
        <f t="shared" si="179"/>
        <v>0</v>
      </c>
    </row>
    <row r="119" spans="2:53" s="10" customFormat="1" x14ac:dyDescent="0.35">
      <c r="H119" s="27"/>
      <c r="L119" s="27"/>
      <c r="P119" s="27"/>
      <c r="T119" s="27"/>
    </row>
    <row r="120" spans="2:53" s="10" customFormat="1" x14ac:dyDescent="0.35">
      <c r="H120" s="27"/>
      <c r="L120" s="27"/>
      <c r="P120" s="27"/>
      <c r="T120" s="27"/>
    </row>
    <row r="121" spans="2:53" s="20" customFormat="1" x14ac:dyDescent="0.35">
      <c r="B121" s="20" t="s">
        <v>126</v>
      </c>
      <c r="H121" s="38"/>
      <c r="L121" s="38"/>
      <c r="P121" s="38"/>
      <c r="T121" s="38"/>
    </row>
    <row r="122" spans="2:53" s="21" customFormat="1" x14ac:dyDescent="0.35">
      <c r="B122" s="21" t="s">
        <v>127</v>
      </c>
      <c r="F122" s="21" t="e">
        <f>F80/F99</f>
        <v>#DIV/0!</v>
      </c>
      <c r="G122" s="21">
        <f t="shared" ref="G122:Y122" si="180">G80/G99</f>
        <v>8.2242170642442449</v>
      </c>
      <c r="H122" s="39">
        <f t="shared" si="180"/>
        <v>5.9806065531380446</v>
      </c>
      <c r="I122" s="21">
        <f t="shared" si="180"/>
        <v>9.376001060067745</v>
      </c>
      <c r="J122" s="21">
        <f t="shared" si="180"/>
        <v>8.6056837959146293</v>
      </c>
      <c r="K122" s="21">
        <f t="shared" si="180"/>
        <v>7.992488169928631</v>
      </c>
      <c r="L122" s="39">
        <f t="shared" si="180"/>
        <v>6.7790372652337849</v>
      </c>
      <c r="M122" s="21">
        <f t="shared" si="180"/>
        <v>5.7161605379197509</v>
      </c>
      <c r="N122" s="21">
        <f t="shared" si="180"/>
        <v>8.5063558295183661</v>
      </c>
      <c r="O122" s="21">
        <f t="shared" si="180"/>
        <v>6.7778698040302876</v>
      </c>
      <c r="P122" s="39">
        <f t="shared" si="180"/>
        <v>6.8499652948491772</v>
      </c>
      <c r="Q122" s="21">
        <f t="shared" si="180"/>
        <v>5.4505309271845537</v>
      </c>
      <c r="R122" s="21">
        <f t="shared" si="180"/>
        <v>5.3517729827550129</v>
      </c>
      <c r="S122" s="21">
        <f t="shared" si="180"/>
        <v>4.7449770025385174</v>
      </c>
      <c r="T122" s="39">
        <f t="shared" si="180"/>
        <v>4.3968009358724878</v>
      </c>
      <c r="U122" s="21">
        <f t="shared" si="180"/>
        <v>3.8427199979709079</v>
      </c>
      <c r="V122" s="21">
        <f t="shared" si="180"/>
        <v>3.8888660980587098</v>
      </c>
      <c r="W122" s="21" t="e">
        <f t="shared" si="180"/>
        <v>#DIV/0!</v>
      </c>
      <c r="X122" s="21" t="e">
        <f t="shared" si="180"/>
        <v>#DIV/0!</v>
      </c>
      <c r="Y122" s="21" t="e">
        <f t="shared" si="180"/>
        <v>#DIV/0!</v>
      </c>
      <c r="AK122" s="21" t="e">
        <f t="shared" ref="AK122:BA122" si="181">AK80/AK99</f>
        <v>#DIV/0!</v>
      </c>
      <c r="AL122" s="21" t="e">
        <f t="shared" si="181"/>
        <v>#DIV/0!</v>
      </c>
      <c r="AM122" s="21" t="e">
        <f t="shared" si="181"/>
        <v>#DIV/0!</v>
      </c>
      <c r="AN122" s="21" t="e">
        <f t="shared" si="181"/>
        <v>#DIV/0!</v>
      </c>
      <c r="AO122" s="21" t="e">
        <f t="shared" si="181"/>
        <v>#DIV/0!</v>
      </c>
      <c r="AP122" s="21">
        <f t="shared" si="181"/>
        <v>3.2052819368187815</v>
      </c>
      <c r="AQ122" s="21">
        <f t="shared" si="181"/>
        <v>8.2242170642442449</v>
      </c>
      <c r="AR122" s="21">
        <f t="shared" si="181"/>
        <v>7.992488169928631</v>
      </c>
      <c r="AS122" s="21">
        <f t="shared" si="181"/>
        <v>6.7778698040302876</v>
      </c>
      <c r="AT122" s="21">
        <f t="shared" si="181"/>
        <v>4.7449770025385174</v>
      </c>
      <c r="AU122" s="21" t="e">
        <f t="shared" si="181"/>
        <v>#DIV/0!</v>
      </c>
      <c r="AV122" s="21" t="e">
        <f t="shared" si="181"/>
        <v>#DIV/0!</v>
      </c>
      <c r="AW122" s="21" t="e">
        <f t="shared" si="181"/>
        <v>#DIV/0!</v>
      </c>
      <c r="AX122" s="21" t="e">
        <f t="shared" si="181"/>
        <v>#DIV/0!</v>
      </c>
      <c r="AY122" s="21" t="e">
        <f t="shared" si="181"/>
        <v>#DIV/0!</v>
      </c>
      <c r="AZ122" s="21" t="e">
        <f t="shared" si="181"/>
        <v>#DIV/0!</v>
      </c>
      <c r="BA122" s="21" t="e">
        <f t="shared" si="181"/>
        <v>#DIV/0!</v>
      </c>
    </row>
    <row r="123" spans="2:53" s="8" customFormat="1" x14ac:dyDescent="0.35">
      <c r="H123" s="25"/>
      <c r="I123" s="8" t="s">
        <v>139</v>
      </c>
      <c r="L123" s="25"/>
      <c r="P123" s="25"/>
      <c r="T123" s="25"/>
    </row>
    <row r="124" spans="2:53" s="8" customFormat="1" x14ac:dyDescent="0.35">
      <c r="H124" s="25"/>
      <c r="L124" s="25"/>
      <c r="P124" s="25"/>
      <c r="T124" s="25"/>
    </row>
    <row r="125" spans="2:53" s="8" customFormat="1" x14ac:dyDescent="0.35">
      <c r="H125" s="25"/>
      <c r="L125" s="25"/>
      <c r="P125" s="25"/>
      <c r="T125" s="25"/>
    </row>
    <row r="126" spans="2:53" s="8" customFormat="1" x14ac:dyDescent="0.35">
      <c r="H126" s="25"/>
      <c r="L126" s="25"/>
      <c r="P126" s="25"/>
      <c r="T126" s="25"/>
    </row>
    <row r="127" spans="2:53" s="19" customFormat="1" x14ac:dyDescent="0.35">
      <c r="H127" s="40"/>
      <c r="L127" s="40"/>
      <c r="P127" s="40"/>
      <c r="T127" s="40"/>
    </row>
    <row r="128" spans="2:53" s="16" customFormat="1" x14ac:dyDescent="0.35">
      <c r="B128" s="16" t="s">
        <v>125</v>
      </c>
      <c r="H128" s="41"/>
      <c r="L128" s="41"/>
      <c r="P128" s="41"/>
      <c r="T128" s="41"/>
    </row>
    <row r="129" spans="2:53" s="8" customFormat="1" x14ac:dyDescent="0.35">
      <c r="B129" s="8" t="s">
        <v>98</v>
      </c>
      <c r="H129" s="25">
        <v>-14276</v>
      </c>
      <c r="I129" s="8">
        <v>-10289</v>
      </c>
      <c r="J129" s="8">
        <v>-8316</v>
      </c>
      <c r="K129" s="8">
        <f>AR129</f>
        <v>-17129</v>
      </c>
      <c r="L129" s="25">
        <v>23494</v>
      </c>
      <c r="M129" s="8">
        <v>30949</v>
      </c>
      <c r="N129" s="8">
        <v>24031</v>
      </c>
      <c r="O129" s="8">
        <f>AS129</f>
        <v>64648</v>
      </c>
      <c r="P129" s="25">
        <v>-35467</v>
      </c>
      <c r="Q129" s="8">
        <v>2784</v>
      </c>
      <c r="R129" s="8">
        <v>45472</v>
      </c>
      <c r="S129" s="8">
        <f>AT129</f>
        <v>123595</v>
      </c>
      <c r="T129" s="25">
        <v>36414</v>
      </c>
      <c r="U129" s="8">
        <v>100865</v>
      </c>
      <c r="V129" s="8">
        <v>168965</v>
      </c>
      <c r="AO129" s="8">
        <v>3167</v>
      </c>
      <c r="AP129" s="8">
        <v>-43281</v>
      </c>
      <c r="AQ129" s="8">
        <v>-38917</v>
      </c>
      <c r="AR129" s="8">
        <v>-17129</v>
      </c>
      <c r="AS129" s="8">
        <v>64648</v>
      </c>
      <c r="AT129" s="8">
        <v>123595</v>
      </c>
    </row>
    <row r="130" spans="2:53" s="9" customFormat="1" x14ac:dyDescent="0.35">
      <c r="B130" s="9" t="s">
        <v>99</v>
      </c>
      <c r="H130" s="26">
        <v>-11405</v>
      </c>
      <c r="I130" s="9">
        <v>-30605</v>
      </c>
      <c r="J130" s="9">
        <f>-45962-14333</f>
        <v>-60295</v>
      </c>
      <c r="K130" s="8">
        <f>AR130</f>
        <v>-56375</v>
      </c>
      <c r="L130" s="26">
        <f>-22268-3445</f>
        <v>-25713</v>
      </c>
      <c r="M130" s="9">
        <f>-35840-7103</f>
        <v>-42943</v>
      </c>
      <c r="N130" s="9">
        <v>-64652</v>
      </c>
      <c r="O130" s="42">
        <f>AS130</f>
        <v>-98986</v>
      </c>
      <c r="P130" s="26">
        <f>-24481-4453</f>
        <v>-28934</v>
      </c>
      <c r="Q130" s="9">
        <v>-61565</v>
      </c>
      <c r="R130" s="9">
        <v>-103461</v>
      </c>
      <c r="S130" s="8">
        <f>AT130</f>
        <v>-143606</v>
      </c>
      <c r="T130" s="26">
        <v>-17541</v>
      </c>
      <c r="U130" s="9">
        <v>-56289</v>
      </c>
      <c r="V130" s="9">
        <v>-83580</v>
      </c>
      <c r="AO130" s="9">
        <v>-19031</v>
      </c>
      <c r="AP130" s="9">
        <v>-25466</v>
      </c>
      <c r="AQ130" s="9">
        <v>-43289</v>
      </c>
      <c r="AR130" s="9">
        <v>-56375</v>
      </c>
      <c r="AS130" s="9">
        <v>-98986</v>
      </c>
      <c r="AT130" s="9">
        <v>-143606</v>
      </c>
    </row>
    <row r="131" spans="2:53" s="8" customFormat="1" x14ac:dyDescent="0.35">
      <c r="B131" s="8" t="s">
        <v>100</v>
      </c>
      <c r="F131" s="8">
        <f>SUM(F129:F130)</f>
        <v>0</v>
      </c>
      <c r="G131" s="8">
        <f t="shared" ref="G131:Y131" si="182">SUM(G129:G130)</f>
        <v>0</v>
      </c>
      <c r="H131" s="25">
        <f t="shared" si="182"/>
        <v>-25681</v>
      </c>
      <c r="I131" s="8">
        <f t="shared" si="182"/>
        <v>-40894</v>
      </c>
      <c r="J131" s="8">
        <f t="shared" si="182"/>
        <v>-68611</v>
      </c>
      <c r="K131" s="8">
        <f t="shared" si="182"/>
        <v>-73504</v>
      </c>
      <c r="L131" s="25">
        <f t="shared" si="182"/>
        <v>-2219</v>
      </c>
      <c r="M131" s="8">
        <f t="shared" si="182"/>
        <v>-11994</v>
      </c>
      <c r="N131" s="8">
        <f t="shared" si="182"/>
        <v>-40621</v>
      </c>
      <c r="O131" s="8">
        <f t="shared" si="182"/>
        <v>-34338</v>
      </c>
      <c r="P131" s="25">
        <f t="shared" si="182"/>
        <v>-64401</v>
      </c>
      <c r="Q131" s="8">
        <f t="shared" si="182"/>
        <v>-58781</v>
      </c>
      <c r="R131" s="8">
        <f t="shared" si="182"/>
        <v>-57989</v>
      </c>
      <c r="S131" s="8">
        <f t="shared" si="182"/>
        <v>-20011</v>
      </c>
      <c r="T131" s="25">
        <f t="shared" si="182"/>
        <v>18873</v>
      </c>
      <c r="U131" s="8">
        <f t="shared" si="182"/>
        <v>44576</v>
      </c>
      <c r="V131" s="8">
        <f t="shared" si="182"/>
        <v>85385</v>
      </c>
      <c r="W131" s="8">
        <f t="shared" si="182"/>
        <v>0</v>
      </c>
      <c r="X131" s="8">
        <f t="shared" si="182"/>
        <v>0</v>
      </c>
      <c r="Y131" s="8">
        <f t="shared" si="182"/>
        <v>0</v>
      </c>
      <c r="AK131" s="8">
        <f>SUM(AK129:AK130)</f>
        <v>0</v>
      </c>
      <c r="AL131" s="8">
        <f t="shared" ref="AL131:BA131" si="183">SUM(AL129:AL130)</f>
        <v>0</v>
      </c>
      <c r="AM131" s="8">
        <f t="shared" si="183"/>
        <v>0</v>
      </c>
      <c r="AN131" s="8">
        <f t="shared" si="183"/>
        <v>0</v>
      </c>
      <c r="AO131" s="8">
        <f t="shared" si="183"/>
        <v>-15864</v>
      </c>
      <c r="AP131" s="8">
        <f t="shared" si="183"/>
        <v>-68747</v>
      </c>
      <c r="AQ131" s="8">
        <f t="shared" si="183"/>
        <v>-82206</v>
      </c>
      <c r="AR131" s="8">
        <f t="shared" si="183"/>
        <v>-73504</v>
      </c>
      <c r="AS131" s="8">
        <f t="shared" si="183"/>
        <v>-34338</v>
      </c>
      <c r="AT131" s="8">
        <f t="shared" si="183"/>
        <v>-20011</v>
      </c>
      <c r="AU131" s="8">
        <f t="shared" si="183"/>
        <v>0</v>
      </c>
      <c r="AV131" s="8">
        <f t="shared" si="183"/>
        <v>0</v>
      </c>
      <c r="AW131" s="8">
        <f t="shared" si="183"/>
        <v>0</v>
      </c>
      <c r="AX131" s="8">
        <f t="shared" si="183"/>
        <v>0</v>
      </c>
      <c r="AY131" s="8">
        <f t="shared" si="183"/>
        <v>0</v>
      </c>
      <c r="AZ131" s="8">
        <f t="shared" si="183"/>
        <v>0</v>
      </c>
      <c r="BA131" s="8">
        <f t="shared" si="183"/>
        <v>0</v>
      </c>
    </row>
    <row r="132" spans="2:53" s="8" customFormat="1" x14ac:dyDescent="0.35">
      <c r="H132" s="25"/>
      <c r="L132" s="25"/>
      <c r="P132" s="25"/>
      <c r="T132" s="25"/>
    </row>
    <row r="133" spans="2:53" s="8" customFormat="1" x14ac:dyDescent="0.35">
      <c r="B133" s="8" t="s">
        <v>101</v>
      </c>
      <c r="H133" s="25"/>
      <c r="I133" s="8">
        <v>0</v>
      </c>
      <c r="J133" s="8">
        <f>5724+180+5447</f>
        <v>11351</v>
      </c>
      <c r="K133" s="8">
        <f>AR133</f>
        <v>575000</v>
      </c>
      <c r="L133" s="25">
        <v>0</v>
      </c>
      <c r="M133" s="8">
        <f>11519+95+7174</f>
        <v>18788</v>
      </c>
      <c r="N133" s="8">
        <f>16802+95+7174</f>
        <v>24071</v>
      </c>
      <c r="O133" s="8">
        <f>AS133</f>
        <v>1293570</v>
      </c>
      <c r="P133" s="25">
        <f>3006+62</f>
        <v>3068</v>
      </c>
      <c r="Q133" s="8">
        <f>5977+62+8688</f>
        <v>14727</v>
      </c>
      <c r="R133" s="8">
        <v>0</v>
      </c>
      <c r="S133" s="8">
        <f>AT133</f>
        <v>0</v>
      </c>
      <c r="T133" s="25">
        <v>0</v>
      </c>
      <c r="U133" s="8">
        <v>0</v>
      </c>
      <c r="V133" s="8">
        <v>0</v>
      </c>
      <c r="AO133" s="8">
        <v>0</v>
      </c>
      <c r="AP133" s="8">
        <v>149975</v>
      </c>
      <c r="AQ133" s="8">
        <v>570544</v>
      </c>
      <c r="AR133" s="8">
        <v>575000</v>
      </c>
      <c r="AS133" s="8">
        <v>1293570</v>
      </c>
      <c r="AT133" s="8">
        <v>0</v>
      </c>
    </row>
    <row r="134" spans="2:53" s="8" customFormat="1" x14ac:dyDescent="0.35">
      <c r="B134" s="8" t="s">
        <v>102</v>
      </c>
      <c r="H134" s="25">
        <v>12897</v>
      </c>
      <c r="I134" s="8">
        <v>25346</v>
      </c>
      <c r="J134" s="8">
        <v>40091</v>
      </c>
      <c r="K134" s="8">
        <f>AR134</f>
        <v>56334</v>
      </c>
      <c r="L134" s="25">
        <v>18042</v>
      </c>
      <c r="M134" s="8">
        <v>38589</v>
      </c>
      <c r="N134" s="8">
        <v>61638</v>
      </c>
      <c r="O134" s="8">
        <f>AS134</f>
        <v>90137</v>
      </c>
      <c r="P134" s="25">
        <v>33965</v>
      </c>
      <c r="Q134" s="8">
        <v>88780</v>
      </c>
      <c r="R134" s="8">
        <v>142545</v>
      </c>
      <c r="S134" s="8">
        <f>AT134</f>
        <v>202777</v>
      </c>
      <c r="T134" s="25">
        <v>57401</v>
      </c>
      <c r="U134" s="8">
        <v>125793</v>
      </c>
      <c r="V134" s="8">
        <v>199565</v>
      </c>
      <c r="AO134" s="8">
        <v>2755</v>
      </c>
      <c r="AP134" s="8">
        <v>27347</v>
      </c>
      <c r="AQ134" s="8">
        <v>36627</v>
      </c>
      <c r="AR134" s="8">
        <v>56334</v>
      </c>
      <c r="AS134" s="8">
        <v>90137</v>
      </c>
      <c r="AT134" s="8">
        <v>202777</v>
      </c>
    </row>
    <row r="135" spans="2:53" s="8" customFormat="1" x14ac:dyDescent="0.35">
      <c r="B135" s="8" t="s">
        <v>103</v>
      </c>
      <c r="H135" s="25">
        <v>0</v>
      </c>
      <c r="I135" s="8">
        <v>0</v>
      </c>
      <c r="J135" s="8">
        <v>0</v>
      </c>
      <c r="K135" s="8">
        <f>AR135</f>
        <v>0</v>
      </c>
      <c r="L135" s="25">
        <v>0</v>
      </c>
      <c r="M135" s="8">
        <v>0</v>
      </c>
      <c r="N135" s="8">
        <v>0</v>
      </c>
      <c r="O135" s="8">
        <f>AS135</f>
        <v>0</v>
      </c>
      <c r="P135" s="25">
        <v>0</v>
      </c>
      <c r="Q135" s="8">
        <v>0</v>
      </c>
      <c r="R135" s="8">
        <v>0</v>
      </c>
      <c r="S135" s="8">
        <f>AT135</f>
        <v>0</v>
      </c>
      <c r="T135" s="25">
        <v>0</v>
      </c>
      <c r="U135" s="8">
        <v>0</v>
      </c>
      <c r="V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</row>
    <row r="136" spans="2:53" s="8" customFormat="1" x14ac:dyDescent="0.35">
      <c r="B136" s="8" t="s">
        <v>104</v>
      </c>
      <c r="H136" s="25">
        <v>0</v>
      </c>
      <c r="I136" s="8">
        <v>0</v>
      </c>
      <c r="J136" s="8">
        <v>0</v>
      </c>
      <c r="K136" s="8">
        <f>AR136</f>
        <v>0</v>
      </c>
      <c r="L136" s="25">
        <v>0</v>
      </c>
      <c r="M136" s="8">
        <v>0</v>
      </c>
      <c r="N136" s="8">
        <v>0</v>
      </c>
      <c r="O136" s="8">
        <f>AS136</f>
        <v>0</v>
      </c>
      <c r="P136" s="25">
        <v>0</v>
      </c>
      <c r="Q136" s="8">
        <v>0</v>
      </c>
      <c r="R136" s="8">
        <v>0</v>
      </c>
      <c r="S136" s="8">
        <f>AT136</f>
        <v>0</v>
      </c>
      <c r="T136" s="25">
        <v>0</v>
      </c>
      <c r="U136" s="8">
        <v>0</v>
      </c>
      <c r="V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</row>
    <row r="137" spans="2:53" s="8" customFormat="1" x14ac:dyDescent="0.35">
      <c r="H137" s="25"/>
      <c r="L137" s="25"/>
      <c r="P137" s="25"/>
      <c r="T137" s="25"/>
    </row>
    <row r="138" spans="2:53" s="14" customFormat="1" x14ac:dyDescent="0.35">
      <c r="B138" s="14" t="s">
        <v>124</v>
      </c>
      <c r="H138" s="34"/>
      <c r="L138" s="34"/>
      <c r="P138" s="34"/>
      <c r="T138" s="34"/>
    </row>
    <row r="139" spans="2:53" x14ac:dyDescent="0.35">
      <c r="B139" s="8" t="s">
        <v>98</v>
      </c>
      <c r="H139" s="25">
        <f>H129</f>
        <v>-14276</v>
      </c>
      <c r="I139" s="8">
        <f>I129-H139</f>
        <v>3987</v>
      </c>
      <c r="J139" s="8">
        <f>J129-I139-H139</f>
        <v>1973</v>
      </c>
      <c r="K139" s="8">
        <f>K129-J139-I139-H139</f>
        <v>-8813</v>
      </c>
      <c r="L139" s="25">
        <f>L129</f>
        <v>23494</v>
      </c>
      <c r="M139" s="8">
        <f>M129-L139</f>
        <v>7455</v>
      </c>
      <c r="N139" s="8">
        <f>N129-M139-L139</f>
        <v>-6918</v>
      </c>
      <c r="O139" s="8">
        <f>O129-N139-M139-L139</f>
        <v>40617</v>
      </c>
      <c r="P139" s="25">
        <f>P129</f>
        <v>-35467</v>
      </c>
      <c r="Q139" s="8">
        <f>Q129-P139</f>
        <v>38251</v>
      </c>
      <c r="R139" s="8">
        <f>R129-Q139-P139</f>
        <v>42688</v>
      </c>
      <c r="S139" s="8">
        <f>S129-R139-Q139-P139</f>
        <v>78123</v>
      </c>
      <c r="T139" s="25">
        <f>T129</f>
        <v>36414</v>
      </c>
      <c r="U139" s="8">
        <f>U129-T139</f>
        <v>64451</v>
      </c>
      <c r="V139" s="8">
        <f>V129-U139-T139</f>
        <v>68100</v>
      </c>
      <c r="W139" s="8">
        <f>W129-V139-U139-T139</f>
        <v>-168965</v>
      </c>
    </row>
    <row r="140" spans="2:53" s="6" customFormat="1" x14ac:dyDescent="0.35">
      <c r="B140" s="6" t="s">
        <v>99</v>
      </c>
      <c r="H140" s="26">
        <f>H130</f>
        <v>-11405</v>
      </c>
      <c r="I140" s="9">
        <f>I130-H140</f>
        <v>-19200</v>
      </c>
      <c r="J140" s="9">
        <f>J130-I140-H140</f>
        <v>-29690</v>
      </c>
      <c r="K140" s="9">
        <f>K130-J140-I140-H140</f>
        <v>3920</v>
      </c>
      <c r="L140" s="26">
        <f>L130</f>
        <v>-25713</v>
      </c>
      <c r="M140" s="9">
        <f>M130-L140</f>
        <v>-17230</v>
      </c>
      <c r="N140" s="9">
        <f>N130-M140-L140</f>
        <v>-21709</v>
      </c>
      <c r="O140" s="9">
        <f>O130-N140-M140-L140</f>
        <v>-34334</v>
      </c>
      <c r="P140" s="26">
        <f>P130</f>
        <v>-28934</v>
      </c>
      <c r="Q140" s="9">
        <f>Q130-P140</f>
        <v>-32631</v>
      </c>
      <c r="R140" s="9">
        <f>R130-Q140-P140</f>
        <v>-41896</v>
      </c>
      <c r="S140" s="9">
        <f>S130-R140-Q140-P140</f>
        <v>-40145</v>
      </c>
      <c r="T140" s="26">
        <f>T130</f>
        <v>-17541</v>
      </c>
      <c r="U140" s="9">
        <f>U130-T140</f>
        <v>-38748</v>
      </c>
      <c r="V140" s="9">
        <f>V130-U140-T140</f>
        <v>-27291</v>
      </c>
      <c r="W140" s="9">
        <f>W130-V140-U140-T140</f>
        <v>83580</v>
      </c>
    </row>
    <row r="141" spans="2:53" x14ac:dyDescent="0.35">
      <c r="B141" s="8" t="s">
        <v>100</v>
      </c>
      <c r="H141" s="46">
        <f>SUM(H139:H140)</f>
        <v>-25681</v>
      </c>
      <c r="I141" s="45">
        <f t="shared" ref="I141:K141" si="184">SUM(I139:I140)</f>
        <v>-15213</v>
      </c>
      <c r="J141" s="45">
        <f t="shared" si="184"/>
        <v>-27717</v>
      </c>
      <c r="K141" s="45">
        <f t="shared" si="184"/>
        <v>-4893</v>
      </c>
      <c r="L141" s="46">
        <f>SUM(L139:L140)</f>
        <v>-2219</v>
      </c>
      <c r="M141" s="45">
        <f t="shared" ref="M141" si="185">SUM(M139:M140)</f>
        <v>-9775</v>
      </c>
      <c r="N141" s="45">
        <f t="shared" ref="N141" si="186">SUM(N139:N140)</f>
        <v>-28627</v>
      </c>
      <c r="O141" s="45">
        <f t="shared" ref="O141" si="187">SUM(O139:O140)</f>
        <v>6283</v>
      </c>
      <c r="P141" s="46">
        <f>SUM(P139:P140)</f>
        <v>-64401</v>
      </c>
      <c r="Q141" s="45">
        <f t="shared" ref="Q141" si="188">SUM(Q139:Q140)</f>
        <v>5620</v>
      </c>
      <c r="R141" s="45">
        <f t="shared" ref="R141" si="189">SUM(R139:R140)</f>
        <v>792</v>
      </c>
      <c r="S141" s="45">
        <f t="shared" ref="S141" si="190">SUM(S139:S140)</f>
        <v>37978</v>
      </c>
      <c r="T141" s="46">
        <f>SUM(T139:T140)</f>
        <v>18873</v>
      </c>
      <c r="U141" s="45">
        <f t="shared" ref="U141" si="191">SUM(U139:U140)</f>
        <v>25703</v>
      </c>
      <c r="V141" s="45">
        <f t="shared" ref="V141" si="192">SUM(V139:V140)</f>
        <v>40809</v>
      </c>
      <c r="W141" s="45">
        <f t="shared" ref="W141" si="193">SUM(W139:W140)</f>
        <v>-85385</v>
      </c>
    </row>
    <row r="143" spans="2:53" x14ac:dyDescent="0.35">
      <c r="B143" t="s">
        <v>101</v>
      </c>
      <c r="H143" s="25">
        <f>H133</f>
        <v>0</v>
      </c>
      <c r="I143" s="8">
        <f>I133-H143</f>
        <v>0</v>
      </c>
      <c r="J143" s="8">
        <f>J133-I143-H143</f>
        <v>11351</v>
      </c>
      <c r="K143" s="8">
        <f>K133-J143-I143-H143</f>
        <v>563649</v>
      </c>
      <c r="L143" s="25">
        <f>L133</f>
        <v>0</v>
      </c>
      <c r="M143" s="8">
        <f>M133-L143</f>
        <v>18788</v>
      </c>
      <c r="N143" s="8">
        <f>N133-M143-L143</f>
        <v>5283</v>
      </c>
      <c r="O143" s="8">
        <f>O133-N143-M143-L143</f>
        <v>1269499</v>
      </c>
      <c r="P143" s="25">
        <f>P133</f>
        <v>3068</v>
      </c>
      <c r="Q143" s="8">
        <f>Q133-P143</f>
        <v>11659</v>
      </c>
      <c r="R143" s="8">
        <f>R133-Q143-P143</f>
        <v>-14727</v>
      </c>
      <c r="S143" s="8">
        <f>S133-R143-Q143-P143</f>
        <v>0</v>
      </c>
      <c r="T143" s="25">
        <f>T133</f>
        <v>0</v>
      </c>
      <c r="U143" s="8">
        <f>U133-T143</f>
        <v>0</v>
      </c>
      <c r="V143" s="8">
        <f>V133-U143-T143</f>
        <v>0</v>
      </c>
      <c r="W143" s="8">
        <f>W133-V143-U143-T143</f>
        <v>0</v>
      </c>
    </row>
    <row r="144" spans="2:53" x14ac:dyDescent="0.35">
      <c r="B144" t="s">
        <v>102</v>
      </c>
      <c r="H144" s="25">
        <f>H134</f>
        <v>12897</v>
      </c>
      <c r="I144" s="8">
        <f>I134-H144</f>
        <v>12449</v>
      </c>
      <c r="J144" s="8">
        <f>J134-I144-H144</f>
        <v>14745</v>
      </c>
      <c r="K144" s="8">
        <f>K134-J144-I144-H144</f>
        <v>16243</v>
      </c>
      <c r="L144" s="25">
        <f>L134</f>
        <v>18042</v>
      </c>
      <c r="M144" s="8">
        <f>M134-L144</f>
        <v>20547</v>
      </c>
      <c r="N144" s="8">
        <f>N134-M144-L144</f>
        <v>23049</v>
      </c>
      <c r="O144" s="8">
        <f>O134-N144-M144-L144</f>
        <v>28499</v>
      </c>
      <c r="P144" s="25">
        <f>P134</f>
        <v>33965</v>
      </c>
      <c r="Q144" s="8">
        <f>Q134-P144</f>
        <v>54815</v>
      </c>
      <c r="R144" s="8">
        <f>R134-Q144-P144</f>
        <v>53765</v>
      </c>
      <c r="S144" s="8">
        <f>S134-R144-Q144-P144</f>
        <v>60232</v>
      </c>
      <c r="T144" s="25">
        <f>T134</f>
        <v>57401</v>
      </c>
      <c r="U144" s="8">
        <f>U134-T144</f>
        <v>68392</v>
      </c>
      <c r="V144" s="8">
        <f>V134-U144-T144</f>
        <v>73772</v>
      </c>
      <c r="W144" s="8">
        <f>W134-V144-U144-T144</f>
        <v>-199565</v>
      </c>
    </row>
    <row r="145" spans="2:50" x14ac:dyDescent="0.35">
      <c r="B145" t="s">
        <v>103</v>
      </c>
      <c r="H145" s="25">
        <f>H135</f>
        <v>0</v>
      </c>
      <c r="I145" s="8">
        <f>I135-H145</f>
        <v>0</v>
      </c>
      <c r="J145" s="8">
        <f>J135-I145-H145</f>
        <v>0</v>
      </c>
      <c r="K145" s="8">
        <f>K135-J145-I145-H145</f>
        <v>0</v>
      </c>
      <c r="L145" s="25">
        <f>L135</f>
        <v>0</v>
      </c>
      <c r="M145" s="8">
        <f>M135-L145</f>
        <v>0</v>
      </c>
      <c r="N145" s="8">
        <f>N135-M145-L145</f>
        <v>0</v>
      </c>
      <c r="O145" s="8">
        <f>O135-N145-M145-L145</f>
        <v>0</v>
      </c>
      <c r="P145" s="25">
        <f>P135</f>
        <v>0</v>
      </c>
      <c r="Q145" s="8">
        <f>Q135-P145</f>
        <v>0</v>
      </c>
      <c r="R145" s="8">
        <f>R135-Q145-P145</f>
        <v>0</v>
      </c>
      <c r="S145" s="8">
        <f>S135-R145-Q145-P145</f>
        <v>0</v>
      </c>
      <c r="T145" s="25">
        <f>T135</f>
        <v>0</v>
      </c>
      <c r="U145" s="8">
        <f>U135-T145</f>
        <v>0</v>
      </c>
      <c r="V145" s="8">
        <f>V135-U145-T145</f>
        <v>0</v>
      </c>
      <c r="W145" s="8">
        <f>W135-V145-U145-T145</f>
        <v>0</v>
      </c>
    </row>
    <row r="146" spans="2:50" x14ac:dyDescent="0.35">
      <c r="B146" t="s">
        <v>104</v>
      </c>
      <c r="H146" s="25">
        <f>H136</f>
        <v>0</v>
      </c>
      <c r="I146" s="8">
        <f>I136-H146</f>
        <v>0</v>
      </c>
      <c r="J146" s="8">
        <f>J136-I146-H146</f>
        <v>0</v>
      </c>
      <c r="K146" s="8">
        <f>K136-J146-I146-H146</f>
        <v>0</v>
      </c>
      <c r="L146" s="25">
        <f>L136</f>
        <v>0</v>
      </c>
      <c r="M146" s="8">
        <f>M136-L146</f>
        <v>0</v>
      </c>
      <c r="N146" s="8">
        <f>N136-M146-L146</f>
        <v>0</v>
      </c>
      <c r="O146" s="8">
        <f>O136-N146-M146-L146</f>
        <v>0</v>
      </c>
      <c r="P146" s="25">
        <f>P136</f>
        <v>0</v>
      </c>
      <c r="Q146" s="8">
        <f>Q136-P146</f>
        <v>0</v>
      </c>
      <c r="R146" s="8">
        <f>R136-Q146-P146</f>
        <v>0</v>
      </c>
      <c r="S146" s="8">
        <f>S136-R146-Q146-P146</f>
        <v>0</v>
      </c>
      <c r="T146" s="25">
        <f>T136</f>
        <v>0</v>
      </c>
      <c r="U146" s="8">
        <f>U136-T146</f>
        <v>0</v>
      </c>
      <c r="V146" s="8">
        <f>V136-U146-T146</f>
        <v>0</v>
      </c>
      <c r="W146" s="8">
        <f>W136-V146-U146-T146</f>
        <v>0</v>
      </c>
    </row>
    <row r="153" spans="2:50" s="2" customFormat="1" x14ac:dyDescent="0.35">
      <c r="B153" s="2" t="s">
        <v>129</v>
      </c>
      <c r="H153" s="24"/>
      <c r="L153" s="24"/>
      <c r="P153" s="24"/>
      <c r="T153" s="24"/>
      <c r="AW153" s="2" t="s">
        <v>131</v>
      </c>
      <c r="AX153" s="2" t="e" vm="1">
        <v>#VALUE!</v>
      </c>
    </row>
    <row r="154" spans="2:50" s="45" customFormat="1" x14ac:dyDescent="0.35">
      <c r="B154" s="45" t="s">
        <v>130</v>
      </c>
      <c r="H154" s="45">
        <f>H7*H155</f>
        <v>5746854.5700000003</v>
      </c>
      <c r="I154" s="45">
        <f t="shared" ref="I154:W154" si="194">I7*I155</f>
        <v>8339083.0599999996</v>
      </c>
      <c r="J154" s="45">
        <f t="shared" si="194"/>
        <v>11539604.25</v>
      </c>
      <c r="K154" s="45">
        <f t="shared" si="194"/>
        <v>19542267.059999999</v>
      </c>
      <c r="L154" s="45">
        <f t="shared" si="194"/>
        <v>23576275.82</v>
      </c>
      <c r="M154" s="45">
        <f t="shared" si="194"/>
        <v>25456358.539999999</v>
      </c>
      <c r="N154" s="45">
        <f t="shared" si="194"/>
        <v>37515543.609999999</v>
      </c>
      <c r="O154" s="45">
        <f t="shared" si="194"/>
        <v>52070157.119999997</v>
      </c>
      <c r="P154" s="45">
        <f t="shared" si="194"/>
        <v>33853069.800000004</v>
      </c>
      <c r="Q154" s="45">
        <f t="shared" si="194"/>
        <v>23664585.689999998</v>
      </c>
      <c r="R154" s="45">
        <f t="shared" si="194"/>
        <v>19317798.5</v>
      </c>
      <c r="S154" s="45">
        <f t="shared" si="194"/>
        <v>16173013.92</v>
      </c>
      <c r="T154" s="45">
        <f t="shared" si="194"/>
        <v>18065670.52</v>
      </c>
      <c r="U154" s="45">
        <f t="shared" si="194"/>
        <v>19841453.870000001</v>
      </c>
      <c r="V154" s="45">
        <f t="shared" si="194"/>
        <v>21435357.300000001</v>
      </c>
      <c r="W154" s="45">
        <f t="shared" si="194"/>
        <v>0</v>
      </c>
      <c r="AT154" s="45">
        <f>AT7*AT155</f>
        <v>23202205.199999999</v>
      </c>
      <c r="AW154" s="45" cm="1">
        <f t="array" ref="AW154">_FV(AX153,"Market cap",TRUE)/1000</f>
        <v>27137076.875</v>
      </c>
    </row>
    <row r="155" spans="2:50" s="45" customFormat="1" x14ac:dyDescent="0.35">
      <c r="B155" s="45" t="s">
        <v>6</v>
      </c>
      <c r="H155" s="45">
        <f>H67</f>
        <v>296077</v>
      </c>
      <c r="I155" s="45">
        <f t="shared" ref="I155:W155" si="195">I67</f>
        <v>299321</v>
      </c>
      <c r="J155" s="45">
        <f t="shared" si="195"/>
        <v>301689</v>
      </c>
      <c r="K155" s="45">
        <f t="shared" si="195"/>
        <v>299774</v>
      </c>
      <c r="L155" s="45">
        <f t="shared" si="195"/>
        <v>305947</v>
      </c>
      <c r="M155" s="45">
        <f t="shared" si="195"/>
        <v>308263</v>
      </c>
      <c r="N155" s="45">
        <f t="shared" si="195"/>
        <v>314543</v>
      </c>
      <c r="O155" s="45">
        <f t="shared" si="195"/>
        <v>312321</v>
      </c>
      <c r="P155" s="45">
        <f t="shared" si="195"/>
        <v>323334</v>
      </c>
      <c r="Q155" s="45">
        <f t="shared" si="195"/>
        <v>325197</v>
      </c>
      <c r="R155" s="45">
        <f t="shared" si="195"/>
        <v>326590</v>
      </c>
      <c r="S155" s="45">
        <f t="shared" si="195"/>
        <v>326332</v>
      </c>
      <c r="T155" s="45">
        <f t="shared" si="195"/>
        <v>330389</v>
      </c>
      <c r="U155" s="45">
        <f t="shared" si="195"/>
        <v>332297</v>
      </c>
      <c r="V155" s="45">
        <f t="shared" si="195"/>
        <v>334666</v>
      </c>
      <c r="W155" s="45">
        <f t="shared" si="195"/>
        <v>0</v>
      </c>
      <c r="AT155" s="45">
        <f>AT67</f>
        <v>326332</v>
      </c>
      <c r="AW155" s="45" cm="1">
        <f t="array" ref="AW155">_FV(AX153,"Shares outstanding",TRUE)/1000</f>
        <v>335771.8</v>
      </c>
    </row>
    <row r="156" spans="2:50" s="47" customFormat="1" x14ac:dyDescent="0.35">
      <c r="B156" s="47" t="s">
        <v>140</v>
      </c>
      <c r="L156" s="47">
        <f>L154/SUM(I45:L45)</f>
        <v>49.336790007198701</v>
      </c>
      <c r="M156" s="47">
        <f t="shared" ref="M156:W156" si="196">M154/SUM(J45:M45)</f>
        <v>47.979174398902316</v>
      </c>
      <c r="N156" s="47">
        <f t="shared" si="196"/>
        <v>63.720019176025382</v>
      </c>
      <c r="O156" s="47">
        <f t="shared" si="196"/>
        <v>79.323727457474263</v>
      </c>
      <c r="P156" s="47">
        <f t="shared" si="196"/>
        <v>46.339916335632104</v>
      </c>
      <c r="Q156" s="47">
        <f t="shared" si="196"/>
        <v>29.121092075454047</v>
      </c>
      <c r="R156" s="47">
        <f t="shared" si="196"/>
        <v>21.604964899115014</v>
      </c>
      <c r="S156" s="47">
        <f t="shared" si="196"/>
        <v>16.58360745702857</v>
      </c>
      <c r="T156" s="47">
        <f t="shared" si="196"/>
        <v>17.152326297010489</v>
      </c>
      <c r="U156" s="47">
        <f t="shared" si="196"/>
        <v>17.602019355479737</v>
      </c>
      <c r="V156" s="47">
        <f t="shared" si="196"/>
        <v>17.73023469526176</v>
      </c>
      <c r="W156" s="47">
        <f t="shared" si="196"/>
        <v>0</v>
      </c>
      <c r="AT156" s="47">
        <f>AT154/AT45</f>
        <v>23.791252828787961</v>
      </c>
      <c r="AW156" s="47">
        <f>AW154/AT30</f>
        <v>27.826021337289962</v>
      </c>
    </row>
    <row r="157" spans="2:50" s="47" customFormat="1" x14ac:dyDescent="0.35">
      <c r="B157" s="47" t="s">
        <v>141</v>
      </c>
      <c r="L157" s="47">
        <f>L154/SUM(I64:L64)</f>
        <v>-186.24563201592582</v>
      </c>
      <c r="M157" s="47">
        <f t="shared" ref="M157:W157" si="197">M154/SUM(J64:M64)</f>
        <v>-187.23142157367499</v>
      </c>
      <c r="N157" s="47">
        <f t="shared" si="197"/>
        <v>-173.01903163322248</v>
      </c>
      <c r="O157" s="47">
        <f t="shared" si="197"/>
        <v>-200.03210461413167</v>
      </c>
      <c r="P157" s="47">
        <f t="shared" si="197"/>
        <v>-129.34496555571266</v>
      </c>
      <c r="Q157" s="47">
        <f t="shared" si="197"/>
        <v>-81.671299412605165</v>
      </c>
      <c r="R157" s="47">
        <f t="shared" si="197"/>
        <v>-85.870239815082343</v>
      </c>
      <c r="S157" s="47">
        <f t="shared" si="197"/>
        <v>-83.632900440063921</v>
      </c>
      <c r="T157" s="47">
        <f t="shared" si="197"/>
        <v>-95.04145852842457</v>
      </c>
      <c r="U157" s="47">
        <f t="shared" si="197"/>
        <v>-89.77545956780628</v>
      </c>
      <c r="V157" s="47">
        <f t="shared" si="197"/>
        <v>-106.11510487571844</v>
      </c>
      <c r="W157" s="47">
        <f t="shared" si="197"/>
        <v>0</v>
      </c>
      <c r="AT157" s="47">
        <f>AT154/AT64</f>
        <v>-119.98182448120549</v>
      </c>
    </row>
    <row r="158" spans="2:50" s="47" customFormat="1" x14ac:dyDescent="0.35">
      <c r="B158" s="47" t="s">
        <v>142</v>
      </c>
      <c r="L158" s="47">
        <f>L154/L117</f>
        <v>29.322267325008706</v>
      </c>
      <c r="M158" s="47">
        <f t="shared" ref="M158:W158" si="198">M154/M117</f>
        <v>31.776913803089766</v>
      </c>
      <c r="N158" s="47">
        <f t="shared" si="198"/>
        <v>43.972974986813576</v>
      </c>
      <c r="O158" s="47">
        <f t="shared" si="198"/>
        <v>64.1764707361353</v>
      </c>
      <c r="P158" s="47">
        <f t="shared" si="198"/>
        <v>65.673288623934738</v>
      </c>
      <c r="Q158" s="47">
        <f t="shared" si="198"/>
        <v>40.766569088184113</v>
      </c>
      <c r="R158" s="47">
        <f t="shared" si="198"/>
        <v>32.522148558306633</v>
      </c>
      <c r="S158" s="47">
        <f t="shared" si="198"/>
        <v>25.919786910783316</v>
      </c>
      <c r="T158" s="47">
        <f t="shared" si="198"/>
        <v>27.683202704317896</v>
      </c>
      <c r="U158" s="47">
        <f t="shared" si="198"/>
        <v>30.913684644316135</v>
      </c>
      <c r="V158" s="47">
        <f t="shared" si="198"/>
        <v>30.654476537238814</v>
      </c>
      <c r="W158" s="47" t="e">
        <f t="shared" si="198"/>
        <v>#DIV/0!</v>
      </c>
    </row>
    <row r="159" spans="2:50" s="47" customFormat="1" x14ac:dyDescent="0.35">
      <c r="B159" s="48" t="s">
        <v>143</v>
      </c>
      <c r="L159" s="47">
        <f>L154/SUM(I141:L141)</f>
        <v>-471.12976739538789</v>
      </c>
      <c r="M159" s="47">
        <f t="shared" ref="M159:W159" si="199">M154/SUM(J141:M141)</f>
        <v>-570.71918527486321</v>
      </c>
      <c r="N159" s="47">
        <f t="shared" si="199"/>
        <v>-824.26382234037874</v>
      </c>
      <c r="O159" s="47">
        <f t="shared" si="199"/>
        <v>-1516.4004053817928</v>
      </c>
      <c r="P159" s="47">
        <f t="shared" si="199"/>
        <v>-350.73632200580198</v>
      </c>
      <c r="Q159" s="47">
        <f t="shared" si="199"/>
        <v>-291.70521651771952</v>
      </c>
      <c r="R159" s="47">
        <f t="shared" si="199"/>
        <v>-373.6084496963602</v>
      </c>
      <c r="S159" s="47">
        <f t="shared" si="199"/>
        <v>-808.20618259957018</v>
      </c>
      <c r="T159" s="47">
        <f t="shared" si="199"/>
        <v>285.56455621769436</v>
      </c>
      <c r="U159" s="47">
        <f t="shared" si="199"/>
        <v>238.0612611283085</v>
      </c>
      <c r="V159" s="47">
        <f t="shared" si="199"/>
        <v>173.75839838525329</v>
      </c>
      <c r="W159" s="47" t="e">
        <f t="shared" si="199"/>
        <v>#DIV/0!</v>
      </c>
    </row>
    <row r="160" spans="2:50" s="44" customFormat="1" x14ac:dyDescent="0.35"/>
    <row r="161" s="44" customFormat="1" x14ac:dyDescent="0.35"/>
    <row r="162" s="44" customFormat="1" x14ac:dyDescent="0.35"/>
    <row r="163" s="44" customFormat="1" x14ac:dyDescent="0.35"/>
    <row r="164" s="44" customFormat="1" x14ac:dyDescent="0.35"/>
    <row r="165" s="44" customFormat="1" x14ac:dyDescent="0.35"/>
    <row r="166" s="44" customFormat="1" x14ac:dyDescent="0.35"/>
    <row r="167" s="44" customFormat="1" x14ac:dyDescent="0.35"/>
    <row r="168" s="44" customFormat="1" x14ac:dyDescent="0.35"/>
    <row r="169" s="44" customFormat="1" x14ac:dyDescent="0.35"/>
    <row r="170" s="44" customFormat="1" x14ac:dyDescent="0.35"/>
    <row r="171" s="44" customFormat="1" x14ac:dyDescent="0.35"/>
    <row r="172" s="44" customFormat="1" x14ac:dyDescent="0.35"/>
    <row r="1048576" spans="11:11" x14ac:dyDescent="0.35">
      <c r="K1048576" s="8"/>
    </row>
  </sheetData>
  <pageMargins left="0.7" right="0.7" top="0.75" bottom="0.75" header="0.3" footer="0.3"/>
  <ignoredErrors>
    <ignoredError sqref="AP117:AT117 P117:R117 T117:U117 G118:V118 G117:O117 V117 S117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Kruta</dc:creator>
  <cp:lastModifiedBy>William Kruta</cp:lastModifiedBy>
  <dcterms:created xsi:type="dcterms:W3CDTF">2023-10-31T23:02:00Z</dcterms:created>
  <dcterms:modified xsi:type="dcterms:W3CDTF">2024-02-06T10:12:14Z</dcterms:modified>
</cp:coreProperties>
</file>