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NVDA/"/>
    </mc:Choice>
  </mc:AlternateContent>
  <xr:revisionPtr revIDLastSave="1178" documentId="11_60E75B87F94EC339A3CE5EC2F11D231891AC5B93" xr6:coauthVersionLast="47" xr6:coauthVersionMax="47" xr10:uidLastSave="{D1081033-1280-42BC-87E7-2D7CE18E19D4}"/>
  <bookViews>
    <workbookView xWindow="6850" yWindow="4990" windowWidth="28800" windowHeight="15460" activeTab="2" xr2:uid="{00000000-000D-0000-FFFF-FFFF00000000}"/>
  </bookViews>
  <sheets>
    <sheet name="Main" sheetId="1" r:id="rId1"/>
    <sheet name="Info" sheetId="2" r:id="rId2"/>
    <sheet name="Model" sheetId="3" r:id="rId3"/>
    <sheet name="Summary" sheetId="4" r:id="rId4"/>
    <sheet name="Income Statement" sheetId="5" r:id="rId5"/>
    <sheet name="Balance Sheet" sheetId="6" r:id="rId6"/>
    <sheet name="Cash Flow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6" i="3" l="1"/>
  <c r="S145" i="3"/>
  <c r="P148" i="3"/>
  <c r="P147" i="3"/>
  <c r="P146" i="3"/>
  <c r="Q146" i="3" s="1"/>
  <c r="R146" i="3" s="1"/>
  <c r="P145" i="3"/>
  <c r="Q145" i="3" s="1"/>
  <c r="R145" i="3" s="1"/>
  <c r="Q148" i="3"/>
  <c r="R148" i="3" s="1"/>
  <c r="Q147" i="3"/>
  <c r="R147" i="3" s="1"/>
  <c r="S141" i="3"/>
  <c r="Q142" i="3"/>
  <c r="R142" i="3"/>
  <c r="S142" i="3" s="1"/>
  <c r="R141" i="3"/>
  <c r="Q141" i="3"/>
  <c r="P143" i="3"/>
  <c r="P142" i="3"/>
  <c r="P141" i="3"/>
  <c r="K71" i="3"/>
  <c r="K78" i="3" s="1"/>
  <c r="K72" i="3"/>
  <c r="K66" i="3"/>
  <c r="K63" i="3"/>
  <c r="K62" i="3"/>
  <c r="K61" i="3"/>
  <c r="K52" i="3"/>
  <c r="K51" i="3"/>
  <c r="K57" i="3"/>
  <c r="K56" i="3"/>
  <c r="K55" i="3"/>
  <c r="O18" i="3"/>
  <c r="O16" i="3"/>
  <c r="O19" i="3" s="1"/>
  <c r="O13" i="3"/>
  <c r="O11" i="3"/>
  <c r="O23" i="3"/>
  <c r="O22" i="3" s="1"/>
  <c r="O21" i="3"/>
  <c r="O28" i="3"/>
  <c r="O26" i="3"/>
  <c r="O34" i="3"/>
  <c r="O33" i="3"/>
  <c r="O32" i="3"/>
  <c r="O31" i="3"/>
  <c r="O37" i="3" s="1"/>
  <c r="O30" i="3"/>
  <c r="O36" i="3" s="1"/>
  <c r="O46" i="3"/>
  <c r="O45" i="3"/>
  <c r="O44" i="3"/>
  <c r="O43" i="3"/>
  <c r="O52" i="3"/>
  <c r="O53" i="3" s="1"/>
  <c r="O82" i="3" s="1"/>
  <c r="O51" i="3"/>
  <c r="O72" i="3"/>
  <c r="O71" i="3"/>
  <c r="O78" i="3" s="1"/>
  <c r="O66" i="3"/>
  <c r="O63" i="3"/>
  <c r="O62" i="3"/>
  <c r="O61" i="3"/>
  <c r="O57" i="3"/>
  <c r="O56" i="3"/>
  <c r="O55" i="3"/>
  <c r="S13" i="3"/>
  <c r="S11" i="3"/>
  <c r="S18" i="3"/>
  <c r="S16" i="3"/>
  <c r="S28" i="3"/>
  <c r="S26" i="3"/>
  <c r="S27" i="3" s="1"/>
  <c r="S34" i="3"/>
  <c r="S33" i="3"/>
  <c r="S39" i="3" s="1"/>
  <c r="S32" i="3"/>
  <c r="S38" i="3" s="1"/>
  <c r="S31" i="3"/>
  <c r="T37" i="3" s="1"/>
  <c r="S30" i="3"/>
  <c r="S36" i="3" s="1"/>
  <c r="S45" i="3"/>
  <c r="S44" i="3"/>
  <c r="S43" i="3"/>
  <c r="S71" i="3"/>
  <c r="S78" i="3" s="1"/>
  <c r="S72" i="3"/>
  <c r="S66" i="3"/>
  <c r="S63" i="3"/>
  <c r="S62" i="3"/>
  <c r="S61" i="3"/>
  <c r="S52" i="3"/>
  <c r="S51" i="3"/>
  <c r="S53" i="3" s="1"/>
  <c r="S57" i="3"/>
  <c r="S56" i="3"/>
  <c r="S55" i="3"/>
  <c r="AN107" i="3"/>
  <c r="AO107" i="3"/>
  <c r="AP107" i="3"/>
  <c r="AQ107" i="3"/>
  <c r="AR107" i="3"/>
  <c r="AS107" i="3"/>
  <c r="AT107" i="3"/>
  <c r="AU107" i="3"/>
  <c r="AV107" i="3"/>
  <c r="AW107" i="3"/>
  <c r="AX107" i="3"/>
  <c r="AY107" i="3"/>
  <c r="AZ107" i="3"/>
  <c r="AZ108" i="3" s="1"/>
  <c r="BA107" i="3"/>
  <c r="BA108" i="3" s="1"/>
  <c r="BB107" i="3"/>
  <c r="BB108" i="3" s="1"/>
  <c r="BC107" i="3"/>
  <c r="BC108" i="3" s="1"/>
  <c r="BD107" i="3"/>
  <c r="BE107" i="3"/>
  <c r="BF107" i="3"/>
  <c r="BG107" i="3"/>
  <c r="BG108" i="3" s="1"/>
  <c r="BH107" i="3"/>
  <c r="BI107" i="3"/>
  <c r="BJ107" i="3"/>
  <c r="BJ108" i="3" s="1"/>
  <c r="AN108" i="3"/>
  <c r="AO108" i="3"/>
  <c r="BD108" i="3"/>
  <c r="BE108" i="3"/>
  <c r="BF108" i="3"/>
  <c r="BH108" i="3"/>
  <c r="BI108" i="3"/>
  <c r="AM107" i="3"/>
  <c r="AM108" i="3" s="1"/>
  <c r="AZ113" i="3"/>
  <c r="BA113" i="3"/>
  <c r="BB113" i="3"/>
  <c r="BC113" i="3"/>
  <c r="BD113" i="3"/>
  <c r="BE113" i="3"/>
  <c r="BF113" i="3"/>
  <c r="BG113" i="3"/>
  <c r="BH113" i="3"/>
  <c r="BI113" i="3"/>
  <c r="BJ113" i="3"/>
  <c r="AN118" i="3"/>
  <c r="AN119" i="3" s="1"/>
  <c r="AO118" i="3"/>
  <c r="AO119" i="3" s="1"/>
  <c r="AP118" i="3"/>
  <c r="AQ118" i="3"/>
  <c r="AR118" i="3"/>
  <c r="AS118" i="3"/>
  <c r="AT118" i="3"/>
  <c r="AU118" i="3"/>
  <c r="AV118" i="3"/>
  <c r="AW118" i="3"/>
  <c r="AX118" i="3"/>
  <c r="AY118" i="3"/>
  <c r="AZ118" i="3"/>
  <c r="AZ119" i="3" s="1"/>
  <c r="BA118" i="3"/>
  <c r="BB118" i="3"/>
  <c r="BC118" i="3"/>
  <c r="BD118" i="3"/>
  <c r="BE118" i="3"/>
  <c r="BF118" i="3"/>
  <c r="BF119" i="3" s="1"/>
  <c r="BG118" i="3"/>
  <c r="BH118" i="3"/>
  <c r="BI118" i="3"/>
  <c r="BJ118" i="3"/>
  <c r="BJ119" i="3" s="1"/>
  <c r="BH119" i="3"/>
  <c r="AM118" i="3"/>
  <c r="AM119" i="3" s="1"/>
  <c r="E107" i="3"/>
  <c r="F107" i="3"/>
  <c r="G107" i="3"/>
  <c r="H107" i="3"/>
  <c r="H108" i="3" s="1"/>
  <c r="I107" i="3"/>
  <c r="J107" i="3"/>
  <c r="L107" i="3"/>
  <c r="M107" i="3"/>
  <c r="N107" i="3"/>
  <c r="P107" i="3"/>
  <c r="Q107" i="3"/>
  <c r="R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D107" i="3"/>
  <c r="E118" i="3"/>
  <c r="F118" i="3"/>
  <c r="G118" i="3"/>
  <c r="H118" i="3"/>
  <c r="I118" i="3"/>
  <c r="J118" i="3"/>
  <c r="L118" i="3"/>
  <c r="M118" i="3"/>
  <c r="N118" i="3"/>
  <c r="P118" i="3"/>
  <c r="Q118" i="3"/>
  <c r="R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X119" i="3"/>
  <c r="D118" i="3"/>
  <c r="S138" i="3"/>
  <c r="S148" i="3" s="1"/>
  <c r="S137" i="3"/>
  <c r="S147" i="3" s="1"/>
  <c r="S136" i="3"/>
  <c r="S135" i="3"/>
  <c r="H46" i="3"/>
  <c r="H72" i="3"/>
  <c r="H71" i="3"/>
  <c r="H78" i="3" s="1"/>
  <c r="I46" i="3"/>
  <c r="J46" i="3"/>
  <c r="J47" i="3" s="1"/>
  <c r="M12" i="3"/>
  <c r="M14" i="3"/>
  <c r="P46" i="3"/>
  <c r="T46" i="3"/>
  <c r="T47" i="3" s="1"/>
  <c r="K138" i="3"/>
  <c r="K137" i="3"/>
  <c r="K136" i="3"/>
  <c r="K135" i="3"/>
  <c r="K132" i="3"/>
  <c r="K131" i="3"/>
  <c r="O138" i="3"/>
  <c r="O137" i="3"/>
  <c r="O136" i="3"/>
  <c r="O135" i="3"/>
  <c r="O132" i="3"/>
  <c r="O131" i="3"/>
  <c r="Q17" i="3"/>
  <c r="R46" i="3"/>
  <c r="R47" i="3" s="1"/>
  <c r="V46" i="3"/>
  <c r="V47" i="3" s="1"/>
  <c r="K126" i="3"/>
  <c r="K125" i="3"/>
  <c r="K124" i="3"/>
  <c r="K123" i="3"/>
  <c r="K122" i="3"/>
  <c r="K121" i="3"/>
  <c r="K117" i="3"/>
  <c r="K116" i="3"/>
  <c r="K115" i="3"/>
  <c r="K118" i="3" s="1"/>
  <c r="K112" i="3"/>
  <c r="K111" i="3"/>
  <c r="K110" i="3"/>
  <c r="K106" i="3"/>
  <c r="K105" i="3"/>
  <c r="K104" i="3"/>
  <c r="K103" i="3"/>
  <c r="K102" i="3"/>
  <c r="K101" i="3"/>
  <c r="K98" i="3"/>
  <c r="K97" i="3"/>
  <c r="K96" i="3"/>
  <c r="K95" i="3"/>
  <c r="K94" i="3"/>
  <c r="O126" i="3"/>
  <c r="O125" i="3"/>
  <c r="O124" i="3"/>
  <c r="O123" i="3"/>
  <c r="O122" i="3"/>
  <c r="O121" i="3"/>
  <c r="O117" i="3"/>
  <c r="O116" i="3"/>
  <c r="O115" i="3"/>
  <c r="O112" i="3"/>
  <c r="O111" i="3"/>
  <c r="O110" i="3"/>
  <c r="O106" i="3"/>
  <c r="O105" i="3"/>
  <c r="O104" i="3"/>
  <c r="O103" i="3"/>
  <c r="O102" i="3"/>
  <c r="O101" i="3"/>
  <c r="O98" i="3"/>
  <c r="O97" i="3"/>
  <c r="O96" i="3"/>
  <c r="O95" i="3"/>
  <c r="O94" i="3"/>
  <c r="S132" i="3"/>
  <c r="S131" i="3"/>
  <c r="S126" i="3"/>
  <c r="S125" i="3"/>
  <c r="S124" i="3"/>
  <c r="S123" i="3"/>
  <c r="S122" i="3"/>
  <c r="S121" i="3"/>
  <c r="S117" i="3"/>
  <c r="S116" i="3"/>
  <c r="S115" i="3"/>
  <c r="S112" i="3"/>
  <c r="S111" i="3"/>
  <c r="S110" i="3"/>
  <c r="S106" i="3"/>
  <c r="S105" i="3"/>
  <c r="S103" i="3"/>
  <c r="S104" i="3"/>
  <c r="S101" i="3"/>
  <c r="S102" i="3"/>
  <c r="S98" i="3"/>
  <c r="S97" i="3"/>
  <c r="S96" i="3"/>
  <c r="S95" i="3"/>
  <c r="S94" i="3"/>
  <c r="E12" i="3"/>
  <c r="F12" i="3"/>
  <c r="G12" i="3"/>
  <c r="H12" i="3"/>
  <c r="I12" i="3"/>
  <c r="J12" i="3"/>
  <c r="K12" i="3"/>
  <c r="L12" i="3"/>
  <c r="N12" i="3"/>
  <c r="P12" i="3"/>
  <c r="Q12" i="3"/>
  <c r="R12" i="3"/>
  <c r="T12" i="3"/>
  <c r="U12" i="3"/>
  <c r="V12" i="3"/>
  <c r="W12" i="3"/>
  <c r="X12" i="3"/>
  <c r="Y12" i="3"/>
  <c r="Z12" i="3"/>
  <c r="AA12" i="3"/>
  <c r="AB12" i="3"/>
  <c r="AC12" i="3"/>
  <c r="AD12" i="3"/>
  <c r="AE12" i="3"/>
  <c r="E14" i="3"/>
  <c r="F14" i="3"/>
  <c r="G14" i="3"/>
  <c r="H14" i="3"/>
  <c r="I14" i="3"/>
  <c r="J14" i="3"/>
  <c r="K14" i="3"/>
  <c r="L14" i="3"/>
  <c r="N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E17" i="3"/>
  <c r="F17" i="3"/>
  <c r="G17" i="3"/>
  <c r="H17" i="3"/>
  <c r="I17" i="3"/>
  <c r="J17" i="3"/>
  <c r="K17" i="3"/>
  <c r="L17" i="3"/>
  <c r="M17" i="3"/>
  <c r="N17" i="3"/>
  <c r="P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E19" i="3"/>
  <c r="F19" i="3"/>
  <c r="G19" i="3"/>
  <c r="H19" i="3"/>
  <c r="I19" i="3"/>
  <c r="J19" i="3"/>
  <c r="K19" i="3"/>
  <c r="L19" i="3"/>
  <c r="M19" i="3"/>
  <c r="N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E22" i="3"/>
  <c r="F22" i="3"/>
  <c r="G22" i="3"/>
  <c r="H22" i="3"/>
  <c r="I22" i="3"/>
  <c r="J22" i="3"/>
  <c r="K22" i="3"/>
  <c r="L22" i="3"/>
  <c r="M22" i="3"/>
  <c r="N22" i="3"/>
  <c r="P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E24" i="3"/>
  <c r="F24" i="3"/>
  <c r="G24" i="3"/>
  <c r="H24" i="3"/>
  <c r="I24" i="3"/>
  <c r="J24" i="3"/>
  <c r="K24" i="3"/>
  <c r="L24" i="3"/>
  <c r="M24" i="3"/>
  <c r="N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T27" i="3"/>
  <c r="U27" i="3"/>
  <c r="W27" i="3"/>
  <c r="X27" i="3"/>
  <c r="Y27" i="3"/>
  <c r="Z27" i="3"/>
  <c r="AA27" i="3"/>
  <c r="AB27" i="3"/>
  <c r="AC27" i="3"/>
  <c r="AD27" i="3"/>
  <c r="AE27" i="3"/>
  <c r="E35" i="3"/>
  <c r="F35" i="3"/>
  <c r="G35" i="3"/>
  <c r="H35" i="3"/>
  <c r="I35" i="3"/>
  <c r="J35" i="3"/>
  <c r="K35" i="3"/>
  <c r="L35" i="3"/>
  <c r="M35" i="3"/>
  <c r="N35" i="3"/>
  <c r="P35" i="3"/>
  <c r="Q35" i="3"/>
  <c r="R35" i="3"/>
  <c r="T35" i="3"/>
  <c r="U35" i="3"/>
  <c r="V35" i="3"/>
  <c r="W35" i="3"/>
  <c r="X35" i="3"/>
  <c r="Y35" i="3"/>
  <c r="Z35" i="3"/>
  <c r="AA35" i="3"/>
  <c r="AB35" i="3"/>
  <c r="AC35" i="3"/>
  <c r="AD35" i="3"/>
  <c r="AE35" i="3"/>
  <c r="E36" i="3"/>
  <c r="F36" i="3"/>
  <c r="G36" i="3"/>
  <c r="H36" i="3"/>
  <c r="I36" i="3"/>
  <c r="J36" i="3"/>
  <c r="K36" i="3"/>
  <c r="L36" i="3"/>
  <c r="M36" i="3"/>
  <c r="N36" i="3"/>
  <c r="P36" i="3"/>
  <c r="Q36" i="3"/>
  <c r="R36" i="3"/>
  <c r="U36" i="3"/>
  <c r="V36" i="3"/>
  <c r="W36" i="3"/>
  <c r="X36" i="3"/>
  <c r="Y36" i="3"/>
  <c r="Z36" i="3"/>
  <c r="AA36" i="3"/>
  <c r="AB36" i="3"/>
  <c r="AC36" i="3"/>
  <c r="AD36" i="3"/>
  <c r="AE36" i="3"/>
  <c r="E37" i="3"/>
  <c r="F37" i="3"/>
  <c r="G37" i="3"/>
  <c r="H37" i="3"/>
  <c r="I37" i="3"/>
  <c r="J37" i="3"/>
  <c r="K37" i="3"/>
  <c r="L37" i="3"/>
  <c r="M37" i="3"/>
  <c r="N37" i="3"/>
  <c r="Q37" i="3"/>
  <c r="R37" i="3"/>
  <c r="S37" i="3"/>
  <c r="U37" i="3"/>
  <c r="V37" i="3"/>
  <c r="W37" i="3"/>
  <c r="X37" i="3"/>
  <c r="Y37" i="3"/>
  <c r="Z37" i="3"/>
  <c r="AA37" i="3"/>
  <c r="AB37" i="3"/>
  <c r="AC37" i="3"/>
  <c r="AD37" i="3"/>
  <c r="AE37" i="3"/>
  <c r="E38" i="3"/>
  <c r="F38" i="3"/>
  <c r="G38" i="3"/>
  <c r="H38" i="3"/>
  <c r="I38" i="3"/>
  <c r="J38" i="3"/>
  <c r="K38" i="3"/>
  <c r="L38" i="3"/>
  <c r="M38" i="3"/>
  <c r="N38" i="3"/>
  <c r="Q38" i="3"/>
  <c r="R38" i="3"/>
  <c r="U38" i="3"/>
  <c r="V38" i="3"/>
  <c r="W38" i="3"/>
  <c r="X38" i="3"/>
  <c r="Y38" i="3"/>
  <c r="Z38" i="3"/>
  <c r="AA38" i="3"/>
  <c r="AB38" i="3"/>
  <c r="AC38" i="3"/>
  <c r="AD38" i="3"/>
  <c r="AE38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U39" i="3"/>
  <c r="V39" i="3"/>
  <c r="W39" i="3"/>
  <c r="X39" i="3"/>
  <c r="Y39" i="3"/>
  <c r="Z39" i="3"/>
  <c r="AA39" i="3"/>
  <c r="AB39" i="3"/>
  <c r="AC39" i="3"/>
  <c r="AD39" i="3"/>
  <c r="AE39" i="3"/>
  <c r="E47" i="3"/>
  <c r="F47" i="3"/>
  <c r="G47" i="3"/>
  <c r="H47" i="3"/>
  <c r="I47" i="3"/>
  <c r="K47" i="3"/>
  <c r="L47" i="3"/>
  <c r="M47" i="3"/>
  <c r="N47" i="3"/>
  <c r="P47" i="3"/>
  <c r="Q47" i="3"/>
  <c r="U47" i="3"/>
  <c r="W47" i="3"/>
  <c r="X47" i="3"/>
  <c r="Y47" i="3"/>
  <c r="Z47" i="3"/>
  <c r="AA47" i="3"/>
  <c r="AB47" i="3"/>
  <c r="AC47" i="3"/>
  <c r="AD47" i="3"/>
  <c r="AE47" i="3"/>
  <c r="E53" i="3"/>
  <c r="E84" i="3" s="1"/>
  <c r="F53" i="3"/>
  <c r="F83" i="3" s="1"/>
  <c r="G53" i="3"/>
  <c r="G83" i="3" s="1"/>
  <c r="H53" i="3"/>
  <c r="H84" i="3" s="1"/>
  <c r="I53" i="3"/>
  <c r="I84" i="3" s="1"/>
  <c r="J53" i="3"/>
  <c r="J83" i="3" s="1"/>
  <c r="L53" i="3"/>
  <c r="L82" i="3" s="1"/>
  <c r="M53" i="3"/>
  <c r="M82" i="3" s="1"/>
  <c r="N53" i="3"/>
  <c r="N82" i="3" s="1"/>
  <c r="P53" i="3"/>
  <c r="P83" i="3" s="1"/>
  <c r="Q53" i="3"/>
  <c r="R53" i="3"/>
  <c r="R83" i="3" s="1"/>
  <c r="T53" i="3"/>
  <c r="T88" i="3" s="1"/>
  <c r="U53" i="3"/>
  <c r="U88" i="3" s="1"/>
  <c r="V53" i="3"/>
  <c r="V83" i="3" s="1"/>
  <c r="W53" i="3"/>
  <c r="W88" i="3" s="1"/>
  <c r="X53" i="3"/>
  <c r="X83" i="3" s="1"/>
  <c r="Y53" i="3"/>
  <c r="Z53" i="3"/>
  <c r="Z83" i="3" s="1"/>
  <c r="AA53" i="3"/>
  <c r="AA84" i="3" s="1"/>
  <c r="AB53" i="3"/>
  <c r="AB84" i="3" s="1"/>
  <c r="AC53" i="3"/>
  <c r="AD53" i="3"/>
  <c r="AD82" i="3" s="1"/>
  <c r="AE53" i="3"/>
  <c r="E58" i="3"/>
  <c r="F58" i="3"/>
  <c r="F85" i="3" s="1"/>
  <c r="G58" i="3"/>
  <c r="H58" i="3"/>
  <c r="I58" i="3"/>
  <c r="J58" i="3"/>
  <c r="L58" i="3"/>
  <c r="M58" i="3"/>
  <c r="N58" i="3"/>
  <c r="O58" i="3"/>
  <c r="P58" i="3"/>
  <c r="Q58" i="3"/>
  <c r="R58" i="3"/>
  <c r="T58" i="3"/>
  <c r="U58" i="3"/>
  <c r="V58" i="3"/>
  <c r="W58" i="3"/>
  <c r="X58" i="3"/>
  <c r="Y58" i="3"/>
  <c r="Z58" i="3"/>
  <c r="AA58" i="3"/>
  <c r="AB58" i="3"/>
  <c r="AC58" i="3"/>
  <c r="AD58" i="3"/>
  <c r="AE58" i="3"/>
  <c r="AE59" i="3" s="1"/>
  <c r="E64" i="3"/>
  <c r="F64" i="3"/>
  <c r="G64" i="3"/>
  <c r="H64" i="3"/>
  <c r="I64" i="3"/>
  <c r="J64" i="3"/>
  <c r="L64" i="3"/>
  <c r="M64" i="3"/>
  <c r="N64" i="3"/>
  <c r="P64" i="3"/>
  <c r="Q64" i="3"/>
  <c r="R64" i="3"/>
  <c r="T64" i="3"/>
  <c r="U64" i="3"/>
  <c r="V64" i="3"/>
  <c r="W64" i="3"/>
  <c r="X64" i="3"/>
  <c r="Y64" i="3"/>
  <c r="Z64" i="3"/>
  <c r="AA64" i="3"/>
  <c r="AB64" i="3"/>
  <c r="AC64" i="3"/>
  <c r="AD64" i="3"/>
  <c r="AE64" i="3"/>
  <c r="E78" i="3"/>
  <c r="F78" i="3"/>
  <c r="G78" i="3"/>
  <c r="I78" i="3"/>
  <c r="J78" i="3"/>
  <c r="L78" i="3"/>
  <c r="M78" i="3"/>
  <c r="N78" i="3"/>
  <c r="P78" i="3"/>
  <c r="Q78" i="3"/>
  <c r="R78" i="3"/>
  <c r="T78" i="3"/>
  <c r="U78" i="3"/>
  <c r="V78" i="3"/>
  <c r="W78" i="3"/>
  <c r="X78" i="3"/>
  <c r="Y78" i="3"/>
  <c r="Z78" i="3"/>
  <c r="AA78" i="3"/>
  <c r="AB78" i="3"/>
  <c r="AC78" i="3"/>
  <c r="AD78" i="3"/>
  <c r="AE78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E82" i="3"/>
  <c r="AE83" i="3"/>
  <c r="F84" i="3"/>
  <c r="W84" i="3"/>
  <c r="AE84" i="3"/>
  <c r="X85" i="3"/>
  <c r="AE88" i="3"/>
  <c r="E99" i="3"/>
  <c r="E108" i="3" s="1"/>
  <c r="F99" i="3"/>
  <c r="F108" i="3" s="1"/>
  <c r="G99" i="3"/>
  <c r="H99" i="3"/>
  <c r="I99" i="3"/>
  <c r="J99" i="3"/>
  <c r="L99" i="3"/>
  <c r="M99" i="3"/>
  <c r="M108" i="3" s="1"/>
  <c r="N99" i="3"/>
  <c r="P99" i="3"/>
  <c r="Q99" i="3"/>
  <c r="R99" i="3"/>
  <c r="T99" i="3"/>
  <c r="U99" i="3"/>
  <c r="U108" i="3" s="1"/>
  <c r="V99" i="3"/>
  <c r="V108" i="3" s="1"/>
  <c r="W99" i="3"/>
  <c r="W108" i="3" s="1"/>
  <c r="X99" i="3"/>
  <c r="Y99" i="3"/>
  <c r="Z99" i="3"/>
  <c r="AA99" i="3"/>
  <c r="AB99" i="3"/>
  <c r="AB108" i="3" s="1"/>
  <c r="AC99" i="3"/>
  <c r="AC108" i="3" s="1"/>
  <c r="AD99" i="3"/>
  <c r="AE99" i="3"/>
  <c r="E113" i="3"/>
  <c r="F113" i="3"/>
  <c r="F119" i="3" s="1"/>
  <c r="G113" i="3"/>
  <c r="G119" i="3" s="1"/>
  <c r="H113" i="3"/>
  <c r="H119" i="3" s="1"/>
  <c r="I113" i="3"/>
  <c r="I119" i="3" s="1"/>
  <c r="J113" i="3"/>
  <c r="L113" i="3"/>
  <c r="M113" i="3"/>
  <c r="M119" i="3" s="1"/>
  <c r="N113" i="3"/>
  <c r="P113" i="3"/>
  <c r="Q113" i="3"/>
  <c r="R113" i="3"/>
  <c r="T113" i="3"/>
  <c r="U113" i="3"/>
  <c r="U119" i="3" s="1"/>
  <c r="V113" i="3"/>
  <c r="V119" i="3" s="1"/>
  <c r="W113" i="3"/>
  <c r="W119" i="3" s="1"/>
  <c r="X113" i="3"/>
  <c r="Y113" i="3"/>
  <c r="Z113" i="3"/>
  <c r="AA113" i="3"/>
  <c r="AB113" i="3"/>
  <c r="AC113" i="3"/>
  <c r="AC119" i="3" s="1"/>
  <c r="AD113" i="3"/>
  <c r="AD119" i="3" s="1"/>
  <c r="AE113" i="3"/>
  <c r="E127" i="3"/>
  <c r="F127" i="3"/>
  <c r="G127" i="3"/>
  <c r="H127" i="3"/>
  <c r="I127" i="3"/>
  <c r="J127" i="3"/>
  <c r="L127" i="3"/>
  <c r="M127" i="3"/>
  <c r="N127" i="3"/>
  <c r="P127" i="3"/>
  <c r="Q127" i="3"/>
  <c r="R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E133" i="3"/>
  <c r="F133" i="3"/>
  <c r="G133" i="3"/>
  <c r="H133" i="3"/>
  <c r="I133" i="3"/>
  <c r="J133" i="3"/>
  <c r="L133" i="3"/>
  <c r="M133" i="3"/>
  <c r="N133" i="3"/>
  <c r="P133" i="3"/>
  <c r="Q133" i="3"/>
  <c r="R133" i="3"/>
  <c r="T133" i="3"/>
  <c r="U133" i="3"/>
  <c r="V133" i="3"/>
  <c r="W133" i="3"/>
  <c r="X133" i="3"/>
  <c r="Y133" i="3"/>
  <c r="Z133" i="3"/>
  <c r="AA133" i="3"/>
  <c r="AB133" i="3"/>
  <c r="AC133" i="3"/>
  <c r="AD133" i="3"/>
  <c r="AE133" i="3"/>
  <c r="D133" i="3"/>
  <c r="D127" i="3"/>
  <c r="D113" i="3"/>
  <c r="D99" i="3"/>
  <c r="D79" i="3"/>
  <c r="D78" i="3"/>
  <c r="D64" i="3"/>
  <c r="D58" i="3"/>
  <c r="D53" i="3"/>
  <c r="D88" i="3" s="1"/>
  <c r="D47" i="3"/>
  <c r="D39" i="3"/>
  <c r="D38" i="3"/>
  <c r="D37" i="3"/>
  <c r="D36" i="3"/>
  <c r="D35" i="3"/>
  <c r="D41" i="3" s="1"/>
  <c r="D24" i="3"/>
  <c r="D22" i="3"/>
  <c r="D19" i="3"/>
  <c r="D17" i="3"/>
  <c r="D14" i="3"/>
  <c r="D12" i="3"/>
  <c r="AY160" i="3"/>
  <c r="AQ152" i="3"/>
  <c r="AQ151" i="3" s="1"/>
  <c r="AR152" i="3"/>
  <c r="AR151" i="3" s="1"/>
  <c r="AS152" i="3"/>
  <c r="AS151" i="3" s="1"/>
  <c r="AT152" i="3"/>
  <c r="AT151" i="3" s="1"/>
  <c r="AU152" i="3"/>
  <c r="AU151" i="3" s="1"/>
  <c r="AV152" i="3"/>
  <c r="AV151" i="3" s="1"/>
  <c r="AW152" i="3"/>
  <c r="AW151" i="3" s="1"/>
  <c r="AX152" i="3"/>
  <c r="AX151" i="3" s="1"/>
  <c r="AY152" i="3"/>
  <c r="AY151" i="3" s="1"/>
  <c r="AZ152" i="3"/>
  <c r="AZ151" i="3" s="1"/>
  <c r="BA152" i="3"/>
  <c r="BA151" i="3" s="1"/>
  <c r="BB152" i="3"/>
  <c r="BB151" i="3" s="1"/>
  <c r="BC152" i="3"/>
  <c r="BC151" i="3" s="1"/>
  <c r="BD152" i="3"/>
  <c r="BD151" i="3" s="1"/>
  <c r="BE152" i="3"/>
  <c r="BE151" i="3" s="1"/>
  <c r="BF152" i="3"/>
  <c r="BF151" i="3" s="1"/>
  <c r="BF155" i="3" s="1"/>
  <c r="BG152" i="3"/>
  <c r="BG151" i="3" s="1"/>
  <c r="BH152" i="3"/>
  <c r="BH151" i="3" s="1"/>
  <c r="BI152" i="3"/>
  <c r="BI151" i="3" s="1"/>
  <c r="BJ152" i="3"/>
  <c r="BJ151" i="3" s="1"/>
  <c r="AP152" i="3"/>
  <c r="AP151" i="3" s="1"/>
  <c r="AQ79" i="3"/>
  <c r="AP79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AW27" i="3"/>
  <c r="AV27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AZ24" i="3"/>
  <c r="BA24" i="3"/>
  <c r="BB24" i="3"/>
  <c r="BC24" i="3"/>
  <c r="BD24" i="3"/>
  <c r="BE24" i="3"/>
  <c r="BF24" i="3"/>
  <c r="BG24" i="3"/>
  <c r="BH24" i="3"/>
  <c r="BI24" i="3"/>
  <c r="BJ24" i="3"/>
  <c r="AZ14" i="3"/>
  <c r="BA14" i="3"/>
  <c r="BB14" i="3"/>
  <c r="BC14" i="3"/>
  <c r="BD14" i="3"/>
  <c r="BE14" i="3"/>
  <c r="BF14" i="3"/>
  <c r="BG14" i="3"/>
  <c r="BH14" i="3"/>
  <c r="BI14" i="3"/>
  <c r="BJ14" i="3"/>
  <c r="AX14" i="3"/>
  <c r="AW14" i="3"/>
  <c r="AV14" i="3"/>
  <c r="AU14" i="3"/>
  <c r="AT14" i="3"/>
  <c r="AS14" i="3"/>
  <c r="AR14" i="3"/>
  <c r="AQ14" i="3"/>
  <c r="AX12" i="3"/>
  <c r="AW12" i="3"/>
  <c r="AV12" i="3"/>
  <c r="AU12" i="3"/>
  <c r="AT12" i="3"/>
  <c r="AS12" i="3"/>
  <c r="AR12" i="3"/>
  <c r="AQ12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AX19" i="3"/>
  <c r="AW19" i="3"/>
  <c r="AV19" i="3"/>
  <c r="AU19" i="3"/>
  <c r="AX17" i="3"/>
  <c r="AW17" i="3"/>
  <c r="AV17" i="3"/>
  <c r="AU17" i="3"/>
  <c r="AZ3" i="3"/>
  <c r="BA3" i="3" s="1"/>
  <c r="BB3" i="3" s="1"/>
  <c r="BC3" i="3" s="1"/>
  <c r="BD3" i="3" s="1"/>
  <c r="BE3" i="3" s="1"/>
  <c r="BF3" i="3" s="1"/>
  <c r="AX3" i="3"/>
  <c r="AW3" i="3" s="1"/>
  <c r="AV3" i="3" s="1"/>
  <c r="AU3" i="3" s="1"/>
  <c r="AT3" i="3" s="1"/>
  <c r="AS3" i="3" s="1"/>
  <c r="AR3" i="3" s="1"/>
  <c r="AQ3" i="3" s="1"/>
  <c r="AP3" i="3" s="1"/>
  <c r="AY14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AX47" i="3"/>
  <c r="AW47" i="3"/>
  <c r="AV47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AX40" i="3"/>
  <c r="AW40" i="3"/>
  <c r="AV40" i="3"/>
  <c r="AX39" i="3"/>
  <c r="AW39" i="3"/>
  <c r="AV39" i="3"/>
  <c r="AX38" i="3"/>
  <c r="AW38" i="3"/>
  <c r="AV38" i="3"/>
  <c r="AX37" i="3"/>
  <c r="AW37" i="3"/>
  <c r="AV37" i="3"/>
  <c r="AX36" i="3"/>
  <c r="AW36" i="3"/>
  <c r="AV36" i="3"/>
  <c r="AX35" i="3"/>
  <c r="AW35" i="3"/>
  <c r="AV35" i="3"/>
  <c r="AX64" i="3"/>
  <c r="AW64" i="3"/>
  <c r="AX58" i="3"/>
  <c r="AW58" i="3"/>
  <c r="AX53" i="3"/>
  <c r="AX88" i="3" s="1"/>
  <c r="AW53" i="3"/>
  <c r="AV64" i="3"/>
  <c r="AV58" i="3"/>
  <c r="AV53" i="3"/>
  <c r="AU46" i="3"/>
  <c r="AU47" i="3" s="1"/>
  <c r="AU27" i="3"/>
  <c r="AT27" i="3"/>
  <c r="AS27" i="3"/>
  <c r="AR27" i="3"/>
  <c r="AU24" i="3"/>
  <c r="AT24" i="3"/>
  <c r="AS24" i="3"/>
  <c r="AR24" i="3"/>
  <c r="AT22" i="3"/>
  <c r="AS22" i="3"/>
  <c r="AR22" i="3"/>
  <c r="AT19" i="3"/>
  <c r="AS19" i="3"/>
  <c r="AR19" i="3"/>
  <c r="AT17" i="3"/>
  <c r="AS17" i="3"/>
  <c r="AR17" i="3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AY133" i="3"/>
  <c r="AX133" i="3"/>
  <c r="AW133" i="3"/>
  <c r="AV133" i="3"/>
  <c r="AU133" i="3"/>
  <c r="AT133" i="3"/>
  <c r="AS133" i="3"/>
  <c r="AR133" i="3"/>
  <c r="AQ133" i="3"/>
  <c r="AP133" i="3"/>
  <c r="AY127" i="3"/>
  <c r="AX127" i="3"/>
  <c r="AW127" i="3"/>
  <c r="AV127" i="3"/>
  <c r="AU127" i="3"/>
  <c r="AT127" i="3"/>
  <c r="AS127" i="3"/>
  <c r="AR127" i="3"/>
  <c r="AQ127" i="3"/>
  <c r="AP127" i="3"/>
  <c r="AY113" i="3"/>
  <c r="AX113" i="3"/>
  <c r="AW113" i="3"/>
  <c r="AV113" i="3"/>
  <c r="AU113" i="3"/>
  <c r="AT113" i="3"/>
  <c r="AS113" i="3"/>
  <c r="AS119" i="3" s="1"/>
  <c r="AR113" i="3"/>
  <c r="AR119" i="3" s="1"/>
  <c r="AQ113" i="3"/>
  <c r="AQ119" i="3" s="1"/>
  <c r="AP113" i="3"/>
  <c r="AY99" i="3"/>
  <c r="AX99" i="3"/>
  <c r="AW99" i="3"/>
  <c r="AV99" i="3"/>
  <c r="AV108" i="3" s="1"/>
  <c r="AU99" i="3"/>
  <c r="AU108" i="3" s="1"/>
  <c r="AT99" i="3"/>
  <c r="AT108" i="3" s="1"/>
  <c r="AS99" i="3"/>
  <c r="AS108" i="3" s="1"/>
  <c r="AR99" i="3"/>
  <c r="AR108" i="3" s="1"/>
  <c r="AQ99" i="3"/>
  <c r="AQ108" i="3" s="1"/>
  <c r="AP99" i="3"/>
  <c r="AP108" i="3" s="1"/>
  <c r="AQ78" i="3"/>
  <c r="AP78" i="3"/>
  <c r="AY64" i="3"/>
  <c r="AU64" i="3"/>
  <c r="AT64" i="3"/>
  <c r="AS64" i="3"/>
  <c r="AR64" i="3"/>
  <c r="AQ64" i="3"/>
  <c r="AP64" i="3"/>
  <c r="AY58" i="3"/>
  <c r="AU58" i="3"/>
  <c r="AT58" i="3"/>
  <c r="AS58" i="3"/>
  <c r="AR58" i="3"/>
  <c r="AQ58" i="3"/>
  <c r="AP58" i="3"/>
  <c r="AY53" i="3"/>
  <c r="AY82" i="3" s="1"/>
  <c r="AU53" i="3"/>
  <c r="AU84" i="3" s="1"/>
  <c r="AT53" i="3"/>
  <c r="AT84" i="3" s="1"/>
  <c r="AS53" i="3"/>
  <c r="AS88" i="3" s="1"/>
  <c r="AR53" i="3"/>
  <c r="AR88" i="3" s="1"/>
  <c r="AQ53" i="3"/>
  <c r="AQ83" i="3" s="1"/>
  <c r="AP53" i="3"/>
  <c r="AP83" i="3" s="1"/>
  <c r="AQ47" i="3"/>
  <c r="AP47" i="3"/>
  <c r="AT46" i="3"/>
  <c r="AT47" i="3" s="1"/>
  <c r="AS46" i="3"/>
  <c r="AS47" i="3" s="1"/>
  <c r="AR46" i="3"/>
  <c r="AR47" i="3" s="1"/>
  <c r="AU40" i="3"/>
  <c r="AT40" i="3"/>
  <c r="AS40" i="3"/>
  <c r="AR40" i="3"/>
  <c r="AQ40" i="3"/>
  <c r="AU39" i="3"/>
  <c r="AT39" i="3"/>
  <c r="AS39" i="3"/>
  <c r="AR39" i="3"/>
  <c r="AQ39" i="3"/>
  <c r="AP39" i="3"/>
  <c r="AU38" i="3"/>
  <c r="AT38" i="3"/>
  <c r="AS38" i="3"/>
  <c r="AR38" i="3"/>
  <c r="AQ38" i="3"/>
  <c r="AP38" i="3"/>
  <c r="AU37" i="3"/>
  <c r="AT37" i="3"/>
  <c r="AS37" i="3"/>
  <c r="AR37" i="3"/>
  <c r="AQ37" i="3"/>
  <c r="AP37" i="3"/>
  <c r="AU36" i="3"/>
  <c r="AT36" i="3"/>
  <c r="AS36" i="3"/>
  <c r="AR36" i="3"/>
  <c r="AQ36" i="3"/>
  <c r="AP36" i="3"/>
  <c r="AU35" i="3"/>
  <c r="AT35" i="3"/>
  <c r="AS35" i="3"/>
  <c r="AR35" i="3"/>
  <c r="AQ35" i="3"/>
  <c r="AP35" i="3"/>
  <c r="AP41" i="3" s="1"/>
  <c r="AQ27" i="3"/>
  <c r="AP27" i="3"/>
  <c r="AY24" i="3"/>
  <c r="AX24" i="3"/>
  <c r="AW24" i="3"/>
  <c r="AQ24" i="3"/>
  <c r="AP24" i="3"/>
  <c r="AQ22" i="3"/>
  <c r="AP22" i="3"/>
  <c r="AQ19" i="3"/>
  <c r="AP19" i="3"/>
  <c r="AQ17" i="3"/>
  <c r="AP17" i="3"/>
  <c r="AP14" i="3"/>
  <c r="AP12" i="3"/>
  <c r="B3" i="1" a="1"/>
  <c r="B3" i="1" s="1"/>
  <c r="B2" i="1" a="1"/>
  <c r="B2" i="1" s="1"/>
  <c r="B4" i="1" s="1"/>
  <c r="Q143" i="3" l="1"/>
  <c r="R143" i="3"/>
  <c r="S143" i="3"/>
  <c r="J108" i="3"/>
  <c r="E119" i="3"/>
  <c r="R82" i="3"/>
  <c r="I108" i="3"/>
  <c r="L108" i="3"/>
  <c r="K107" i="3"/>
  <c r="Z108" i="3"/>
  <c r="G108" i="3"/>
  <c r="S107" i="3"/>
  <c r="L119" i="3"/>
  <c r="Y108" i="3"/>
  <c r="O118" i="3"/>
  <c r="X108" i="3"/>
  <c r="AP119" i="3"/>
  <c r="AA108" i="3"/>
  <c r="AB119" i="3"/>
  <c r="AB128" i="3" s="1"/>
  <c r="J119" i="3"/>
  <c r="AA119" i="3"/>
  <c r="AX119" i="3"/>
  <c r="BE119" i="3"/>
  <c r="K53" i="3"/>
  <c r="R85" i="3"/>
  <c r="Z119" i="3"/>
  <c r="BD119" i="3"/>
  <c r="Y119" i="3"/>
  <c r="AV119" i="3"/>
  <c r="Y41" i="3"/>
  <c r="AU119" i="3"/>
  <c r="AT119" i="3"/>
  <c r="S118" i="3"/>
  <c r="O107" i="3"/>
  <c r="D108" i="3"/>
  <c r="AW119" i="3"/>
  <c r="O12" i="3"/>
  <c r="AY108" i="3"/>
  <c r="AX108" i="3"/>
  <c r="O17" i="3"/>
  <c r="AW108" i="3"/>
  <c r="T108" i="3"/>
  <c r="S83" i="3"/>
  <c r="K58" i="3"/>
  <c r="K59" i="3" s="1"/>
  <c r="T119" i="3"/>
  <c r="T128" i="3" s="1"/>
  <c r="R108" i="3"/>
  <c r="D119" i="3"/>
  <c r="D128" i="3" s="1"/>
  <c r="Q108" i="3"/>
  <c r="R119" i="3"/>
  <c r="R128" i="3" s="1"/>
  <c r="P108" i="3"/>
  <c r="Q119" i="3"/>
  <c r="Q128" i="3" s="1"/>
  <c r="AE108" i="3"/>
  <c r="P119" i="3"/>
  <c r="AD108" i="3"/>
  <c r="N108" i="3"/>
  <c r="BB119" i="3"/>
  <c r="BI119" i="3"/>
  <c r="AE119" i="3"/>
  <c r="S46" i="3"/>
  <c r="S47" i="3" s="1"/>
  <c r="N119" i="3"/>
  <c r="N128" i="3" s="1"/>
  <c r="BG119" i="3"/>
  <c r="T38" i="3"/>
  <c r="AY119" i="3"/>
  <c r="AY128" i="3" s="1"/>
  <c r="K64" i="3"/>
  <c r="K82" i="3"/>
  <c r="O14" i="3"/>
  <c r="O24" i="3"/>
  <c r="O35" i="3"/>
  <c r="P41" i="3" s="1"/>
  <c r="P38" i="3"/>
  <c r="O38" i="3"/>
  <c r="P37" i="3"/>
  <c r="O47" i="3"/>
  <c r="O88" i="3"/>
  <c r="O59" i="3"/>
  <c r="O89" i="3" s="1"/>
  <c r="O83" i="3"/>
  <c r="O84" i="3"/>
  <c r="O64" i="3"/>
  <c r="S12" i="3"/>
  <c r="T39" i="3"/>
  <c r="T36" i="3"/>
  <c r="S35" i="3"/>
  <c r="T41" i="3" s="1"/>
  <c r="S64" i="3"/>
  <c r="S58" i="3"/>
  <c r="S59" i="3" s="1"/>
  <c r="BC119" i="3"/>
  <c r="BA119" i="3"/>
  <c r="AW59" i="3"/>
  <c r="AW89" i="3" s="1"/>
  <c r="X84" i="3"/>
  <c r="G84" i="3"/>
  <c r="X88" i="3"/>
  <c r="E59" i="3"/>
  <c r="E89" i="3" s="1"/>
  <c r="K133" i="3"/>
  <c r="Y85" i="3"/>
  <c r="J41" i="3"/>
  <c r="I41" i="3"/>
  <c r="H85" i="3"/>
  <c r="O133" i="3"/>
  <c r="P88" i="3"/>
  <c r="P85" i="3"/>
  <c r="P84" i="3"/>
  <c r="T85" i="3"/>
  <c r="T82" i="3"/>
  <c r="T84" i="3"/>
  <c r="T83" i="3"/>
  <c r="R41" i="3"/>
  <c r="L88" i="3"/>
  <c r="L84" i="3"/>
  <c r="L85" i="3"/>
  <c r="AB82" i="3"/>
  <c r="AB88" i="3"/>
  <c r="I128" i="3"/>
  <c r="Z128" i="3"/>
  <c r="Q59" i="3"/>
  <c r="Q89" i="3" s="1"/>
  <c r="W128" i="3"/>
  <c r="AB83" i="3"/>
  <c r="AB85" i="3"/>
  <c r="AB59" i="3"/>
  <c r="AB65" i="3" s="1"/>
  <c r="AB67" i="3" s="1"/>
  <c r="AB69" i="3" s="1"/>
  <c r="AB77" i="3" s="1"/>
  <c r="L59" i="3"/>
  <c r="L65" i="3" s="1"/>
  <c r="AB41" i="3"/>
  <c r="L83" i="3"/>
  <c r="F41" i="3"/>
  <c r="AA128" i="3"/>
  <c r="AE128" i="3"/>
  <c r="AE41" i="3"/>
  <c r="F88" i="3"/>
  <c r="W59" i="3"/>
  <c r="W89" i="3" s="1"/>
  <c r="G59" i="3"/>
  <c r="G65" i="3" s="1"/>
  <c r="T59" i="3"/>
  <c r="T65" i="3" s="1"/>
  <c r="T67" i="3" s="1"/>
  <c r="W41" i="3"/>
  <c r="G41" i="3"/>
  <c r="Q88" i="3"/>
  <c r="F82" i="3"/>
  <c r="Y84" i="3"/>
  <c r="S133" i="3"/>
  <c r="G128" i="3"/>
  <c r="E128" i="3"/>
  <c r="Y82" i="3"/>
  <c r="AD41" i="3"/>
  <c r="N41" i="3"/>
  <c r="L41" i="3"/>
  <c r="K113" i="3"/>
  <c r="K119" i="3" s="1"/>
  <c r="I88" i="3"/>
  <c r="I82" i="3"/>
  <c r="Y128" i="3"/>
  <c r="F128" i="3"/>
  <c r="V41" i="3"/>
  <c r="Y83" i="3"/>
  <c r="E41" i="3"/>
  <c r="Y59" i="3"/>
  <c r="Y89" i="3" s="1"/>
  <c r="I85" i="3"/>
  <c r="AC59" i="3"/>
  <c r="AC65" i="3" s="1"/>
  <c r="I59" i="3"/>
  <c r="I89" i="3" s="1"/>
  <c r="Y88" i="3"/>
  <c r="Q41" i="3"/>
  <c r="V128" i="3"/>
  <c r="K127" i="3"/>
  <c r="K99" i="3"/>
  <c r="K108" i="3" s="1"/>
  <c r="O127" i="3"/>
  <c r="O113" i="3"/>
  <c r="O119" i="3" s="1"/>
  <c r="O99" i="3"/>
  <c r="S127" i="3"/>
  <c r="S113" i="3"/>
  <c r="S119" i="3" s="1"/>
  <c r="S99" i="3"/>
  <c r="S108" i="3" s="1"/>
  <c r="AA82" i="3"/>
  <c r="J128" i="3"/>
  <c r="L128" i="3"/>
  <c r="I65" i="3"/>
  <c r="I67" i="3" s="1"/>
  <c r="G88" i="3"/>
  <c r="W83" i="3"/>
  <c r="W82" i="3"/>
  <c r="AC85" i="3"/>
  <c r="M85" i="3"/>
  <c r="U82" i="3"/>
  <c r="K88" i="3"/>
  <c r="X128" i="3"/>
  <c r="U128" i="3"/>
  <c r="E88" i="3"/>
  <c r="U84" i="3"/>
  <c r="U83" i="3"/>
  <c r="AA85" i="3"/>
  <c r="V85" i="3"/>
  <c r="Q84" i="3"/>
  <c r="Q83" i="3"/>
  <c r="Q82" i="3"/>
  <c r="AA59" i="3"/>
  <c r="AA89" i="3" s="1"/>
  <c r="U85" i="3"/>
  <c r="W85" i="3"/>
  <c r="G85" i="3"/>
  <c r="Q85" i="3"/>
  <c r="K84" i="3"/>
  <c r="I83" i="3"/>
  <c r="H82" i="3"/>
  <c r="U59" i="3"/>
  <c r="U89" i="3" s="1"/>
  <c r="E85" i="3"/>
  <c r="P59" i="3"/>
  <c r="P89" i="3" s="1"/>
  <c r="AC41" i="3"/>
  <c r="AD128" i="3"/>
  <c r="H83" i="3"/>
  <c r="G82" i="3"/>
  <c r="AA41" i="3"/>
  <c r="K41" i="3"/>
  <c r="E83" i="3"/>
  <c r="E82" i="3"/>
  <c r="H59" i="3"/>
  <c r="H65" i="3" s="1"/>
  <c r="H67" i="3" s="1"/>
  <c r="Z41" i="3"/>
  <c r="AC128" i="3"/>
  <c r="M128" i="3"/>
  <c r="P128" i="3"/>
  <c r="V88" i="3"/>
  <c r="V84" i="3"/>
  <c r="X82" i="3"/>
  <c r="X59" i="3"/>
  <c r="F59" i="3"/>
  <c r="AD85" i="3"/>
  <c r="AD83" i="3"/>
  <c r="M83" i="3"/>
  <c r="V82" i="3"/>
  <c r="V59" i="3"/>
  <c r="N83" i="3"/>
  <c r="D82" i="3"/>
  <c r="H128" i="3"/>
  <c r="S88" i="3"/>
  <c r="S84" i="3"/>
  <c r="AC83" i="3"/>
  <c r="M41" i="3"/>
  <c r="D83" i="3"/>
  <c r="R88" i="3"/>
  <c r="R84" i="3"/>
  <c r="K83" i="3"/>
  <c r="N85" i="3"/>
  <c r="D84" i="3"/>
  <c r="AA83" i="3"/>
  <c r="S82" i="3"/>
  <c r="R59" i="3"/>
  <c r="D59" i="3"/>
  <c r="D89" i="3" s="1"/>
  <c r="N88" i="3"/>
  <c r="N84" i="3"/>
  <c r="P82" i="3"/>
  <c r="AD88" i="3"/>
  <c r="M88" i="3"/>
  <c r="AD84" i="3"/>
  <c r="M84" i="3"/>
  <c r="N59" i="3"/>
  <c r="AC88" i="3"/>
  <c r="AC84" i="3"/>
  <c r="M59" i="3"/>
  <c r="AD59" i="3"/>
  <c r="U41" i="3"/>
  <c r="AA88" i="3"/>
  <c r="AC82" i="3"/>
  <c r="H88" i="3"/>
  <c r="AE65" i="3"/>
  <c r="AE89" i="3"/>
  <c r="AE85" i="3"/>
  <c r="O85" i="3"/>
  <c r="Z84" i="3"/>
  <c r="J84" i="3"/>
  <c r="Z85" i="3"/>
  <c r="J85" i="3"/>
  <c r="Z82" i="3"/>
  <c r="J82" i="3"/>
  <c r="X41" i="3"/>
  <c r="H41" i="3"/>
  <c r="Z59" i="3"/>
  <c r="J59" i="3"/>
  <c r="Z88" i="3"/>
  <c r="J88" i="3"/>
  <c r="D85" i="3"/>
  <c r="AX82" i="3"/>
  <c r="AY162" i="3"/>
  <c r="BB41" i="3"/>
  <c r="BC156" i="3"/>
  <c r="BC155" i="3"/>
  <c r="BD156" i="3"/>
  <c r="BD155" i="3"/>
  <c r="BE156" i="3"/>
  <c r="BE155" i="3"/>
  <c r="AZ153" i="3"/>
  <c r="AZ157" i="3"/>
  <c r="AZ154" i="3"/>
  <c r="AZ155" i="3"/>
  <c r="AZ156" i="3"/>
  <c r="AY153" i="3"/>
  <c r="AY157" i="3"/>
  <c r="AY154" i="3"/>
  <c r="AY156" i="3"/>
  <c r="AX154" i="3"/>
  <c r="AX153" i="3"/>
  <c r="AX156" i="3"/>
  <c r="AX157" i="3"/>
  <c r="BB153" i="3"/>
  <c r="BB157" i="3"/>
  <c r="BB156" i="3"/>
  <c r="BB154" i="3"/>
  <c r="BB155" i="3"/>
  <c r="AW154" i="3"/>
  <c r="AW157" i="3"/>
  <c r="AW156" i="3"/>
  <c r="AW153" i="3"/>
  <c r="AV154" i="3"/>
  <c r="AV156" i="3"/>
  <c r="AV153" i="3"/>
  <c r="AV157" i="3"/>
  <c r="AU154" i="3"/>
  <c r="AU156" i="3"/>
  <c r="AU153" i="3"/>
  <c r="AU157" i="3"/>
  <c r="BJ155" i="3"/>
  <c r="BJ156" i="3"/>
  <c r="BJ154" i="3"/>
  <c r="BJ153" i="3"/>
  <c r="BJ157" i="3"/>
  <c r="AT154" i="3"/>
  <c r="AT156" i="3"/>
  <c r="AT153" i="3"/>
  <c r="AT157" i="3"/>
  <c r="BI155" i="3"/>
  <c r="BI156" i="3"/>
  <c r="BI154" i="3"/>
  <c r="BI153" i="3"/>
  <c r="BI157" i="3"/>
  <c r="AS156" i="3"/>
  <c r="AS153" i="3"/>
  <c r="AS157" i="3"/>
  <c r="AS154" i="3"/>
  <c r="BH155" i="3"/>
  <c r="BH156" i="3"/>
  <c r="BH153" i="3"/>
  <c r="BH157" i="3"/>
  <c r="BH154" i="3"/>
  <c r="AR156" i="3"/>
  <c r="AR153" i="3"/>
  <c r="AR157" i="3"/>
  <c r="AR154" i="3"/>
  <c r="BG155" i="3"/>
  <c r="BG156" i="3"/>
  <c r="BG153" i="3"/>
  <c r="BG157" i="3"/>
  <c r="BG154" i="3"/>
  <c r="AQ156" i="3"/>
  <c r="AQ153" i="3"/>
  <c r="AQ157" i="3"/>
  <c r="AQ154" i="3"/>
  <c r="BA153" i="3"/>
  <c r="BA157" i="3"/>
  <c r="BA154" i="3"/>
  <c r="BA156" i="3"/>
  <c r="BA155" i="3"/>
  <c r="BF154" i="3"/>
  <c r="BE154" i="3"/>
  <c r="BD154" i="3"/>
  <c r="BC154" i="3"/>
  <c r="BF157" i="3"/>
  <c r="BF153" i="3"/>
  <c r="BE157" i="3"/>
  <c r="BE153" i="3"/>
  <c r="BD157" i="3"/>
  <c r="BD153" i="3"/>
  <c r="BC157" i="3"/>
  <c r="BC153" i="3"/>
  <c r="BF156" i="3"/>
  <c r="AP157" i="3"/>
  <c r="AP156" i="3"/>
  <c r="AP154" i="3"/>
  <c r="AP153" i="3"/>
  <c r="BG41" i="3"/>
  <c r="BH41" i="3"/>
  <c r="BF41" i="3"/>
  <c r="AV59" i="3"/>
  <c r="AV89" i="3" s="1"/>
  <c r="AR85" i="3"/>
  <c r="BE41" i="3"/>
  <c r="AU85" i="3"/>
  <c r="AP84" i="3"/>
  <c r="AX84" i="3"/>
  <c r="BI41" i="3"/>
  <c r="AW41" i="3"/>
  <c r="AQ85" i="3"/>
  <c r="AX41" i="3"/>
  <c r="AS85" i="3"/>
  <c r="AV41" i="3"/>
  <c r="AW88" i="3"/>
  <c r="AX128" i="3"/>
  <c r="AS41" i="3"/>
  <c r="AT41" i="3"/>
  <c r="AY85" i="3"/>
  <c r="AR41" i="3"/>
  <c r="AT88" i="3"/>
  <c r="AW85" i="3"/>
  <c r="AQ41" i="3"/>
  <c r="BC41" i="3"/>
  <c r="AW84" i="3"/>
  <c r="AY41" i="3"/>
  <c r="AT85" i="3"/>
  <c r="AZ41" i="3"/>
  <c r="BA41" i="3"/>
  <c r="BD41" i="3"/>
  <c r="BJ41" i="3"/>
  <c r="AT128" i="3"/>
  <c r="AV85" i="3"/>
  <c r="AT59" i="3"/>
  <c r="AP82" i="3"/>
  <c r="AU128" i="3"/>
  <c r="AT82" i="3"/>
  <c r="AV128" i="3"/>
  <c r="AR83" i="3"/>
  <c r="AW128" i="3"/>
  <c r="AU41" i="3"/>
  <c r="AT83" i="3"/>
  <c r="AU83" i="3"/>
  <c r="AV84" i="3"/>
  <c r="AX59" i="3"/>
  <c r="AX89" i="3" s="1"/>
  <c r="AP59" i="3"/>
  <c r="AP89" i="3" s="1"/>
  <c r="AP85" i="3"/>
  <c r="AP128" i="3"/>
  <c r="AX85" i="3"/>
  <c r="AW65" i="3"/>
  <c r="AW67" i="3" s="1"/>
  <c r="AW155" i="3" s="1"/>
  <c r="AV88" i="3"/>
  <c r="AV82" i="3"/>
  <c r="AV83" i="3"/>
  <c r="AQ128" i="3"/>
  <c r="AR128" i="3"/>
  <c r="AS128" i="3"/>
  <c r="AU59" i="3"/>
  <c r="AS83" i="3"/>
  <c r="AY84" i="3"/>
  <c r="AU88" i="3"/>
  <c r="AQ82" i="3"/>
  <c r="AW83" i="3"/>
  <c r="AY88" i="3"/>
  <c r="AR82" i="3"/>
  <c r="AX83" i="3"/>
  <c r="AS82" i="3"/>
  <c r="AY83" i="3"/>
  <c r="AU82" i="3"/>
  <c r="AQ84" i="3"/>
  <c r="AR84" i="3"/>
  <c r="AW82" i="3"/>
  <c r="AS84" i="3"/>
  <c r="AY59" i="3"/>
  <c r="AP88" i="3"/>
  <c r="AQ59" i="3"/>
  <c r="AQ88" i="3"/>
  <c r="AR59" i="3"/>
  <c r="AS59" i="3"/>
  <c r="O108" i="3" l="1"/>
  <c r="G89" i="3"/>
  <c r="K85" i="3"/>
  <c r="E65" i="3"/>
  <c r="E67" i="3" s="1"/>
  <c r="E69" i="3" s="1"/>
  <c r="E77" i="3" s="1"/>
  <c r="O41" i="3"/>
  <c r="O65" i="3"/>
  <c r="O90" i="3" s="1"/>
  <c r="S41" i="3"/>
  <c r="S85" i="3"/>
  <c r="AB90" i="3"/>
  <c r="L89" i="3"/>
  <c r="T89" i="3"/>
  <c r="Q65" i="3"/>
  <c r="Q90" i="3" s="1"/>
  <c r="T90" i="3"/>
  <c r="AB89" i="3"/>
  <c r="I90" i="3"/>
  <c r="AC89" i="3"/>
  <c r="AB70" i="3"/>
  <c r="G90" i="3"/>
  <c r="G67" i="3"/>
  <c r="G70" i="3" s="1"/>
  <c r="W65" i="3"/>
  <c r="W90" i="3" s="1"/>
  <c r="Y65" i="3"/>
  <c r="Y67" i="3" s="1"/>
  <c r="Y69" i="3" s="1"/>
  <c r="Y77" i="3" s="1"/>
  <c r="H90" i="3"/>
  <c r="K128" i="3"/>
  <c r="O128" i="3"/>
  <c r="S128" i="3"/>
  <c r="D65" i="3"/>
  <c r="D90" i="3" s="1"/>
  <c r="AA65" i="3"/>
  <c r="AA90" i="3" s="1"/>
  <c r="U65" i="3"/>
  <c r="U90" i="3" s="1"/>
  <c r="H89" i="3"/>
  <c r="P65" i="3"/>
  <c r="P90" i="3" s="1"/>
  <c r="L90" i="3"/>
  <c r="L67" i="3"/>
  <c r="AD65" i="3"/>
  <c r="AD89" i="3"/>
  <c r="AC67" i="3"/>
  <c r="AC90" i="3"/>
  <c r="N65" i="3"/>
  <c r="N89" i="3"/>
  <c r="V89" i="3"/>
  <c r="V65" i="3"/>
  <c r="F65" i="3"/>
  <c r="F89" i="3"/>
  <c r="M65" i="3"/>
  <c r="M89" i="3"/>
  <c r="H69" i="3"/>
  <c r="H77" i="3" s="1"/>
  <c r="H70" i="3"/>
  <c r="K65" i="3"/>
  <c r="K89" i="3"/>
  <c r="X89" i="3"/>
  <c r="X65" i="3"/>
  <c r="R89" i="3"/>
  <c r="R65" i="3"/>
  <c r="S89" i="3"/>
  <c r="S65" i="3"/>
  <c r="J89" i="3"/>
  <c r="J65" i="3"/>
  <c r="Z89" i="3"/>
  <c r="Z65" i="3"/>
  <c r="I69" i="3"/>
  <c r="I77" i="3" s="1"/>
  <c r="I70" i="3"/>
  <c r="T70" i="3"/>
  <c r="T69" i="3"/>
  <c r="T77" i="3" s="1"/>
  <c r="AE90" i="3"/>
  <c r="AE67" i="3"/>
  <c r="AV65" i="3"/>
  <c r="AV90" i="3" s="1"/>
  <c r="AP65" i="3"/>
  <c r="AP90" i="3" s="1"/>
  <c r="AX65" i="3"/>
  <c r="AX67" i="3" s="1"/>
  <c r="AT89" i="3"/>
  <c r="AT65" i="3"/>
  <c r="AW70" i="3"/>
  <c r="AW69" i="3"/>
  <c r="AW90" i="3"/>
  <c r="AS89" i="3"/>
  <c r="AS65" i="3"/>
  <c r="AQ65" i="3"/>
  <c r="AQ89" i="3"/>
  <c r="AR89" i="3"/>
  <c r="AR65" i="3"/>
  <c r="AU89" i="3"/>
  <c r="AU65" i="3"/>
  <c r="AY89" i="3"/>
  <c r="AY65" i="3"/>
  <c r="E70" i="3" l="1"/>
  <c r="E90" i="3"/>
  <c r="O67" i="3"/>
  <c r="O69" i="3" s="1"/>
  <c r="O77" i="3" s="1"/>
  <c r="Q67" i="3"/>
  <c r="Y70" i="3"/>
  <c r="Y90" i="3"/>
  <c r="AA67" i="3"/>
  <c r="AA70" i="3" s="1"/>
  <c r="W67" i="3"/>
  <c r="G69" i="3"/>
  <c r="G77" i="3" s="1"/>
  <c r="U67" i="3"/>
  <c r="U70" i="3" s="1"/>
  <c r="L69" i="3"/>
  <c r="L77" i="3" s="1"/>
  <c r="L70" i="3"/>
  <c r="D67" i="3"/>
  <c r="D70" i="3" s="1"/>
  <c r="P67" i="3"/>
  <c r="P69" i="3" s="1"/>
  <c r="P77" i="3" s="1"/>
  <c r="W69" i="3"/>
  <c r="W77" i="3" s="1"/>
  <c r="W70" i="3"/>
  <c r="AV67" i="3"/>
  <c r="AV70" i="3" s="1"/>
  <c r="F67" i="3"/>
  <c r="F90" i="3"/>
  <c r="R90" i="3"/>
  <c r="R67" i="3"/>
  <c r="M90" i="3"/>
  <c r="M67" i="3"/>
  <c r="V90" i="3"/>
  <c r="V67" i="3"/>
  <c r="N67" i="3"/>
  <c r="N90" i="3"/>
  <c r="S90" i="3"/>
  <c r="S67" i="3"/>
  <c r="K90" i="3"/>
  <c r="K67" i="3"/>
  <c r="AC69" i="3"/>
  <c r="AC77" i="3" s="1"/>
  <c r="AC70" i="3"/>
  <c r="X67" i="3"/>
  <c r="X90" i="3"/>
  <c r="AD67" i="3"/>
  <c r="AD90" i="3"/>
  <c r="AE70" i="3"/>
  <c r="AE69" i="3"/>
  <c r="AE77" i="3" s="1"/>
  <c r="Z67" i="3"/>
  <c r="Z90" i="3"/>
  <c r="J67" i="3"/>
  <c r="J90" i="3"/>
  <c r="AX70" i="3"/>
  <c r="AX155" i="3"/>
  <c r="AP67" i="3"/>
  <c r="AX69" i="3"/>
  <c r="AX90" i="3"/>
  <c r="AT90" i="3"/>
  <c r="AT67" i="3"/>
  <c r="AU67" i="3"/>
  <c r="AU90" i="3"/>
  <c r="AR67" i="3"/>
  <c r="AR90" i="3"/>
  <c r="AQ67" i="3"/>
  <c r="AQ155" i="3" s="1"/>
  <c r="AQ90" i="3"/>
  <c r="AS90" i="3"/>
  <c r="AS67" i="3"/>
  <c r="AY67" i="3"/>
  <c r="AY90" i="3"/>
  <c r="D69" i="3" l="1"/>
  <c r="D77" i="3" s="1"/>
  <c r="AA69" i="3"/>
  <c r="AA77" i="3" s="1"/>
  <c r="AV77" i="3"/>
  <c r="O70" i="3"/>
  <c r="Q69" i="3"/>
  <c r="Q77" i="3" s="1"/>
  <c r="Q70" i="3"/>
  <c r="U69" i="3"/>
  <c r="U77" i="3" s="1"/>
  <c r="AV155" i="3"/>
  <c r="P70" i="3"/>
  <c r="AV69" i="3"/>
  <c r="V70" i="3"/>
  <c r="V69" i="3"/>
  <c r="V77" i="3" s="1"/>
  <c r="M69" i="3"/>
  <c r="M77" i="3" s="1"/>
  <c r="M70" i="3"/>
  <c r="R69" i="3"/>
  <c r="R77" i="3" s="1"/>
  <c r="R70" i="3"/>
  <c r="AD70" i="3"/>
  <c r="AD69" i="3"/>
  <c r="AD77" i="3" s="1"/>
  <c r="N70" i="3"/>
  <c r="N69" i="3"/>
  <c r="N77" i="3" s="1"/>
  <c r="K69" i="3"/>
  <c r="K77" i="3" s="1"/>
  <c r="K70" i="3"/>
  <c r="F69" i="3"/>
  <c r="F77" i="3" s="1"/>
  <c r="F70" i="3"/>
  <c r="X69" i="3"/>
  <c r="X77" i="3" s="1"/>
  <c r="X70" i="3"/>
  <c r="S70" i="3"/>
  <c r="S69" i="3"/>
  <c r="S77" i="3" s="1"/>
  <c r="Z69" i="3"/>
  <c r="Z77" i="3" s="1"/>
  <c r="Z70" i="3"/>
  <c r="J69" i="3"/>
  <c r="J77" i="3" s="1"/>
  <c r="J70" i="3"/>
  <c r="AT77" i="3"/>
  <c r="AT155" i="3"/>
  <c r="AR77" i="3"/>
  <c r="AR155" i="3"/>
  <c r="AU77" i="3"/>
  <c r="AU155" i="3"/>
  <c r="AP69" i="3"/>
  <c r="AP77" i="3" s="1"/>
  <c r="AP155" i="3"/>
  <c r="AY161" i="3"/>
  <c r="AY155" i="3"/>
  <c r="AS77" i="3"/>
  <c r="AS155" i="3"/>
  <c r="AP70" i="3"/>
  <c r="AT69" i="3"/>
  <c r="AT70" i="3"/>
  <c r="AS69" i="3"/>
  <c r="AS70" i="3"/>
  <c r="AQ70" i="3"/>
  <c r="AQ69" i="3"/>
  <c r="AQ77" i="3" s="1"/>
  <c r="AR70" i="3"/>
  <c r="AR69" i="3"/>
  <c r="AU70" i="3"/>
  <c r="AU69" i="3"/>
  <c r="AY69" i="3"/>
  <c r="AY70" i="3"/>
  <c r="D27" i="3"/>
  <c r="V2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</author>
  </authors>
  <commentList>
    <comment ref="B15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William:
 It includes data centre platforms and systems for AI, HPC, and accelerated computing; Mellanox networking and interconnects solutions; automotive AI Cockpit, autonomous driving development agreements and autonomous vehicle solutions; cryptocurrency mining processors or CMP; Jetson for robotics and other embedded platforms; and NVIDIA AI Enterprise software.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<sst xmlns="http://schemas.openxmlformats.org/spreadsheetml/2006/main" count="3103" uniqueCount="1701">
  <si>
    <t>Price</t>
  </si>
  <si>
    <t>Shares</t>
  </si>
  <si>
    <t>MC</t>
  </si>
  <si>
    <t>Cash</t>
  </si>
  <si>
    <t>Debt</t>
  </si>
  <si>
    <t>EV</t>
  </si>
  <si>
    <t>Company Name</t>
  </si>
  <si>
    <t>NVIDIA Corporation</t>
  </si>
  <si>
    <t>Ticker</t>
  </si>
  <si>
    <t xml:space="preserve">NVDA </t>
  </si>
  <si>
    <t>Country</t>
  </si>
  <si>
    <t>USA</t>
  </si>
  <si>
    <t>Sector</t>
  </si>
  <si>
    <t>Information Technology</t>
  </si>
  <si>
    <t>Industry</t>
  </si>
  <si>
    <t>Semiconductors</t>
  </si>
  <si>
    <t>Quarter</t>
  </si>
  <si>
    <t>Filing Date</t>
  </si>
  <si>
    <t>Period of Report</t>
  </si>
  <si>
    <t>Revenue Breakdown *in millions</t>
  </si>
  <si>
    <t>Graphics</t>
  </si>
  <si>
    <t>Revenue</t>
  </si>
  <si>
    <t>Expenses</t>
  </si>
  <si>
    <t>Operating Income</t>
  </si>
  <si>
    <t>Margin</t>
  </si>
  <si>
    <t>Compute &amp; Networking</t>
  </si>
  <si>
    <t>Tegra Processor</t>
  </si>
  <si>
    <t>All Other</t>
  </si>
  <si>
    <t>Revenue by Segment *in millions</t>
  </si>
  <si>
    <t>Gaming</t>
  </si>
  <si>
    <t>Data Center</t>
  </si>
  <si>
    <t>Professional Visualization</t>
  </si>
  <si>
    <t>Automotive</t>
  </si>
  <si>
    <t>OEM &amp; Other</t>
  </si>
  <si>
    <t>Total Revenue</t>
  </si>
  <si>
    <t>Gaming y/y</t>
  </si>
  <si>
    <t>Data Center y/y</t>
  </si>
  <si>
    <t>Professional Visualization y/y</t>
  </si>
  <si>
    <t>Automotive y/y</t>
  </si>
  <si>
    <t>OEM &amp; Other y/y</t>
  </si>
  <si>
    <t>b v</t>
  </si>
  <si>
    <t>Total Revenue y/y</t>
  </si>
  <si>
    <t>Revenue by Region *in millions</t>
  </si>
  <si>
    <t>Taiwan</t>
  </si>
  <si>
    <t>China</t>
  </si>
  <si>
    <t>United States</t>
  </si>
  <si>
    <t>Other Countries</t>
  </si>
  <si>
    <t>Income Statement *in millions</t>
  </si>
  <si>
    <t>COGs</t>
  </si>
  <si>
    <t>Gross Profit</t>
  </si>
  <si>
    <t>Operating Expenses</t>
  </si>
  <si>
    <t>R&amp;D</t>
  </si>
  <si>
    <t>SG&amp;A</t>
  </si>
  <si>
    <t>Acquisition termination cost</t>
  </si>
  <si>
    <t>Total Operating Expenses</t>
  </si>
  <si>
    <t>Other Income</t>
  </si>
  <si>
    <t>Interest Income</t>
  </si>
  <si>
    <t>Interest Expense</t>
  </si>
  <si>
    <t>Other</t>
  </si>
  <si>
    <t>Other income</t>
  </si>
  <si>
    <t>Income before tax</t>
  </si>
  <si>
    <t>Taxes</t>
  </si>
  <si>
    <t>Net Income</t>
  </si>
  <si>
    <t>EPS - Basic</t>
  </si>
  <si>
    <t>EPS - Diluted</t>
  </si>
  <si>
    <t>Shares - Basic</t>
  </si>
  <si>
    <t>Shares - Diluted</t>
  </si>
  <si>
    <t>Dividends per share</t>
  </si>
  <si>
    <t>EPS - 4-1</t>
  </si>
  <si>
    <t>Shares 4-1</t>
  </si>
  <si>
    <t>Operating Expenses/Gross Profit</t>
  </si>
  <si>
    <t>Aqcuisition termination cost</t>
  </si>
  <si>
    <t>Total Operating Expenses/Gross Profit</t>
  </si>
  <si>
    <t>Margins</t>
  </si>
  <si>
    <t>Gross Profit Margin</t>
  </si>
  <si>
    <t>Operating Margin</t>
  </si>
  <si>
    <t>Net Margin</t>
  </si>
  <si>
    <t>Balance Sheet *in millions, USD</t>
  </si>
  <si>
    <t>Current Assets</t>
  </si>
  <si>
    <t>Cash and cash equivalents</t>
  </si>
  <si>
    <t>Marketable securities</t>
  </si>
  <si>
    <t>AR</t>
  </si>
  <si>
    <t>Inventories</t>
  </si>
  <si>
    <t>Prepaid expenses and other current assets</t>
  </si>
  <si>
    <t>Total Current Assets</t>
  </si>
  <si>
    <t>Non-current Assets</t>
  </si>
  <si>
    <t>PP&amp;E</t>
  </si>
  <si>
    <t>Operating lease assets</t>
  </si>
  <si>
    <t>Goodwill</t>
  </si>
  <si>
    <t>Intangible assets</t>
  </si>
  <si>
    <t>Deferred income tax assets</t>
  </si>
  <si>
    <t>Other assets</t>
  </si>
  <si>
    <t>Total Assets</t>
  </si>
  <si>
    <t>Current Liabilities</t>
  </si>
  <si>
    <t>AP</t>
  </si>
  <si>
    <t>Accrued and other current liabilities</t>
  </si>
  <si>
    <t>Short-term debt</t>
  </si>
  <si>
    <t>Total Current Liabilities</t>
  </si>
  <si>
    <t>Non-current Liabilities</t>
  </si>
  <si>
    <t>Long-term debt</t>
  </si>
  <si>
    <t>Long-term oeprating lease liabilities</t>
  </si>
  <si>
    <t>Other long-term liabilities</t>
  </si>
  <si>
    <t>Total Liabilities</t>
  </si>
  <si>
    <t>Equity</t>
  </si>
  <si>
    <t>Preferred stock</t>
  </si>
  <si>
    <t>Common stock</t>
  </si>
  <si>
    <t>Additional paid-in capital</t>
  </si>
  <si>
    <t>Treasury stock at cost</t>
  </si>
  <si>
    <t>Accumulated other comprehensive loss</t>
  </si>
  <si>
    <t>Retained earnings</t>
  </si>
  <si>
    <t>Total Equity</t>
  </si>
  <si>
    <t>Total Equity &amp; Liabilities</t>
  </si>
  <si>
    <t>Cash Flow *in millions</t>
  </si>
  <si>
    <t>CFFO</t>
  </si>
  <si>
    <t>CapEx</t>
  </si>
  <si>
    <t>FCF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</si>
  <si>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</si>
  <si>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</si>
  <si>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</si>
  <si>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</si>
  <si>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</si>
  <si>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</si>
  <si>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</si>
  <si>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</si>
  <si>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</si>
  <si>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</si>
  <si>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</si>
  <si>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</si>
  <si>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</si>
  <si>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</si>
  <si>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</si>
  <si>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</si>
  <si>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TTM</t>
  </si>
  <si>
    <t>Revenue per share</t>
  </si>
  <si>
    <t>1.45</t>
  </si>
  <si>
    <t>1.86</t>
  </si>
  <si>
    <t>1.56</t>
  </si>
  <si>
    <t>1.51</t>
  </si>
  <si>
    <t>1.54</t>
  </si>
  <si>
    <t>1.66</t>
  </si>
  <si>
    <t>1.73</t>
  </si>
  <si>
    <t>1.76</t>
  </si>
  <si>
    <t>2.12</t>
  </si>
  <si>
    <t>2.31</t>
  </si>
  <si>
    <t>3.19</t>
  </si>
  <si>
    <t>4.05</t>
  </si>
  <si>
    <t>4.82</t>
  </si>
  <si>
    <t>4.48</t>
  </si>
  <si>
    <t>6.76</t>
  </si>
  <si>
    <t>10.75</t>
  </si>
  <si>
    <t>11.89</t>
  </si>
  <si>
    <t>Earnings per share</t>
  </si>
  <si>
    <t>0.21</t>
  </si>
  <si>
    <t>0.36</t>
  </si>
  <si>
    <t>(0.01)</t>
  </si>
  <si>
    <t>(0.03)</t>
  </si>
  <si>
    <t>0.11</t>
  </si>
  <si>
    <t>0.24</t>
  </si>
  <si>
    <t>0.23</t>
  </si>
  <si>
    <t>0.19</t>
  </si>
  <si>
    <t>0.29</t>
  </si>
  <si>
    <t>0.28</t>
  </si>
  <si>
    <t>0.77</t>
  </si>
  <si>
    <t>1.27</t>
  </si>
  <si>
    <t>1.70</t>
  </si>
  <si>
    <t>1.15</t>
  </si>
  <si>
    <t>3.89</t>
  </si>
  <si>
    <t>3.10</t>
  </si>
  <si>
    <t>FCF per share</t>
  </si>
  <si>
    <t>0.49</t>
  </si>
  <si>
    <t>(0.07)</t>
  </si>
  <si>
    <t>0.25</t>
  </si>
  <si>
    <t>0.32</t>
  </si>
  <si>
    <t>0.26</t>
  </si>
  <si>
    <t>0.35</t>
  </si>
  <si>
    <t>0.50</t>
  </si>
  <si>
    <t>0.69</t>
  </si>
  <si>
    <t>1.21</t>
  </si>
  <si>
    <t>1.29</t>
  </si>
  <si>
    <t>1.75</t>
  </si>
  <si>
    <t>1.90</t>
  </si>
  <si>
    <t>3.25</t>
  </si>
  <si>
    <t>2.50</t>
  </si>
  <si>
    <t>- -</t>
  </si>
  <si>
    <t>0.02</t>
  </si>
  <si>
    <t>0.08</t>
  </si>
  <si>
    <t>0.10</t>
  </si>
  <si>
    <t>0.12</t>
  </si>
  <si>
    <t>0.14</t>
  </si>
  <si>
    <t>0.15</t>
  </si>
  <si>
    <t>0.16</t>
  </si>
  <si>
    <t>CAPEX per share</t>
  </si>
  <si>
    <t>0.07</t>
  </si>
  <si>
    <t>0.09</t>
  </si>
  <si>
    <t>0.04</t>
  </si>
  <si>
    <t>0.06</t>
  </si>
  <si>
    <t>0.20</t>
  </si>
  <si>
    <t>0.46</t>
  </si>
  <si>
    <t>0.39</t>
  </si>
  <si>
    <t>0.52</t>
  </si>
  <si>
    <t>Book Value per sh.</t>
  </si>
  <si>
    <t>0.95</t>
  </si>
  <si>
    <t>1.19</t>
  </si>
  <si>
    <t>1.09</t>
  </si>
  <si>
    <t>1.38</t>
  </si>
  <si>
    <t>1.72</t>
  </si>
  <si>
    <t>1.95</t>
  </si>
  <si>
    <t>2.00</t>
  </si>
  <si>
    <t>2.06</t>
  </si>
  <si>
    <t>2.66</t>
  </si>
  <si>
    <t>3.12</t>
  </si>
  <si>
    <t>3.84</t>
  </si>
  <si>
    <t>5.01</t>
  </si>
  <si>
    <t>6.84</t>
  </si>
  <si>
    <t>10.63</t>
  </si>
  <si>
    <t>10.05</t>
  </si>
  <si>
    <t>Comm.Shares outs.</t>
  </si>
  <si>
    <t>2,113</t>
  </si>
  <si>
    <t>2,200</t>
  </si>
  <si>
    <t>2,193</t>
  </si>
  <si>
    <t>2,198</t>
  </si>
  <si>
    <t>2,301</t>
  </si>
  <si>
    <t>2,415</t>
  </si>
  <si>
    <t>2,477</t>
  </si>
  <si>
    <t>2,352</t>
  </si>
  <si>
    <t>2,209</t>
  </si>
  <si>
    <t>2,172</t>
  </si>
  <si>
    <t>2,164</t>
  </si>
  <si>
    <t>2,396</t>
  </si>
  <si>
    <t>2,432</t>
  </si>
  <si>
    <t>2,436</t>
  </si>
  <si>
    <t>2,468</t>
  </si>
  <si>
    <t>2,504</t>
  </si>
  <si>
    <t>2,501</t>
  </si>
  <si>
    <t>Avg. annual P/E ratio</t>
  </si>
  <si>
    <t>32.6</t>
  </si>
  <si>
    <t>11.4</t>
  </si>
  <si>
    <t>(215.3)</t>
  </si>
  <si>
    <t>(109.6)</t>
  </si>
  <si>
    <t>38.7</t>
  </si>
  <si>
    <t>14.1</t>
  </si>
  <si>
    <t>15.6</t>
  </si>
  <si>
    <t>24.7</t>
  </si>
  <si>
    <t>20.5</t>
  </si>
  <si>
    <t>47.3</t>
  </si>
  <si>
    <t>48.2</t>
  </si>
  <si>
    <t>44.9</t>
  </si>
  <si>
    <t>25.4</t>
  </si>
  <si>
    <t>86.0</t>
  </si>
  <si>
    <t>110.5</t>
  </si>
  <si>
    <t>53.3</t>
  </si>
  <si>
    <t>40.5</t>
  </si>
  <si>
    <t>P/E to S&amp;P500</t>
  </si>
  <si>
    <t>1.9</t>
  </si>
  <si>
    <t>0.5</t>
  </si>
  <si>
    <t>(3.0)</t>
  </si>
  <si>
    <t>(5.3)</t>
  </si>
  <si>
    <t>2.4</t>
  </si>
  <si>
    <t>0.9</t>
  </si>
  <si>
    <t>1.4</t>
  </si>
  <si>
    <t>1.0</t>
  </si>
  <si>
    <t>2.1</t>
  </si>
  <si>
    <t>2.0</t>
  </si>
  <si>
    <t>1.8</t>
  </si>
  <si>
    <t>1.1</t>
  </si>
  <si>
    <t>2.3</t>
  </si>
  <si>
    <t>3.7</t>
  </si>
  <si>
    <t>2.6</t>
  </si>
  <si>
    <t>Avg. annual div. yield</t>
  </si>
  <si>
    <t>0.5%</t>
  </si>
  <si>
    <t>1.7%</t>
  </si>
  <si>
    <t>1.4%</t>
  </si>
  <si>
    <t>0.7%</t>
  </si>
  <si>
    <t>0.3%</t>
  </si>
  <si>
    <t>0.2%</t>
  </si>
  <si>
    <t>0.4%</t>
  </si>
  <si>
    <t>0.1%</t>
  </si>
  <si>
    <t>Revenue (m)</t>
  </si>
  <si>
    <t>3,069</t>
  </si>
  <si>
    <t>4,098</t>
  </si>
  <si>
    <t>3,425</t>
  </si>
  <si>
    <t>3,326</t>
  </si>
  <si>
    <t>3,543</t>
  </si>
  <si>
    <t>3,998</t>
  </si>
  <si>
    <t>4,280</t>
  </si>
  <si>
    <t>4,130</t>
  </si>
  <si>
    <t>4,682</t>
  </si>
  <si>
    <t>5,010</t>
  </si>
  <si>
    <t>6,910</t>
  </si>
  <si>
    <t>9,714</t>
  </si>
  <si>
    <t>11,716</t>
  </si>
  <si>
    <t>10,918</t>
  </si>
  <si>
    <t>16,675</t>
  </si>
  <si>
    <t>26,914</t>
  </si>
  <si>
    <t>29,738</t>
  </si>
  <si>
    <t>Operating margin</t>
  </si>
  <si>
    <t>14.8%</t>
  </si>
  <si>
    <t>20.4%</t>
  </si>
  <si>
    <t>(2.1)%</t>
  </si>
  <si>
    <t>(3.0)%</t>
  </si>
  <si>
    <t>7.2%</t>
  </si>
  <si>
    <t>16.2%</t>
  </si>
  <si>
    <t>15.1%</t>
  </si>
  <si>
    <t>12.0%</t>
  </si>
  <si>
    <t>14.9%</t>
  </si>
  <si>
    <t>28.0%</t>
  </si>
  <si>
    <t>33.0%</t>
  </si>
  <si>
    <t>32.5%</t>
  </si>
  <si>
    <t>26.1%</t>
  </si>
  <si>
    <t>27.2%</t>
  </si>
  <si>
    <t>37.3%</t>
  </si>
  <si>
    <t>26.6%</t>
  </si>
  <si>
    <t>Depreciation (m)</t>
  </si>
  <si>
    <t>108</t>
  </si>
  <si>
    <t>133</t>
  </si>
  <si>
    <t>185</t>
  </si>
  <si>
    <t>197</t>
  </si>
  <si>
    <t>187</t>
  </si>
  <si>
    <t>204</t>
  </si>
  <si>
    <t>226</t>
  </si>
  <si>
    <t>239</t>
  </si>
  <si>
    <t>220</t>
  </si>
  <si>
    <t>199</t>
  </si>
  <si>
    <t>262</t>
  </si>
  <si>
    <t>381</t>
  </si>
  <si>
    <t>1,098</t>
  </si>
  <si>
    <t>1,174</t>
  </si>
  <si>
    <t>1,319</t>
  </si>
  <si>
    <t>Net profit (m)</t>
  </si>
  <si>
    <t>449</t>
  </si>
  <si>
    <t>798</t>
  </si>
  <si>
    <t>(30)</t>
  </si>
  <si>
    <t>(68)</t>
  </si>
  <si>
    <t>253</t>
  </si>
  <si>
    <t>581</t>
  </si>
  <si>
    <t>563</t>
  </si>
  <si>
    <t>440</t>
  </si>
  <si>
    <t>631</t>
  </si>
  <si>
    <t>614</t>
  </si>
  <si>
    <t>1,666</t>
  </si>
  <si>
    <t>3,047</t>
  </si>
  <si>
    <t>4,141</t>
  </si>
  <si>
    <t>2,796</t>
  </si>
  <si>
    <t>4,332</t>
  </si>
  <si>
    <t>9,752</t>
  </si>
  <si>
    <t>7,741</t>
  </si>
  <si>
    <t>Income tax rate</t>
  </si>
  <si>
    <t>9.3%</t>
  </si>
  <si>
    <t>11.5%</t>
  </si>
  <si>
    <t>30.1%</t>
  </si>
  <si>
    <t>17.4%</t>
  </si>
  <si>
    <t>6.6%</t>
  </si>
  <si>
    <t>12.4%</t>
  </si>
  <si>
    <t>13.7%</t>
  </si>
  <si>
    <t>16.5%</t>
  </si>
  <si>
    <t>12.5%</t>
  </si>
  <si>
    <t>8.8%</t>
  </si>
  <si>
    <t>3.2%</t>
  </si>
  <si>
    <t>5.9%</t>
  </si>
  <si>
    <t>1.9%</t>
  </si>
  <si>
    <t>12.6%</t>
  </si>
  <si>
    <t>Net profit margin</t>
  </si>
  <si>
    <t>14.6%</t>
  </si>
  <si>
    <t>19.5%</t>
  </si>
  <si>
    <t>(0.9)%</t>
  </si>
  <si>
    <t>(2.0)%</t>
  </si>
  <si>
    <t>7.1%</t>
  </si>
  <si>
    <t>14.5%</t>
  </si>
  <si>
    <t>13.2%</t>
  </si>
  <si>
    <t>10.7%</t>
  </si>
  <si>
    <t>13.5%</t>
  </si>
  <si>
    <t>12.3%</t>
  </si>
  <si>
    <t>24.1%</t>
  </si>
  <si>
    <t>31.4%</t>
  </si>
  <si>
    <t>35.3%</t>
  </si>
  <si>
    <t>25.6%</t>
  </si>
  <si>
    <t>26.0%</t>
  </si>
  <si>
    <t>36.2%</t>
  </si>
  <si>
    <t>25.8%</t>
  </si>
  <si>
    <t>Working capital (m)</t>
  </si>
  <si>
    <t>1,393</t>
  </si>
  <si>
    <t>1,922</t>
  </si>
  <si>
    <t>1,389</t>
  </si>
  <si>
    <t>1,696</t>
  </si>
  <si>
    <t>2,284</t>
  </si>
  <si>
    <t>2,975</t>
  </si>
  <si>
    <t>3,799</t>
  </si>
  <si>
    <t>4,680</t>
  </si>
  <si>
    <t>4,817</t>
  </si>
  <si>
    <t>3,615</t>
  </si>
  <si>
    <t>6,748</t>
  </si>
  <si>
    <t>8,102</t>
  </si>
  <si>
    <t>9,228</t>
  </si>
  <si>
    <t>11,906</t>
  </si>
  <si>
    <t>12,130</t>
  </si>
  <si>
    <t>24,494</t>
  </si>
  <si>
    <t>19,845</t>
  </si>
  <si>
    <t>Long-term debt (m)</t>
  </si>
  <si>
    <t>26</t>
  </si>
  <si>
    <t>23</t>
  </si>
  <si>
    <t>21</t>
  </si>
  <si>
    <t>19</t>
  </si>
  <si>
    <t>1,374</t>
  </si>
  <si>
    <t>1,398</t>
  </si>
  <si>
    <t>2,020</t>
  </si>
  <si>
    <t>1,985</t>
  </si>
  <si>
    <t>1,988</t>
  </si>
  <si>
    <t>1,991</t>
  </si>
  <si>
    <t>5,964</t>
  </si>
  <si>
    <t>11,687</t>
  </si>
  <si>
    <t>10,443</t>
  </si>
  <si>
    <t>Equity (m)</t>
  </si>
  <si>
    <t>2,007</t>
  </si>
  <si>
    <t>2,618</t>
  </si>
  <si>
    <t>2,395</t>
  </si>
  <si>
    <t>2,665</t>
  </si>
  <si>
    <t>3,181</t>
  </si>
  <si>
    <t>4,146</t>
  </si>
  <si>
    <t>4,828</t>
  </si>
  <si>
    <t>4,456</t>
  </si>
  <si>
    <t>4,418</t>
  </si>
  <si>
    <t>4,469</t>
  </si>
  <si>
    <t>5,762</t>
  </si>
  <si>
    <t>7,471</t>
  </si>
  <si>
    <t>9,342</t>
  </si>
  <si>
    <t>12,204</t>
  </si>
  <si>
    <t>16,893</t>
  </si>
  <si>
    <t>26,612</t>
  </si>
  <si>
    <t>23,851</t>
  </si>
  <si>
    <t>ROIC</t>
  </si>
  <si>
    <t>22.0%</t>
  </si>
  <si>
    <t>28.7%</t>
  </si>
  <si>
    <t>(1.2)%</t>
  </si>
  <si>
    <t>(2.3)%</t>
  </si>
  <si>
    <t>10.4%</t>
  </si>
  <si>
    <t>10.6%</t>
  </si>
  <si>
    <t>21.3%</t>
  </si>
  <si>
    <t>30.6%</t>
  </si>
  <si>
    <t>35.0%</t>
  </si>
  <si>
    <t>18.3%</t>
  </si>
  <si>
    <t>18.1%</t>
  </si>
  <si>
    <t>25.1%</t>
  </si>
  <si>
    <t>20.5%</t>
  </si>
  <si>
    <t>Return on capital</t>
  </si>
  <si>
    <t>18.5%</t>
  </si>
  <si>
    <t>(1.3)%</t>
  </si>
  <si>
    <t>(2.2)%</t>
  </si>
  <si>
    <t>6.1%</t>
  </si>
  <si>
    <t>11.1%</t>
  </si>
  <si>
    <t>19.9%</t>
  </si>
  <si>
    <t>30.2%</t>
  </si>
  <si>
    <t>17.5%</t>
  </si>
  <si>
    <t>16.0%</t>
  </si>
  <si>
    <t>23.0%</t>
  </si>
  <si>
    <t>19.3%</t>
  </si>
  <si>
    <t>Return on equity</t>
  </si>
  <si>
    <t>22.4%</t>
  </si>
  <si>
    <t>30.5%</t>
  </si>
  <si>
    <t>(2.6)%</t>
  </si>
  <si>
    <t>8.0%</t>
  </si>
  <si>
    <t>14.0%</t>
  </si>
  <si>
    <t>11.7%</t>
  </si>
  <si>
    <t>9.9%</t>
  </si>
  <si>
    <t>14.3%</t>
  </si>
  <si>
    <t>28.9%</t>
  </si>
  <si>
    <t>40.8%</t>
  </si>
  <si>
    <t>44.3%</t>
  </si>
  <si>
    <t>22.9%</t>
  </si>
  <si>
    <t>36.6%</t>
  </si>
  <si>
    <t>Plowback ratio</t>
  </si>
  <si>
    <t>100.0%</t>
  </si>
  <si>
    <t>91.7%</t>
  </si>
  <si>
    <t>58.8%</t>
  </si>
  <si>
    <t>70.4%</t>
  </si>
  <si>
    <t>65.3%</t>
  </si>
  <si>
    <t>84.3%</t>
  </si>
  <si>
    <t>88.8%</t>
  </si>
  <si>
    <t>91.0%</t>
  </si>
  <si>
    <t>86.1%</t>
  </si>
  <si>
    <t>90.9%</t>
  </si>
  <si>
    <t>95.9%</t>
  </si>
  <si>
    <t>94.8%</t>
  </si>
  <si>
    <t>Div.&amp;Repurch./FCF</t>
  </si>
  <si>
    <t>12.2%</t>
  </si>
  <si>
    <t>(30.7)%</t>
  </si>
  <si>
    <t>184.3%</t>
  </si>
  <si>
    <t>127.7%</t>
  </si>
  <si>
    <t>73.5%</t>
  </si>
  <si>
    <t>66.8%</t>
  </si>
  <si>
    <t>43.0%</t>
  </si>
  <si>
    <t>62.0%</t>
  </si>
  <si>
    <t>9.1%</t>
  </si>
  <si>
    <t>8.4%</t>
  </si>
  <si>
    <t>4.9%</t>
  </si>
  <si>
    <t>Market Price</t>
  </si>
  <si>
    <t>1999</t>
  </si>
  <si>
    <t>2000</t>
  </si>
  <si>
    <t>2001</t>
  </si>
  <si>
    <t>2002</t>
  </si>
  <si>
    <t>2003</t>
  </si>
  <si>
    <t>2004</t>
  </si>
  <si>
    <t>2005</t>
  </si>
  <si>
    <t>2006</t>
  </si>
  <si>
    <t>151</t>
  </si>
  <si>
    <t>375</t>
  </si>
  <si>
    <t>735</t>
  </si>
  <si>
    <t>1,369</t>
  </si>
  <si>
    <t>1,909</t>
  </si>
  <si>
    <t>1,823</t>
  </si>
  <si>
    <t>2,010</t>
  </si>
  <si>
    <t>2,376</t>
  </si>
  <si>
    <t>COGS</t>
  </si>
  <si>
    <t>103</t>
  </si>
  <si>
    <t>233</t>
  </si>
  <si>
    <t>462</t>
  </si>
  <si>
    <t>850</t>
  </si>
  <si>
    <t>1,333</t>
  </si>
  <si>
    <t>1,294</t>
  </si>
  <si>
    <t>1,362</t>
  </si>
  <si>
    <t>1,466</t>
  </si>
  <si>
    <t>1,768</t>
  </si>
  <si>
    <t>2,229</t>
  </si>
  <si>
    <t>2,251</t>
  </si>
  <si>
    <t>2,150</t>
  </si>
  <si>
    <t>2,134</t>
  </si>
  <si>
    <t>1,941</t>
  </si>
  <si>
    <t>2,054</t>
  </si>
  <si>
    <t>1,862</t>
  </si>
  <si>
    <t>2,082</t>
  </si>
  <si>
    <t>2,199</t>
  </si>
  <si>
    <t>2,847</t>
  </si>
  <si>
    <t>3,892</t>
  </si>
  <si>
    <t>4,545</t>
  </si>
  <si>
    <t>4,150</t>
  </si>
  <si>
    <t>6,279</t>
  </si>
  <si>
    <t>9,439</t>
  </si>
  <si>
    <t>48</t>
  </si>
  <si>
    <t>142</t>
  </si>
  <si>
    <t>273</t>
  </si>
  <si>
    <t>519</t>
  </si>
  <si>
    <t>576</t>
  </si>
  <si>
    <t>529</t>
  </si>
  <si>
    <t>648</t>
  </si>
  <si>
    <t>910</t>
  </si>
  <si>
    <t>1,301</t>
  </si>
  <si>
    <t>1,869</t>
  </si>
  <si>
    <t>1,177</t>
  </si>
  <si>
    <t>1,409</t>
  </si>
  <si>
    <t>2,057</t>
  </si>
  <si>
    <t>2,226</t>
  </si>
  <si>
    <t>2,268</t>
  </si>
  <si>
    <t>2,599</t>
  </si>
  <si>
    <t>2,811</t>
  </si>
  <si>
    <t>4,063</t>
  </si>
  <si>
    <t>5,822</t>
  </si>
  <si>
    <t>7,171</t>
  </si>
  <si>
    <t>6,768</t>
  </si>
  <si>
    <t>10,396</t>
  </si>
  <si>
    <t>17,475</t>
  </si>
  <si>
    <t>Gross Profit Ratio</t>
  </si>
  <si>
    <t>31.84%</t>
  </si>
  <si>
    <t>37.87%</t>
  </si>
  <si>
    <t>37.14%</t>
  </si>
  <si>
    <t>37.91%</t>
  </si>
  <si>
    <t>30.17%</t>
  </si>
  <si>
    <t>29.01%</t>
  </si>
  <si>
    <t>32.24%</t>
  </si>
  <si>
    <t>38.30%</t>
  </si>
  <si>
    <t>42.39%</t>
  </si>
  <si>
    <t>45.62%</t>
  </si>
  <si>
    <t>34.29%</t>
  </si>
  <si>
    <t>35.38%</t>
  </si>
  <si>
    <t>39.77%</t>
  </si>
  <si>
    <t>51.45%</t>
  </si>
  <si>
    <t>52.01%</t>
  </si>
  <si>
    <t>54.92%</t>
  </si>
  <si>
    <t>55.53%</t>
  </si>
  <si>
    <t>56.11%</t>
  </si>
  <si>
    <t>58.80%</t>
  </si>
  <si>
    <t>59.93%</t>
  </si>
  <si>
    <t>61.21%</t>
  </si>
  <si>
    <t>61.99%</t>
  </si>
  <si>
    <t>62.34%</t>
  </si>
  <si>
    <t>64.93%</t>
  </si>
  <si>
    <t>51</t>
  </si>
  <si>
    <t>83</t>
  </si>
  <si>
    <t>145</t>
  </si>
  <si>
    <t>278</t>
  </si>
  <si>
    <t>432</t>
  </si>
  <si>
    <t>435</t>
  </si>
  <si>
    <t>553</t>
  </si>
  <si>
    <t>573</t>
  </si>
  <si>
    <t>847</t>
  </si>
  <si>
    <t>1,033</t>
  </si>
  <si>
    <t>1,218</t>
  </si>
  <si>
    <t>1,276</t>
  </si>
  <si>
    <t>1,154</t>
  </si>
  <si>
    <t>1,578</t>
  </si>
  <si>
    <t>1,772</t>
  </si>
  <si>
    <t>1,840</t>
  </si>
  <si>
    <t>1,933</t>
  </si>
  <si>
    <t>2,129</t>
  </si>
  <si>
    <t>2,612</t>
  </si>
  <si>
    <t>3,367</t>
  </si>
  <si>
    <t>3,922</t>
  </si>
  <si>
    <t>5,864</t>
  </si>
  <si>
    <t>7,434</t>
  </si>
  <si>
    <t>R&amp;D Expenses</t>
  </si>
  <si>
    <t>25</t>
  </si>
  <si>
    <t>47</t>
  </si>
  <si>
    <t>86</t>
  </si>
  <si>
    <t>155</t>
  </si>
  <si>
    <t>225</t>
  </si>
  <si>
    <t>270</t>
  </si>
  <si>
    <t>348</t>
  </si>
  <si>
    <t>357</t>
  </si>
  <si>
    <t>692</t>
  </si>
  <si>
    <t>856</t>
  </si>
  <si>
    <t>909</t>
  </si>
  <si>
    <t>849</t>
  </si>
  <si>
    <t>1,003</t>
  </si>
  <si>
    <t>1,147</t>
  </si>
  <si>
    <t>1,336</t>
  </si>
  <si>
    <t>1,360</t>
  </si>
  <si>
    <t>1,331</t>
  </si>
  <si>
    <t>1,463</t>
  </si>
  <si>
    <t>1,797</t>
  </si>
  <si>
    <t>2,829</t>
  </si>
  <si>
    <t>3,924</t>
  </si>
  <si>
    <t>5,268</t>
  </si>
  <si>
    <t>Selling, G&amp;A Exp.</t>
  </si>
  <si>
    <t>37</t>
  </si>
  <si>
    <t>58</t>
  </si>
  <si>
    <t>97</t>
  </si>
  <si>
    <t>207</t>
  </si>
  <si>
    <t>165</t>
  </si>
  <si>
    <t>201</t>
  </si>
  <si>
    <t>294</t>
  </si>
  <si>
    <t>341</t>
  </si>
  <si>
    <t>362</t>
  </si>
  <si>
    <t>367</t>
  </si>
  <si>
    <t>419</t>
  </si>
  <si>
    <t>406</t>
  </si>
  <si>
    <t>431</t>
  </si>
  <si>
    <t>436</t>
  </si>
  <si>
    <t>481</t>
  </si>
  <si>
    <t>602</t>
  </si>
  <si>
    <t>663</t>
  </si>
  <si>
    <t>815</t>
  </si>
  <si>
    <t>991</t>
  </si>
  <si>
    <t>1,093</t>
  </si>
  <si>
    <t>1,940</t>
  </si>
  <si>
    <t>2,166</t>
  </si>
  <si>
    <t>General and Admin. Exp.</t>
  </si>
  <si>
    <t>36</t>
  </si>
  <si>
    <t>59</t>
  </si>
  <si>
    <t>99</t>
  </si>
  <si>
    <t>202</t>
  </si>
  <si>
    <t>Selling and Marketing Exp.</t>
  </si>
  <si>
    <t>Other Expenses</t>
  </si>
  <si>
    <t>7</t>
  </si>
  <si>
    <t>(1)</t>
  </si>
  <si>
    <t>1</t>
  </si>
  <si>
    <t>(0)</t>
  </si>
  <si>
    <t>4</t>
  </si>
  <si>
    <t>12</t>
  </si>
  <si>
    <t>0</t>
  </si>
  <si>
    <t>(114)</t>
  </si>
  <si>
    <t>3</t>
  </si>
  <si>
    <t>COGS and Expenses</t>
  </si>
  <si>
    <t>154</t>
  </si>
  <si>
    <t>316</t>
  </si>
  <si>
    <t>607</t>
  </si>
  <si>
    <t>1,128</t>
  </si>
  <si>
    <t>1,765</t>
  </si>
  <si>
    <t>1,729</t>
  </si>
  <si>
    <t>1,915</t>
  </si>
  <si>
    <t>2,039</t>
  </si>
  <si>
    <t>2,615</t>
  </si>
  <si>
    <t>3,262</t>
  </si>
  <si>
    <t>3,469</t>
  </si>
  <si>
    <t>3,288</t>
  </si>
  <si>
    <t>3,350</t>
  </si>
  <si>
    <t>3,632</t>
  </si>
  <si>
    <t>3,634</t>
  </si>
  <si>
    <t>3,923</t>
  </si>
  <si>
    <t>4,132</t>
  </si>
  <si>
    <t>4,976</t>
  </si>
  <si>
    <t>6,504</t>
  </si>
  <si>
    <t>7,912</t>
  </si>
  <si>
    <t>8,072</t>
  </si>
  <si>
    <t>12,143</t>
  </si>
  <si>
    <t>16,873</t>
  </si>
  <si>
    <t>20</t>
  </si>
  <si>
    <t>17</t>
  </si>
  <si>
    <t>28</t>
  </si>
  <si>
    <t>39</t>
  </si>
  <si>
    <t>54</t>
  </si>
  <si>
    <t>69</t>
  </si>
  <si>
    <t>136</t>
  </si>
  <si>
    <t>178</t>
  </si>
  <si>
    <t>57</t>
  </si>
  <si>
    <t>29</t>
  </si>
  <si>
    <t>10</t>
  </si>
  <si>
    <t>46</t>
  </si>
  <si>
    <t>61</t>
  </si>
  <si>
    <t>52</t>
  </si>
  <si>
    <t>184</t>
  </si>
  <si>
    <t>236</t>
  </si>
  <si>
    <t>Depreciation and Amortization</t>
  </si>
  <si>
    <t>16</t>
  </si>
  <si>
    <t>43</t>
  </si>
  <si>
    <t>98</t>
  </si>
  <si>
    <t>EBITDA</t>
  </si>
  <si>
    <t>11</t>
  </si>
  <si>
    <t>70</t>
  </si>
  <si>
    <t>160</t>
  </si>
  <si>
    <t>296</t>
  </si>
  <si>
    <t>209</t>
  </si>
  <si>
    <t>169</t>
  </si>
  <si>
    <t>210</t>
  </si>
  <si>
    <t>455</t>
  </si>
  <si>
    <t>603</t>
  </si>
  <si>
    <t>1,035</t>
  </si>
  <si>
    <t>118</t>
  </si>
  <si>
    <t>461</t>
  </si>
  <si>
    <t>870</t>
  </si>
  <si>
    <t>893</t>
  </si>
  <si>
    <t>760</t>
  </si>
  <si>
    <t>1,021</t>
  </si>
  <si>
    <t>987</t>
  </si>
  <si>
    <t>3,589</t>
  </si>
  <si>
    <t>4,584</t>
  </si>
  <si>
    <t>3,403</t>
  </si>
  <si>
    <t>5,691</t>
  </si>
  <si>
    <t>11,351</t>
  </si>
  <si>
    <t>EBITDA ratio</t>
  </si>
  <si>
    <t>7.27%</t>
  </si>
  <si>
    <t>18.59%</t>
  </si>
  <si>
    <t>21.75%</t>
  </si>
  <si>
    <t>21.66%</t>
  </si>
  <si>
    <t>10.96%</t>
  </si>
  <si>
    <t>9.29%</t>
  </si>
  <si>
    <t>10.43%</t>
  </si>
  <si>
    <t>19.15%</t>
  </si>
  <si>
    <t>19.63%</t>
  </si>
  <si>
    <t>25.25%</t>
  </si>
  <si>
    <t>4.15%</t>
  </si>
  <si>
    <t>3.54%</t>
  </si>
  <si>
    <t>13.01%</t>
  </si>
  <si>
    <t>21.77%</t>
  </si>
  <si>
    <t>20.85%</t>
  </si>
  <si>
    <t>18.39%</t>
  </si>
  <si>
    <t>21.81%</t>
  </si>
  <si>
    <t>19.70%</t>
  </si>
  <si>
    <t>31.11%</t>
  </si>
  <si>
    <t>36.95%</t>
  </si>
  <si>
    <t>39.13%</t>
  </si>
  <si>
    <t>31.17%</t>
  </si>
  <si>
    <t>34.13%</t>
  </si>
  <si>
    <t>42.18%</t>
  </si>
  <si>
    <t>(2)</t>
  </si>
  <si>
    <t>130</t>
  </si>
  <si>
    <t>242</t>
  </si>
  <si>
    <t>144</t>
  </si>
  <si>
    <t>90</t>
  </si>
  <si>
    <t>114</t>
  </si>
  <si>
    <t>340</t>
  </si>
  <si>
    <t>453</t>
  </si>
  <si>
    <t>836</t>
  </si>
  <si>
    <t>(71)</t>
  </si>
  <si>
    <t>(99)</t>
  </si>
  <si>
    <t>256</t>
  </si>
  <si>
    <t>496</t>
  </si>
  <si>
    <t>759</t>
  </si>
  <si>
    <t>747</t>
  </si>
  <si>
    <t>1,934</t>
  </si>
  <si>
    <t>3,210</t>
  </si>
  <si>
    <t>3,804</t>
  </si>
  <si>
    <t>2,846</t>
  </si>
  <si>
    <t>4,532</t>
  </si>
  <si>
    <t>10,041</t>
  </si>
  <si>
    <t>Operating Income ratio</t>
  </si>
  <si>
    <t>(1.52)%</t>
  </si>
  <si>
    <t>14.51%</t>
  </si>
  <si>
    <t>17.73%</t>
  </si>
  <si>
    <t>17.66%</t>
  </si>
  <si>
    <t>7.54%</t>
  </si>
  <si>
    <t>4.95%</t>
  </si>
  <si>
    <t>5.65%</t>
  </si>
  <si>
    <t>14.31%</t>
  </si>
  <si>
    <t>14.78%</t>
  </si>
  <si>
    <t>20.41%</t>
  </si>
  <si>
    <t>(2.06)%</t>
  </si>
  <si>
    <t>(2.97)%</t>
  </si>
  <si>
    <t>7.22%</t>
  </si>
  <si>
    <t>16.22%</t>
  </si>
  <si>
    <t>15.15%</t>
  </si>
  <si>
    <t>12.02%</t>
  </si>
  <si>
    <t>16.21%</t>
  </si>
  <si>
    <t>14.91%</t>
  </si>
  <si>
    <t>27.99%</t>
  </si>
  <si>
    <t>33.05%</t>
  </si>
  <si>
    <t>32.47%</t>
  </si>
  <si>
    <t>26.07%</t>
  </si>
  <si>
    <t>27.18%</t>
  </si>
  <si>
    <t>37.31%</t>
  </si>
  <si>
    <t>Total Other Income Exp.(Gains)</t>
  </si>
  <si>
    <t>6</t>
  </si>
  <si>
    <t>15</t>
  </si>
  <si>
    <t>(3)</t>
  </si>
  <si>
    <t>(7)</t>
  </si>
  <si>
    <t>41</t>
  </si>
  <si>
    <t>65</t>
  </si>
  <si>
    <t>14</t>
  </si>
  <si>
    <t>(4)</t>
  </si>
  <si>
    <t>(29)</t>
  </si>
  <si>
    <t>(14)</t>
  </si>
  <si>
    <t>92</t>
  </si>
  <si>
    <t>124</t>
  </si>
  <si>
    <t>(123)</t>
  </si>
  <si>
    <t>(100)</t>
  </si>
  <si>
    <t>Income Before Tax</t>
  </si>
  <si>
    <t>5</t>
  </si>
  <si>
    <t>60</t>
  </si>
  <si>
    <t>87</t>
  </si>
  <si>
    <t>107</t>
  </si>
  <si>
    <t>494</t>
  </si>
  <si>
    <t>901</t>
  </si>
  <si>
    <t>(43)</t>
  </si>
  <si>
    <t>(82)</t>
  </si>
  <si>
    <t>271</t>
  </si>
  <si>
    <t>662</t>
  </si>
  <si>
    <t>510</t>
  </si>
  <si>
    <t>755</t>
  </si>
  <si>
    <t>743</t>
  </si>
  <si>
    <t>1,905</t>
  </si>
  <si>
    <t>3,196</t>
  </si>
  <si>
    <t>3,896</t>
  </si>
  <si>
    <t>2,970</t>
  </si>
  <si>
    <t>4,409</t>
  </si>
  <si>
    <t>9,941</t>
  </si>
  <si>
    <t>Income Before Tax ratio</t>
  </si>
  <si>
    <t>2.97%</t>
  </si>
  <si>
    <t>16.00%</t>
  </si>
  <si>
    <t>19.73%</t>
  </si>
  <si>
    <t>18.48%</t>
  </si>
  <si>
    <t>7.91%</t>
  </si>
  <si>
    <t>4.75%</t>
  </si>
  <si>
    <t>5.32%</t>
  </si>
  <si>
    <t>15.03%</t>
  </si>
  <si>
    <t>16.10%</t>
  </si>
  <si>
    <t>22.00%</t>
  </si>
  <si>
    <t>(1.25)%</t>
  </si>
  <si>
    <t>(2.47)%</t>
  </si>
  <si>
    <t>7.65%</t>
  </si>
  <si>
    <t>16.58%</t>
  </si>
  <si>
    <t>15.47%</t>
  </si>
  <si>
    <t>12.35%</t>
  </si>
  <si>
    <t>16.12%</t>
  </si>
  <si>
    <t>14.83%</t>
  </si>
  <si>
    <t>27.57%</t>
  </si>
  <si>
    <t>32.90%</t>
  </si>
  <si>
    <t>33.25%</t>
  </si>
  <si>
    <t>27.20%</t>
  </si>
  <si>
    <t>26.44%</t>
  </si>
  <si>
    <t>36.94%</t>
  </si>
  <si>
    <t>Income Tax Expense (Gain)</t>
  </si>
  <si>
    <t>76</t>
  </si>
  <si>
    <t>18</t>
  </si>
  <si>
    <t>56</t>
  </si>
  <si>
    <t>104</t>
  </si>
  <si>
    <t>(13)</t>
  </si>
  <si>
    <t>82</t>
  </si>
  <si>
    <t>100</t>
  </si>
  <si>
    <t>129</t>
  </si>
  <si>
    <t>282</t>
  </si>
  <si>
    <t>123</t>
  </si>
  <si>
    <t>174</t>
  </si>
  <si>
    <t>77</t>
  </si>
  <si>
    <t>189</t>
  </si>
  <si>
    <t>177</t>
  </si>
  <si>
    <t>91</t>
  </si>
  <si>
    <t>74</t>
  </si>
  <si>
    <t>89</t>
  </si>
  <si>
    <t>301</t>
  </si>
  <si>
    <t>Net Income Ratio</t>
  </si>
  <si>
    <t>2.71%</t>
  </si>
  <si>
    <t>10.93%</t>
  </si>
  <si>
    <t>13.33%</t>
  </si>
  <si>
    <t>12.93%</t>
  </si>
  <si>
    <t>4.77%</t>
  </si>
  <si>
    <t>4.08%</t>
  </si>
  <si>
    <t>4.43%</t>
  </si>
  <si>
    <t>12.67%</t>
  </si>
  <si>
    <t>14.63%</t>
  </si>
  <si>
    <t>19.46%</t>
  </si>
  <si>
    <t>(0.88)%</t>
  </si>
  <si>
    <t>(2.04)%</t>
  </si>
  <si>
    <t>7.14%</t>
  </si>
  <si>
    <t>14.53%</t>
  </si>
  <si>
    <t>13.15%</t>
  </si>
  <si>
    <t>10.65%</t>
  </si>
  <si>
    <t>13.47%</t>
  </si>
  <si>
    <t>12.26%</t>
  </si>
  <si>
    <t>24.11%</t>
  </si>
  <si>
    <t>31.37%</t>
  </si>
  <si>
    <t>35.34%</t>
  </si>
  <si>
    <t>25.61%</t>
  </si>
  <si>
    <t>25.98%</t>
  </si>
  <si>
    <t>36.23%</t>
  </si>
  <si>
    <t>EPS</t>
  </si>
  <si>
    <t>0.01</t>
  </si>
  <si>
    <t>0.03</t>
  </si>
  <si>
    <t>0.05</t>
  </si>
  <si>
    <t>3.90</t>
  </si>
  <si>
    <t>EPS Diluted</t>
  </si>
  <si>
    <t>0.00</t>
  </si>
  <si>
    <t>0.33</t>
  </si>
  <si>
    <t>0.18</t>
  </si>
  <si>
    <t>0.27</t>
  </si>
  <si>
    <t>0.64</t>
  </si>
  <si>
    <t>1.13</t>
  </si>
  <si>
    <t>Weighted Avg. Shares Outs.</t>
  </si>
  <si>
    <t>699</t>
  </si>
  <si>
    <t>1,428</t>
  </si>
  <si>
    <t>1,571</t>
  </si>
  <si>
    <t>1,715</t>
  </si>
  <si>
    <t>1,841</t>
  </si>
  <si>
    <t>1,930</t>
  </si>
  <si>
    <t>1,992</t>
  </si>
  <si>
    <t>2,035</t>
  </si>
  <si>
    <t>Weighted Avg. Shares Outs. Dil.</t>
  </si>
  <si>
    <t>1,315</t>
  </si>
  <si>
    <t>1,724</t>
  </si>
  <si>
    <t>1,911</t>
  </si>
  <si>
    <t>2,052</t>
  </si>
  <si>
    <t>2,071</t>
  </si>
  <si>
    <t>2,118</t>
  </si>
  <si>
    <t>2,194</t>
  </si>
  <si>
    <t>2,348</t>
  </si>
  <si>
    <t>2,427</t>
  </si>
  <si>
    <t>2,355</t>
  </si>
  <si>
    <t>2,465</t>
  </si>
  <si>
    <t>2,500</t>
  </si>
  <si>
    <t>2,378</t>
  </si>
  <si>
    <t>2,252</t>
  </si>
  <si>
    <t>2,276</t>
  </si>
  <si>
    <t>2,596</t>
  </si>
  <si>
    <t>2,528</t>
  </si>
  <si>
    <t>2,472</t>
  </si>
  <si>
    <t>2,512</t>
  </si>
  <si>
    <t>2,545</t>
  </si>
  <si>
    <t>Cash and Cash Equivalents</t>
  </si>
  <si>
    <t>50</t>
  </si>
  <si>
    <t>62</t>
  </si>
  <si>
    <t>674</t>
  </si>
  <si>
    <t>333</t>
  </si>
  <si>
    <t>347</t>
  </si>
  <si>
    <t>214</t>
  </si>
  <si>
    <t>552</t>
  </si>
  <si>
    <t>544</t>
  </si>
  <si>
    <t>727</t>
  </si>
  <si>
    <t>418</t>
  </si>
  <si>
    <t>447</t>
  </si>
  <si>
    <t>665</t>
  </si>
  <si>
    <t>668</t>
  </si>
  <si>
    <t>733</t>
  </si>
  <si>
    <t>1,152</t>
  </si>
  <si>
    <t>497</t>
  </si>
  <si>
    <t>596</t>
  </si>
  <si>
    <t>1,766</t>
  </si>
  <si>
    <t>4,002</t>
  </si>
  <si>
    <t>782</t>
  </si>
  <si>
    <t>10,896</t>
  </si>
  <si>
    <t>1,990</t>
  </si>
  <si>
    <t>Short-Term Investments</t>
  </si>
  <si>
    <t>458</t>
  </si>
  <si>
    <t>681</t>
  </si>
  <si>
    <t>390</t>
  </si>
  <si>
    <t>398</t>
  </si>
  <si>
    <t>1,083</t>
  </si>
  <si>
    <t>838</t>
  </si>
  <si>
    <t>1,281</t>
  </si>
  <si>
    <t>1,825</t>
  </si>
  <si>
    <t>2,462</t>
  </si>
  <si>
    <t>2,995</t>
  </si>
  <si>
    <t>3,520</t>
  </si>
  <si>
    <t>4,126</t>
  </si>
  <si>
    <t>4,441</t>
  </si>
  <si>
    <t>5,032</t>
  </si>
  <si>
    <t>3,106</t>
  </si>
  <si>
    <t>6,640</t>
  </si>
  <si>
    <t>10,714</t>
  </si>
  <si>
    <t>19,218</t>
  </si>
  <si>
    <t>Cash &amp; Short-Term Investments</t>
  </si>
  <si>
    <t>791</t>
  </si>
  <si>
    <t>1,028</t>
  </si>
  <si>
    <t>604</t>
  </si>
  <si>
    <t>671</t>
  </si>
  <si>
    <t>950</t>
  </si>
  <si>
    <t>1,117</t>
  </si>
  <si>
    <t>1,809</t>
  </si>
  <si>
    <t>1,255</t>
  </si>
  <si>
    <t>1,728</t>
  </si>
  <si>
    <t>2,490</t>
  </si>
  <si>
    <t>3,130</t>
  </si>
  <si>
    <t>3,728</t>
  </si>
  <si>
    <t>4,672</t>
  </si>
  <si>
    <t>4,623</t>
  </si>
  <si>
    <t>5,037</t>
  </si>
  <si>
    <t>6,798</t>
  </si>
  <si>
    <t>7,108</t>
  </si>
  <si>
    <t>7,422</t>
  </si>
  <si>
    <t>10,897</t>
  </si>
  <si>
    <t>11,561</t>
  </si>
  <si>
    <t>21,208</t>
  </si>
  <si>
    <t>Net Receivables</t>
  </si>
  <si>
    <t>67</t>
  </si>
  <si>
    <t>105</t>
  </si>
  <si>
    <t>147</t>
  </si>
  <si>
    <t>318</t>
  </si>
  <si>
    <t>666</t>
  </si>
  <si>
    <t>349</t>
  </si>
  <si>
    <t>336</t>
  </si>
  <si>
    <t>454</t>
  </si>
  <si>
    <t>426</t>
  </si>
  <si>
    <t>474</t>
  </si>
  <si>
    <t>505</t>
  </si>
  <si>
    <t>826</t>
  </si>
  <si>
    <t>1,265</t>
  </si>
  <si>
    <t>1,424</t>
  </si>
  <si>
    <t>1,657</t>
  </si>
  <si>
    <t>2,429</t>
  </si>
  <si>
    <t>4,650</t>
  </si>
  <si>
    <t>Inventory</t>
  </si>
  <si>
    <t>38</t>
  </si>
  <si>
    <t>234</t>
  </si>
  <si>
    <t>255</t>
  </si>
  <si>
    <t>355</t>
  </si>
  <si>
    <t>359</t>
  </si>
  <si>
    <t>538</t>
  </si>
  <si>
    <t>331</t>
  </si>
  <si>
    <t>346</t>
  </si>
  <si>
    <t>412</t>
  </si>
  <si>
    <t>388</t>
  </si>
  <si>
    <t>483</t>
  </si>
  <si>
    <t>794</t>
  </si>
  <si>
    <t>796</t>
  </si>
  <si>
    <t>1,575</t>
  </si>
  <si>
    <t>979</t>
  </si>
  <si>
    <t>1,826</t>
  </si>
  <si>
    <t>2,605</t>
  </si>
  <si>
    <t>Other Current Assets</t>
  </si>
  <si>
    <t>2</t>
  </si>
  <si>
    <t>24</t>
  </si>
  <si>
    <t>27</t>
  </si>
  <si>
    <t>42</t>
  </si>
  <si>
    <t>181</t>
  </si>
  <si>
    <t>139</t>
  </si>
  <si>
    <t>93</t>
  </si>
  <si>
    <t>157</t>
  </si>
  <si>
    <t>366</t>
  </si>
  <si>
    <t>101</t>
  </si>
  <si>
    <t>173</t>
  </si>
  <si>
    <t>931</t>
  </si>
  <si>
    <t>1,234</t>
  </si>
  <si>
    <t>1,352</t>
  </si>
  <si>
    <t>1,053</t>
  </si>
  <si>
    <t>1,307</t>
  </si>
  <si>
    <t>1,550</t>
  </si>
  <si>
    <t>2,032</t>
  </si>
  <si>
    <t>2,889</t>
  </si>
  <si>
    <t>2,168</t>
  </si>
  <si>
    <t>2,481</t>
  </si>
  <si>
    <t>3,227</t>
  </si>
  <si>
    <t>3,905</t>
  </si>
  <si>
    <t>4,775</t>
  </si>
  <si>
    <t>5,625</t>
  </si>
  <si>
    <t>5,713</t>
  </si>
  <si>
    <t>6,053</t>
  </si>
  <si>
    <t>8,536</t>
  </si>
  <si>
    <t>9,255</t>
  </si>
  <si>
    <t>10,557</t>
  </si>
  <si>
    <t>13,690</t>
  </si>
  <si>
    <t>16,055</t>
  </si>
  <si>
    <t>28,829</t>
  </si>
  <si>
    <t>120</t>
  </si>
  <si>
    <t>135</t>
  </si>
  <si>
    <t>190</t>
  </si>
  <si>
    <t>179</t>
  </si>
  <si>
    <t>261</t>
  </si>
  <si>
    <t>360</t>
  </si>
  <si>
    <t>626</t>
  </si>
  <si>
    <t>572</t>
  </si>
  <si>
    <t>569</t>
  </si>
  <si>
    <t>560</t>
  </si>
  <si>
    <t>583</t>
  </si>
  <si>
    <t>557</t>
  </si>
  <si>
    <t>466</t>
  </si>
  <si>
    <t>521</t>
  </si>
  <si>
    <t>997</t>
  </si>
  <si>
    <t>1,404</t>
  </si>
  <si>
    <t>2,292</t>
  </si>
  <si>
    <t>2,856</t>
  </si>
  <si>
    <t>3,607</t>
  </si>
  <si>
    <t>354</t>
  </si>
  <si>
    <t>370</t>
  </si>
  <si>
    <t>641</t>
  </si>
  <si>
    <t>643</t>
  </si>
  <si>
    <t>618</t>
  </si>
  <si>
    <t>4,193</t>
  </si>
  <si>
    <t>4,349</t>
  </si>
  <si>
    <t>Intangible Assets</t>
  </si>
  <si>
    <t>31</t>
  </si>
  <si>
    <t>22</t>
  </si>
  <si>
    <t>149</t>
  </si>
  <si>
    <t>289</t>
  </si>
  <si>
    <t>326</t>
  </si>
  <si>
    <t>312</t>
  </si>
  <si>
    <t>222</t>
  </si>
  <si>
    <t>166</t>
  </si>
  <si>
    <t>45</t>
  </si>
  <si>
    <t>49</t>
  </si>
  <si>
    <t>2,737</t>
  </si>
  <si>
    <t>2,339</t>
  </si>
  <si>
    <t>Goodwill and Intangible Assets</t>
  </si>
  <si>
    <t>81</t>
  </si>
  <si>
    <t>517</t>
  </si>
  <si>
    <t>490</t>
  </si>
  <si>
    <t>659</t>
  </si>
  <si>
    <t>967</t>
  </si>
  <si>
    <t>953</t>
  </si>
  <si>
    <t>939</t>
  </si>
  <si>
    <t>840</t>
  </si>
  <si>
    <t>784</t>
  </si>
  <si>
    <t>722</t>
  </si>
  <si>
    <t>670</t>
  </si>
  <si>
    <t>667</t>
  </si>
  <si>
    <t>6,930</t>
  </si>
  <si>
    <t>6,688</t>
  </si>
  <si>
    <t>Investments</t>
  </si>
  <si>
    <t>9</t>
  </si>
  <si>
    <t>266</t>
  </si>
  <si>
    <t>Tax Assets</t>
  </si>
  <si>
    <t>193</t>
  </si>
  <si>
    <t>158</t>
  </si>
  <si>
    <t>232</t>
  </si>
  <si>
    <t>141</t>
  </si>
  <si>
    <t>806</t>
  </si>
  <si>
    <t>1,222</t>
  </si>
  <si>
    <t>Other Non-Current Assets</t>
  </si>
  <si>
    <t>68</t>
  </si>
  <si>
    <t>8</t>
  </si>
  <si>
    <t>35</t>
  </si>
  <si>
    <t>40</t>
  </si>
  <si>
    <t>(15)</t>
  </si>
  <si>
    <t>(22)</t>
  </si>
  <si>
    <t>(95)</t>
  </si>
  <si>
    <t>(54)</t>
  </si>
  <si>
    <t>(141)</t>
  </si>
  <si>
    <t>(79)</t>
  </si>
  <si>
    <t>649</t>
  </si>
  <si>
    <t>637</t>
  </si>
  <si>
    <t>2,000</t>
  </si>
  <si>
    <t>3,575</t>
  </si>
  <si>
    <t>Total Non-Current Assets</t>
  </si>
  <si>
    <t>269</t>
  </si>
  <si>
    <t>265</t>
  </si>
  <si>
    <t>405</t>
  </si>
  <si>
    <t>859</t>
  </si>
  <si>
    <t>1,183</t>
  </si>
  <si>
    <t>1,105</t>
  </si>
  <si>
    <t>1,268</t>
  </si>
  <si>
    <t>1,648</t>
  </si>
  <si>
    <t>1,637</t>
  </si>
  <si>
    <t>1,626</t>
  </si>
  <si>
    <t>1,488</t>
  </si>
  <si>
    <t>1,317</t>
  </si>
  <si>
    <t>1,305</t>
  </si>
  <si>
    <t>1,986</t>
  </si>
  <si>
    <t>2,735</t>
  </si>
  <si>
    <t>3,625</t>
  </si>
  <si>
    <t>12,736</t>
  </si>
  <si>
    <t>15,358</t>
  </si>
  <si>
    <t>Other Assets</t>
  </si>
  <si>
    <t>113</t>
  </si>
  <si>
    <t>1,017</t>
  </si>
  <si>
    <t>1,503</t>
  </si>
  <si>
    <t>1,617</t>
  </si>
  <si>
    <t>1,399</t>
  </si>
  <si>
    <t>1,664</t>
  </si>
  <si>
    <t>1,955</t>
  </si>
  <si>
    <t>2,675</t>
  </si>
  <si>
    <t>3,748</t>
  </si>
  <si>
    <t>3,351</t>
  </si>
  <si>
    <t>3,586</t>
  </si>
  <si>
    <t>4,495</t>
  </si>
  <si>
    <t>5,553</t>
  </si>
  <si>
    <t>6,412</t>
  </si>
  <si>
    <t>7,251</t>
  </si>
  <si>
    <t>7,201</t>
  </si>
  <si>
    <t>7,370</t>
  </si>
  <si>
    <t>9,841</t>
  </si>
  <si>
    <t>11,241</t>
  </si>
  <si>
    <t>13,292</t>
  </si>
  <si>
    <t>17,315</t>
  </si>
  <si>
    <t>28,791</t>
  </si>
  <si>
    <t>44,187</t>
  </si>
  <si>
    <t>Accounts Payable</t>
  </si>
  <si>
    <t>72</t>
  </si>
  <si>
    <t>238</t>
  </si>
  <si>
    <t>272</t>
  </si>
  <si>
    <t>492</t>
  </si>
  <si>
    <t>219</t>
  </si>
  <si>
    <t>345</t>
  </si>
  <si>
    <t>286</t>
  </si>
  <si>
    <t>335</t>
  </si>
  <si>
    <t>356</t>
  </si>
  <si>
    <t>324</t>
  </si>
  <si>
    <t>293</t>
  </si>
  <si>
    <t>485</t>
  </si>
  <si>
    <t>511</t>
  </si>
  <si>
    <t>687</t>
  </si>
  <si>
    <t>1,201</t>
  </si>
  <si>
    <t>1,783</t>
  </si>
  <si>
    <t>Short-Term Debt</t>
  </si>
  <si>
    <t>1,500</t>
  </si>
  <si>
    <t>827</t>
  </si>
  <si>
    <t>1,120</t>
  </si>
  <si>
    <t>Tax Payable</t>
  </si>
  <si>
    <t>33</t>
  </si>
  <si>
    <t>Deferred Revenue</t>
  </si>
  <si>
    <t>44</t>
  </si>
  <si>
    <t>163</t>
  </si>
  <si>
    <t>Other Current Liabilities</t>
  </si>
  <si>
    <t>237</t>
  </si>
  <si>
    <t>259</t>
  </si>
  <si>
    <t>358</t>
  </si>
  <si>
    <t>469</t>
  </si>
  <si>
    <t>420</t>
  </si>
  <si>
    <t>545</t>
  </si>
  <si>
    <t>(103,116)</t>
  </si>
  <si>
    <t>(67,873)</t>
  </si>
  <si>
    <t>(62,651)</t>
  </si>
  <si>
    <t>320</t>
  </si>
  <si>
    <t>476</t>
  </si>
  <si>
    <t>542</t>
  </si>
  <si>
    <t>818</t>
  </si>
  <si>
    <t>1,316</t>
  </si>
  <si>
    <t>309</t>
  </si>
  <si>
    <t>433</t>
  </si>
  <si>
    <t>379</t>
  </si>
  <si>
    <t>334</t>
  </si>
  <si>
    <t>421</t>
  </si>
  <si>
    <t>439</t>
  </si>
  <si>
    <t>639</t>
  </si>
  <si>
    <t>779</t>
  </si>
  <si>
    <t>943</t>
  </si>
  <si>
    <t>930</t>
  </si>
  <si>
    <t>976</t>
  </si>
  <si>
    <t>945</t>
  </si>
  <si>
    <t>896</t>
  </si>
  <si>
    <t>2,438</t>
  </si>
  <si>
    <t>1,788</t>
  </si>
  <si>
    <t>1,153</t>
  </si>
  <si>
    <t>1,329</t>
  </si>
  <si>
    <t>1,784</t>
  </si>
  <si>
    <t>3,925</t>
  </si>
  <si>
    <t>4,335</t>
  </si>
  <si>
    <t>Long-Term Debt</t>
  </si>
  <si>
    <t>300</t>
  </si>
  <si>
    <t>306</t>
  </si>
  <si>
    <t>305</t>
  </si>
  <si>
    <t>Deferred Tax Liabilities</t>
  </si>
  <si>
    <t>241</t>
  </si>
  <si>
    <t>245</t>
  </si>
  <si>
    <t>Other Non-Current Liabilities</t>
  </si>
  <si>
    <t>152</t>
  </si>
  <si>
    <t>119</t>
  </si>
  <si>
    <t>456</t>
  </si>
  <si>
    <t>590</t>
  </si>
  <si>
    <t>475</t>
  </si>
  <si>
    <t>489</t>
  </si>
  <si>
    <t>632</t>
  </si>
  <si>
    <t>633</t>
  </si>
  <si>
    <t>1,605</t>
  </si>
  <si>
    <t>1,106</t>
  </si>
  <si>
    <t>Total Non-Current Liabilities</t>
  </si>
  <si>
    <t>371</t>
  </si>
  <si>
    <t>477</t>
  </si>
  <si>
    <t>609</t>
  </si>
  <si>
    <t>1,849</t>
  </si>
  <si>
    <t>1,887</t>
  </si>
  <si>
    <t>463</t>
  </si>
  <si>
    <t>2,291</t>
  </si>
  <si>
    <t>2,617</t>
  </si>
  <si>
    <t>2,621</t>
  </si>
  <si>
    <t>3,327</t>
  </si>
  <si>
    <t>7,973</t>
  </si>
  <si>
    <t>13,240</t>
  </si>
  <si>
    <t>Other Liabilities</t>
  </si>
  <si>
    <t>Capital Lease Obligations</t>
  </si>
  <si>
    <t>652</t>
  </si>
  <si>
    <t>741</t>
  </si>
  <si>
    <t>78</t>
  </si>
  <si>
    <t>610</t>
  </si>
  <si>
    <t>739</t>
  </si>
  <si>
    <t>684</t>
  </si>
  <si>
    <t>442</t>
  </si>
  <si>
    <t>459</t>
  </si>
  <si>
    <t>1,130</t>
  </si>
  <si>
    <t>956</t>
  </si>
  <si>
    <t>921</t>
  </si>
  <si>
    <t>1,314</t>
  </si>
  <si>
    <t>1,407</t>
  </si>
  <si>
    <t>1,585</t>
  </si>
  <si>
    <t>2,794</t>
  </si>
  <si>
    <t>2,783</t>
  </si>
  <si>
    <t>2,901</t>
  </si>
  <si>
    <t>4,079</t>
  </si>
  <si>
    <t>3,770</t>
  </si>
  <si>
    <t>3,950</t>
  </si>
  <si>
    <t>5,111</t>
  </si>
  <si>
    <t>11,898</t>
  </si>
  <si>
    <t>17,575</t>
  </si>
  <si>
    <t>Preferred Stock</t>
  </si>
  <si>
    <t>Common Stock</t>
  </si>
  <si>
    <t>Retained Earnings</t>
  </si>
  <si>
    <t>(9)</t>
  </si>
  <si>
    <t>307</t>
  </si>
  <si>
    <t>472</t>
  </si>
  <si>
    <t>748</t>
  </si>
  <si>
    <t>1,197</t>
  </si>
  <si>
    <t>1,994</t>
  </si>
  <si>
    <t>1,964</t>
  </si>
  <si>
    <t>1,896</t>
  </si>
  <si>
    <t>2,149</t>
  </si>
  <si>
    <t>2,730</t>
  </si>
  <si>
    <t>3,246</t>
  </si>
  <si>
    <t>3,505</t>
  </si>
  <si>
    <t>3,949</t>
  </si>
  <si>
    <t>4,350</t>
  </si>
  <si>
    <t>6,108</t>
  </si>
  <si>
    <t>8,787</t>
  </si>
  <si>
    <t>12,565</t>
  </si>
  <si>
    <t>14,971</t>
  </si>
  <si>
    <t>18,908</t>
  </si>
  <si>
    <t>16,235</t>
  </si>
  <si>
    <t>Other Compreh. Income(Loss)</t>
  </si>
  <si>
    <t>(50)</t>
  </si>
  <si>
    <t>(5)</t>
  </si>
  <si>
    <t>(6)</t>
  </si>
  <si>
    <t>(16)</t>
  </si>
  <si>
    <t>(18)</t>
  </si>
  <si>
    <t>(12)</t>
  </si>
  <si>
    <t>(11)</t>
  </si>
  <si>
    <t>Other Total Stockhold. Equity</t>
  </si>
  <si>
    <t>111</t>
  </si>
  <si>
    <t>507</t>
  </si>
  <si>
    <t>527</t>
  </si>
  <si>
    <t>777</t>
  </si>
  <si>
    <t>750</t>
  </si>
  <si>
    <t>807</t>
  </si>
  <si>
    <t>756</t>
  </si>
  <si>
    <t>946</t>
  </si>
  <si>
    <t>460</t>
  </si>
  <si>
    <t>122</t>
  </si>
  <si>
    <t>(331)</t>
  </si>
  <si>
    <t>(1,299)</t>
  </si>
  <si>
    <t>(3,212)</t>
  </si>
  <si>
    <t>(2,769)</t>
  </si>
  <si>
    <t>(2,035)</t>
  </si>
  <si>
    <t>10,385</t>
  </si>
  <si>
    <t>Total Stockholders Equity</t>
  </si>
  <si>
    <t>64</t>
  </si>
  <si>
    <t>125</t>
  </si>
  <si>
    <t>407</t>
  </si>
  <si>
    <t>764</t>
  </si>
  <si>
    <t>933</t>
  </si>
  <si>
    <t>1,051</t>
  </si>
  <si>
    <t>1,178</t>
  </si>
  <si>
    <t>1,458</t>
  </si>
  <si>
    <t>Total Liab.&amp;Stockhold. Equity</t>
  </si>
  <si>
    <t>203</t>
  </si>
  <si>
    <t>1,620</t>
  </si>
  <si>
    <t>1,917</t>
  </si>
  <si>
    <t>6,413</t>
  </si>
  <si>
    <t>7,250</t>
  </si>
  <si>
    <t>Minority Interest</t>
  </si>
  <si>
    <t>Total Liabilities &amp; Equity</t>
  </si>
  <si>
    <t>Deferred Income Tax</t>
  </si>
  <si>
    <t>(27)</t>
  </si>
  <si>
    <t>(52)</t>
  </si>
  <si>
    <t>30</t>
  </si>
  <si>
    <t>55</t>
  </si>
  <si>
    <t>(23)</t>
  </si>
  <si>
    <t>(21)</t>
  </si>
  <si>
    <t>32</t>
  </si>
  <si>
    <t>134</t>
  </si>
  <si>
    <t>(359)</t>
  </si>
  <si>
    <t>(315)</t>
  </si>
  <si>
    <t>(282)</t>
  </si>
  <si>
    <t>(406)</t>
  </si>
  <si>
    <t>Stock Based Compensation</t>
  </si>
  <si>
    <t>243</t>
  </si>
  <si>
    <t>137</t>
  </si>
  <si>
    <t>247</t>
  </si>
  <si>
    <t>391</t>
  </si>
  <si>
    <t>844</t>
  </si>
  <si>
    <t>1,397</t>
  </si>
  <si>
    <t>2,004</t>
  </si>
  <si>
    <t>Change in Working Capital</t>
  </si>
  <si>
    <t>(85)</t>
  </si>
  <si>
    <t>(98)</t>
  </si>
  <si>
    <t>(181)</t>
  </si>
  <si>
    <t>(133)</t>
  </si>
  <si>
    <t>170</t>
  </si>
  <si>
    <t>(33)</t>
  </si>
  <si>
    <t>(112)</t>
  </si>
  <si>
    <t>(203)</t>
  </si>
  <si>
    <t>(51)</t>
  </si>
  <si>
    <t>(679)</t>
  </si>
  <si>
    <t>(857)</t>
  </si>
  <si>
    <t>717</t>
  </si>
  <si>
    <t>(703)</t>
  </si>
  <si>
    <t>(3,363)</t>
  </si>
  <si>
    <t>Accounts Receivable</t>
  </si>
  <si>
    <t>(57)</t>
  </si>
  <si>
    <t>(119)</t>
  </si>
  <si>
    <t>(49)</t>
  </si>
  <si>
    <t>(32)</t>
  </si>
  <si>
    <t>(321)</t>
  </si>
  <si>
    <t>(440)</t>
  </si>
  <si>
    <t>(149)</t>
  </si>
  <si>
    <t>(233)</t>
  </si>
  <si>
    <t>(550)</t>
  </si>
  <si>
    <t>(2,215)</t>
  </si>
  <si>
    <t>(28)</t>
  </si>
  <si>
    <t>(81)</t>
  </si>
  <si>
    <t>(91)</t>
  </si>
  <si>
    <t>(177)</t>
  </si>
  <si>
    <t>205</t>
  </si>
  <si>
    <t>66</t>
  </si>
  <si>
    <t>(375)</t>
  </si>
  <si>
    <t>(776)</t>
  </si>
  <si>
    <t>597</t>
  </si>
  <si>
    <t>(524)</t>
  </si>
  <si>
    <t>(774)</t>
  </si>
  <si>
    <t>(70)</t>
  </si>
  <si>
    <t>(20)</t>
  </si>
  <si>
    <t>(135)</t>
  </si>
  <si>
    <t>194</t>
  </si>
  <si>
    <t>363</t>
  </si>
  <si>
    <t>568</t>
  </si>
  <si>
    <t>Other Working Capital</t>
  </si>
  <si>
    <t>622</t>
  </si>
  <si>
    <t>801</t>
  </si>
  <si>
    <t>973</t>
  </si>
  <si>
    <t>719</t>
  </si>
  <si>
    <t>886</t>
  </si>
  <si>
    <t>1,111</t>
  </si>
  <si>
    <t>(41)</t>
  </si>
  <si>
    <t>(97)</t>
  </si>
  <si>
    <t>Other Non-Cash Items</t>
  </si>
  <si>
    <t>80</t>
  </si>
  <si>
    <t>(34)</t>
  </si>
  <si>
    <t>(8)</t>
  </si>
  <si>
    <t>(45)</t>
  </si>
  <si>
    <t>(53)</t>
  </si>
  <si>
    <t>Cash Provided by Operating Activities</t>
  </si>
  <si>
    <t>161</t>
  </si>
  <si>
    <t>132</t>
  </si>
  <si>
    <t>446</t>
  </si>
  <si>
    <t>587</t>
  </si>
  <si>
    <t>1,270</t>
  </si>
  <si>
    <t>249</t>
  </si>
  <si>
    <t>488</t>
  </si>
  <si>
    <t>676</t>
  </si>
  <si>
    <t>824</t>
  </si>
  <si>
    <t>835</t>
  </si>
  <si>
    <t>906</t>
  </si>
  <si>
    <t>1,175</t>
  </si>
  <si>
    <t>1,672</t>
  </si>
  <si>
    <t>3,502</t>
  </si>
  <si>
    <t>3,743</t>
  </si>
  <si>
    <t>4,761</t>
  </si>
  <si>
    <t>9,108</t>
  </si>
  <si>
    <t>CAPEX</t>
  </si>
  <si>
    <t>(36)</t>
  </si>
  <si>
    <t>(161)</t>
  </si>
  <si>
    <t>(63)</t>
  </si>
  <si>
    <t>(128)</t>
  </si>
  <si>
    <t>(67)</t>
  </si>
  <si>
    <t>(80)</t>
  </si>
  <si>
    <t>(145)</t>
  </si>
  <si>
    <t>(188)</t>
  </si>
  <si>
    <t>(408)</t>
  </si>
  <si>
    <t>(78)</t>
  </si>
  <si>
    <t>(139)</t>
  </si>
  <si>
    <t>(183)</t>
  </si>
  <si>
    <t>(255)</t>
  </si>
  <si>
    <t>(122)</t>
  </si>
  <si>
    <t>(86)</t>
  </si>
  <si>
    <t>(176)</t>
  </si>
  <si>
    <t>(593)</t>
  </si>
  <si>
    <t>(600)</t>
  </si>
  <si>
    <t>(489)</t>
  </si>
  <si>
    <t>(1,128)</t>
  </si>
  <si>
    <t>(976)</t>
  </si>
  <si>
    <t>Acquisitions Net</t>
  </si>
  <si>
    <t>(402)</t>
  </si>
  <si>
    <t>(76)</t>
  </si>
  <si>
    <t>(349)</t>
  </si>
  <si>
    <t>(17)</t>
  </si>
  <si>
    <t>(8,524)</t>
  </si>
  <si>
    <t>(263)</t>
  </si>
  <si>
    <t>Purchases of Investments</t>
  </si>
  <si>
    <t>(473)</t>
  </si>
  <si>
    <t>(640)</t>
  </si>
  <si>
    <t>(735)</t>
  </si>
  <si>
    <t>(314)</t>
  </si>
  <si>
    <t>(338)</t>
  </si>
  <si>
    <t>(221)</t>
  </si>
  <si>
    <t>(1,252)</t>
  </si>
  <si>
    <t>(1,000)</t>
  </si>
  <si>
    <t>(1,194)</t>
  </si>
  <si>
    <t>(1,720)</t>
  </si>
  <si>
    <t>(1,965)</t>
  </si>
  <si>
    <t>(2,378)</t>
  </si>
  <si>
    <t>(3,065)</t>
  </si>
  <si>
    <t>(2,862)</t>
  </si>
  <si>
    <t>(3,477)</t>
  </si>
  <si>
    <t>(3,134)</t>
  </si>
  <si>
    <t>(72)</t>
  </si>
  <si>
    <t>(11,157)</t>
  </si>
  <si>
    <t>(1,475)</t>
  </si>
  <si>
    <t>(19,342)</t>
  </si>
  <si>
    <t>(24,811)</t>
  </si>
  <si>
    <t>Sales/Maturities of Investments</t>
  </si>
  <si>
    <t>422</t>
  </si>
  <si>
    <t>1,022</t>
  </si>
  <si>
    <t>229</t>
  </si>
  <si>
    <t>227</t>
  </si>
  <si>
    <t>754</t>
  </si>
  <si>
    <t>1,227</t>
  </si>
  <si>
    <t>752</t>
  </si>
  <si>
    <t>1,170</t>
  </si>
  <si>
    <t>1,311</t>
  </si>
  <si>
    <t>1,817</t>
  </si>
  <si>
    <t>2,237</t>
  </si>
  <si>
    <t>3,138</t>
  </si>
  <si>
    <t>2,515</t>
  </si>
  <si>
    <t>7,660</t>
  </si>
  <si>
    <t>8,109</t>
  </si>
  <si>
    <t>9,319</t>
  </si>
  <si>
    <t>16,220</t>
  </si>
  <si>
    <t>Other Investing Activities</t>
  </si>
  <si>
    <t>(25)</t>
  </si>
  <si>
    <t>(10)</t>
  </si>
  <si>
    <t>Cash Used for Investing Activities</t>
  </si>
  <si>
    <t>(61)</t>
  </si>
  <si>
    <t>(601)</t>
  </si>
  <si>
    <t>(277)</t>
  </si>
  <si>
    <t>88</t>
  </si>
  <si>
    <t>(152)</t>
  </si>
  <si>
    <t>(42)</t>
  </si>
  <si>
    <t>(541)</t>
  </si>
  <si>
    <t>(761)</t>
  </si>
  <si>
    <t>(209)</t>
  </si>
  <si>
    <t>(519)</t>
  </si>
  <si>
    <t>(650)</t>
  </si>
  <si>
    <t>(1,143)</t>
  </si>
  <si>
    <t>(744)</t>
  </si>
  <si>
    <t>(806)</t>
  </si>
  <si>
    <t>(727)</t>
  </si>
  <si>
    <t>(400)</t>
  </si>
  <si>
    <t>(793)</t>
  </si>
  <si>
    <t>1,278</t>
  </si>
  <si>
    <t>(4,097)</t>
  </si>
  <si>
    <t>6,145</t>
  </si>
  <si>
    <t>(19,675)</t>
  </si>
  <si>
    <t>(9,830)</t>
  </si>
  <si>
    <t>Debt Repayment</t>
  </si>
  <si>
    <t>(673)</t>
  </si>
  <si>
    <t>(812)</t>
  </si>
  <si>
    <t>Common Stock Issued</t>
  </si>
  <si>
    <t>13</t>
  </si>
  <si>
    <t>117</t>
  </si>
  <si>
    <t>128</t>
  </si>
  <si>
    <t>221</t>
  </si>
  <si>
    <t>138</t>
  </si>
  <si>
    <t>Common Stock Repurchased</t>
  </si>
  <si>
    <t>(189)</t>
  </si>
  <si>
    <t>(275)</t>
  </si>
  <si>
    <t>(553)</t>
  </si>
  <si>
    <t>(424)</t>
  </si>
  <si>
    <t>(887)</t>
  </si>
  <si>
    <t>(814)</t>
  </si>
  <si>
    <t>(587)</t>
  </si>
  <si>
    <t>(739)</t>
  </si>
  <si>
    <t>(909)</t>
  </si>
  <si>
    <t>(1,579)</t>
  </si>
  <si>
    <t>Dividends Paid</t>
  </si>
  <si>
    <t>(47)</t>
  </si>
  <si>
    <t>(186)</t>
  </si>
  <si>
    <t>(213)</t>
  </si>
  <si>
    <t>(261)</t>
  </si>
  <si>
    <t>(341)</t>
  </si>
  <si>
    <t>(371)</t>
  </si>
  <si>
    <t>(390)</t>
  </si>
  <si>
    <t>(395)</t>
  </si>
  <si>
    <t>(399)</t>
  </si>
  <si>
    <t>Other Financing Activities</t>
  </si>
  <si>
    <t>(308)</t>
  </si>
  <si>
    <t>(77)</t>
  </si>
  <si>
    <t>1,460</t>
  </si>
  <si>
    <t>127</t>
  </si>
  <si>
    <t>(482)</t>
  </si>
  <si>
    <t>(900)</t>
  </si>
  <si>
    <t>4,199</t>
  </si>
  <si>
    <t>3,264</t>
  </si>
  <si>
    <t>Cash Used/Provided by Financing Activities</t>
  </si>
  <si>
    <t>606</t>
  </si>
  <si>
    <t>(270)</t>
  </si>
  <si>
    <t>(326)</t>
  </si>
  <si>
    <t>192</t>
  </si>
  <si>
    <t>(834)</t>
  </si>
  <si>
    <t>(676)</t>
  </si>
  <si>
    <t>291</t>
  </si>
  <si>
    <t>(2,544)</t>
  </si>
  <si>
    <t>(2,866)</t>
  </si>
  <si>
    <t>(792)</t>
  </si>
  <si>
    <t>1,865</t>
  </si>
  <si>
    <t>Effect of Forex Changes on Cash</t>
  </si>
  <si>
    <t>Net Change In Cash</t>
  </si>
  <si>
    <t>613</t>
  </si>
  <si>
    <t>343</t>
  </si>
  <si>
    <t>183</t>
  </si>
  <si>
    <t>(309)</t>
  </si>
  <si>
    <t>218</t>
  </si>
  <si>
    <t>(655)</t>
  </si>
  <si>
    <t>2,236</t>
  </si>
  <si>
    <t>(3,220)</t>
  </si>
  <si>
    <t>10,114</t>
  </si>
  <si>
    <t>(10,049)</t>
  </si>
  <si>
    <t>1,143</t>
  </si>
  <si>
    <t>Cash at the End of Period</t>
  </si>
  <si>
    <t>Cash at the Beginning of Period</t>
  </si>
  <si>
    <t>Free Cash Flow</t>
  </si>
  <si>
    <t>1,082</t>
  </si>
  <si>
    <t>(158)</t>
  </si>
  <si>
    <t>410</t>
  </si>
  <si>
    <t>578</t>
  </si>
  <si>
    <t>770</t>
  </si>
  <si>
    <t>580</t>
  </si>
  <si>
    <t>783</t>
  </si>
  <si>
    <t>1,089</t>
  </si>
  <si>
    <t>1,496</t>
  </si>
  <si>
    <t>2,909</t>
  </si>
  <si>
    <t>3,143</t>
  </si>
  <si>
    <t>4,272</t>
  </si>
  <si>
    <t>4,694</t>
  </si>
  <si>
    <t>8,132</t>
  </si>
  <si>
    <t>Split adjusted</t>
  </si>
  <si>
    <t>Stock Prices</t>
  </si>
  <si>
    <t>High</t>
  </si>
  <si>
    <t>Low</t>
  </si>
  <si>
    <t>Average</t>
  </si>
  <si>
    <t>Stock Statistics</t>
  </si>
  <si>
    <t>Marketcap</t>
  </si>
  <si>
    <t>P/S</t>
  </si>
  <si>
    <t>E/V</t>
  </si>
  <si>
    <t>P/E</t>
  </si>
  <si>
    <t>P/B</t>
  </si>
  <si>
    <t>P/FCF</t>
  </si>
  <si>
    <t>Growth</t>
  </si>
  <si>
    <t>Earnings</t>
  </si>
  <si>
    <t>Q123</t>
  </si>
  <si>
    <t>Q223</t>
  </si>
  <si>
    <t>Q323</t>
  </si>
  <si>
    <t>Q423</t>
  </si>
  <si>
    <t>Q122</t>
  </si>
  <si>
    <t>Q222</t>
  </si>
  <si>
    <t>Q322</t>
  </si>
  <si>
    <t>Q422</t>
  </si>
  <si>
    <t>Q421</t>
  </si>
  <si>
    <t>Q321</t>
  </si>
  <si>
    <t>Q221</t>
  </si>
  <si>
    <t>Q121</t>
  </si>
  <si>
    <t>Q420</t>
  </si>
  <si>
    <t>Q320</t>
  </si>
  <si>
    <t>Q220</t>
  </si>
  <si>
    <t>Q120</t>
  </si>
  <si>
    <t>SBI</t>
  </si>
  <si>
    <t>SBC</t>
  </si>
  <si>
    <t>SBB</t>
  </si>
  <si>
    <t>Dividends</t>
  </si>
  <si>
    <t>Total Non-current Liabilities</t>
  </si>
  <si>
    <t>Total Non-current Assets</t>
  </si>
  <si>
    <t>3-month 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</si>
</sst>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$-409]* #,##0.00_);_([$$-409]* \(#,##0.00\);_([$$-409]* &quot;-&quot;??_);_(@_)"/>
    <numFmt numFmtId="168" formatCode="&quot;$&quot;#,##0.00"/>
    <numFmt numFmtId="169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3" fontId="0" fillId="0" borderId="0" xfId="0" applyNumberFormat="1"/>
    <xf numFmtId="37" fontId="0" fillId="0" borderId="0" xfId="0" applyNumberFormat="1"/>
    <xf numFmtId="14" fontId="0" fillId="0" borderId="0" xfId="0" applyNumberFormat="1"/>
    <xf numFmtId="0" fontId="3" fillId="2" borderId="0" xfId="0" applyFont="1" applyFill="1"/>
    <xf numFmtId="0" fontId="2" fillId="2" borderId="0" xfId="0" applyFont="1" applyFill="1"/>
    <xf numFmtId="0" fontId="3" fillId="2" borderId="2" xfId="0" applyFont="1" applyFill="1" applyBorder="1"/>
    <xf numFmtId="0" fontId="4" fillId="3" borderId="0" xfId="0" applyFont="1" applyFill="1"/>
    <xf numFmtId="0" fontId="4" fillId="3" borderId="2" xfId="0" applyFont="1" applyFill="1" applyBorder="1"/>
    <xf numFmtId="0" fontId="0" fillId="0" borderId="3" xfId="0" applyBorder="1"/>
    <xf numFmtId="0" fontId="1" fillId="0" borderId="0" xfId="0" applyFont="1"/>
    <xf numFmtId="0" fontId="1" fillId="0" borderId="4" xfId="0" applyFont="1" applyBorder="1"/>
    <xf numFmtId="2" fontId="0" fillId="0" borderId="0" xfId="0" applyNumberFormat="1"/>
    <xf numFmtId="9" fontId="0" fillId="0" borderId="0" xfId="0" applyNumberFormat="1"/>
    <xf numFmtId="9" fontId="0" fillId="0" borderId="3" xfId="0" applyNumberFormat="1" applyBorder="1"/>
    <xf numFmtId="9" fontId="1" fillId="0" borderId="0" xfId="0" applyNumberFormat="1" applyFont="1"/>
    <xf numFmtId="9" fontId="4" fillId="3" borderId="0" xfId="0" applyNumberFormat="1" applyFont="1" applyFill="1"/>
    <xf numFmtId="4" fontId="0" fillId="0" borderId="0" xfId="0" applyNumberFormat="1"/>
    <xf numFmtId="3" fontId="0" fillId="0" borderId="3" xfId="0" applyNumberFormat="1" applyBorder="1"/>
    <xf numFmtId="3" fontId="1" fillId="0" borderId="0" xfId="0" applyNumberFormat="1" applyFont="1"/>
    <xf numFmtId="3" fontId="1" fillId="0" borderId="4" xfId="0" applyNumberFormat="1" applyFont="1" applyBorder="1"/>
    <xf numFmtId="3" fontId="3" fillId="2" borderId="0" xfId="0" applyNumberFormat="1" applyFont="1" applyFill="1"/>
    <xf numFmtId="3" fontId="4" fillId="3" borderId="0" xfId="0" applyNumberFormat="1" applyFont="1" applyFill="1"/>
    <xf numFmtId="2" fontId="1" fillId="0" borderId="0" xfId="0" applyNumberFormat="1" applyFont="1"/>
    <xf numFmtId="168" fontId="0" fillId="0" borderId="0" xfId="0" applyNumberFormat="1"/>
    <xf numFmtId="169" fontId="0" fillId="0" borderId="0" xfId="0" applyNumberFormat="1"/>
    <xf numFmtId="10" fontId="0" fillId="0" borderId="0" xfId="0" applyNumberFormat="1"/>
    <xf numFmtId="0" fontId="0" fillId="0" borderId="4" xfId="0" applyBorder="1"/>
    <xf numFmtId="3" fontId="0" fillId="0" borderId="4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12</v>
    <v>Price</v>
    <v>0</v>
  </rv>
  <rv s="0">
    <v>12</v>
    <v>Shares outstanding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0" sqref="D10"/>
    </sheetView>
  </sheetViews>
  <sheetFormatPr defaultRowHeight="14.5" x14ac:dyDescent="0.35"/>
  <sheetData>
    <row r="1" spans="1:2" x14ac:dyDescent="0.35">
      <c r="A1" t="e">
        <v>#VALUE!</v>
      </c>
    </row>
    <row r="2" spans="1:2" x14ac:dyDescent="0.35">
      <c r="A2" s="1" t="s">
        <v>0</v>
      </c>
      <c r="B2" s="2" t="e" vm="1">
        <f t="array" ref="B2">_FV(A1,"Price")</f>
        <v>#VALUE!</v>
      </c>
    </row>
    <row r="3" spans="1:2" x14ac:dyDescent="0.35">
      <c r="A3" s="1" t="s">
        <v>1</v>
      </c>
      <c r="B3" s="3" t="e" vm="2">
        <f t="array" ref="B3">_FV(A1,"Shares outstanding",TRUE)/1000000</f>
        <v>#VALUE!</v>
      </c>
    </row>
    <row r="4" spans="1:2" x14ac:dyDescent="0.35">
      <c r="A4" s="1" t="s">
        <v>2</v>
      </c>
      <c r="B4" s="4" t="e" vm="3">
        <f>B2*B3</f>
        <v>#VALUE!</v>
      </c>
    </row>
    <row r="5" spans="1:2" x14ac:dyDescent="0.35">
      <c r="A5" s="1" t="s">
        <v>3</v>
      </c>
      <c r="B5" s="3"/>
    </row>
    <row r="6" spans="1:2" x14ac:dyDescent="0.35">
      <c r="A6" s="1" t="s">
        <v>4</v>
      </c>
      <c r="B6" s="3"/>
    </row>
    <row r="7" spans="1:2" x14ac:dyDescent="0.35">
      <c r="A7" s="1" t="s">
        <v>5</v>
      </c>
      <c r="B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C56" sqref="C56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  <row r="4" spans="1:2" x14ac:dyDescent="0.35">
      <c r="A4" t="s">
        <v>12</v>
      </c>
      <c r="B4" t="s">
        <v>13</v>
      </c>
    </row>
    <row r="5" spans="1:2" x14ac:dyDescent="0.35">
      <c r="A5" t="s">
        <v>14</v>
      </c>
      <c r="B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62"/>
  <sheetViews>
    <sheetView tabSelected="1" workbookViewId="0">
      <pane xSplit="2" ySplit="7" topLeftCell="AF8" activePane="bottomRight" state="frozen"/>
      <selection pane="topRight" activeCell="C1" sqref="C1"/>
      <selection pane="bottomLeft" activeCell="A4" sqref="A4"/>
      <selection pane="bottomRight" activeCell="AH6" sqref="AH6"/>
    </sheetView>
  </sheetViews>
  <sheetFormatPr defaultRowHeight="14.5" x14ac:dyDescent="0.35"/>
  <cols>
    <col min="2" max="2" width="22.26953125" customWidth="1"/>
    <col min="8" max="9" width="9.453125" bestFit="1" customWidth="1"/>
    <col min="10" max="10" width="10.453125" bestFit="1" customWidth="1"/>
    <col min="12" max="13" width="9.453125" bestFit="1" customWidth="1"/>
    <col min="14" max="14" width="10.453125" bestFit="1" customWidth="1"/>
    <col min="16" max="17" width="9.453125" bestFit="1" customWidth="1"/>
    <col min="18" max="18" width="10.453125" bestFit="1" customWidth="1"/>
    <col min="20" max="21" width="9.453125" bestFit="1" customWidth="1"/>
    <col min="22" max="22" width="10.453125" bestFit="1" customWidth="1"/>
    <col min="46" max="49" width="9.453125" bestFit="1" customWidth="1"/>
    <col min="50" max="50" width="10.81640625" bestFit="1" customWidth="1"/>
    <col min="51" max="51" width="9.453125" bestFit="1" customWidth="1"/>
  </cols>
  <sheetData>
    <row r="1" spans="2:62" x14ac:dyDescent="0.35">
      <c r="B1" t="s">
        <v>16</v>
      </c>
      <c r="H1" t="s">
        <v>1693</v>
      </c>
      <c r="I1" t="s">
        <v>1692</v>
      </c>
      <c r="J1" t="s">
        <v>1691</v>
      </c>
      <c r="K1" t="s">
        <v>1690</v>
      </c>
      <c r="L1" t="s">
        <v>1689</v>
      </c>
      <c r="M1" t="s">
        <v>1688</v>
      </c>
      <c r="N1" t="s">
        <v>1687</v>
      </c>
      <c r="O1" t="s">
        <v>1686</v>
      </c>
      <c r="P1" t="s">
        <v>1682</v>
      </c>
      <c r="Q1" t="s">
        <v>1683</v>
      </c>
      <c r="R1" t="s">
        <v>1684</v>
      </c>
      <c r="S1" t="s">
        <v>1685</v>
      </c>
      <c r="T1" t="s">
        <v>1678</v>
      </c>
      <c r="U1" t="s">
        <v>1679</v>
      </c>
      <c r="V1" t="s">
        <v>1680</v>
      </c>
      <c r="W1" t="s">
        <v>1681</v>
      </c>
    </row>
    <row r="2" spans="2:62" x14ac:dyDescent="0.35">
      <c r="B2" t="s">
        <v>17</v>
      </c>
      <c r="H2" s="5">
        <v>43972</v>
      </c>
      <c r="I2" s="5">
        <v>44062</v>
      </c>
      <c r="J2" s="5">
        <v>44153</v>
      </c>
      <c r="L2" s="5">
        <v>44342</v>
      </c>
      <c r="M2" s="5">
        <v>44428</v>
      </c>
      <c r="N2" s="5">
        <v>44522</v>
      </c>
      <c r="P2" s="5">
        <v>44708</v>
      </c>
      <c r="Q2" s="5">
        <v>44804</v>
      </c>
      <c r="R2" s="5">
        <v>44883</v>
      </c>
      <c r="T2" s="5">
        <v>45072</v>
      </c>
      <c r="U2" s="5">
        <v>45166</v>
      </c>
      <c r="V2" s="5">
        <v>45251</v>
      </c>
      <c r="AS2" s="5">
        <v>42795</v>
      </c>
      <c r="AT2" s="5">
        <v>43159</v>
      </c>
      <c r="AU2" s="5">
        <v>43517</v>
      </c>
      <c r="AV2" s="5">
        <v>43881</v>
      </c>
      <c r="AW2" s="5">
        <v>44253</v>
      </c>
      <c r="AX2" s="5">
        <v>44638</v>
      </c>
      <c r="AY2" s="5">
        <v>44981</v>
      </c>
    </row>
    <row r="3" spans="2:62" x14ac:dyDescent="0.35">
      <c r="B3" t="s">
        <v>18</v>
      </c>
      <c r="J3" s="5">
        <v>44129</v>
      </c>
      <c r="L3" s="5">
        <v>44318</v>
      </c>
      <c r="M3" s="5">
        <v>44409</v>
      </c>
      <c r="N3" s="5">
        <v>44500</v>
      </c>
      <c r="P3" s="5">
        <v>44682</v>
      </c>
      <c r="Q3" s="5">
        <v>44773</v>
      </c>
      <c r="R3" s="5">
        <v>44864</v>
      </c>
      <c r="T3" s="5">
        <v>45046</v>
      </c>
      <c r="U3" s="5">
        <v>45137</v>
      </c>
      <c r="V3" s="5">
        <v>45228</v>
      </c>
      <c r="AP3">
        <f t="shared" ref="AP3:AX3" si="0">AQ3-1</f>
        <v>2013</v>
      </c>
      <c r="AQ3">
        <f t="shared" si="0"/>
        <v>2014</v>
      </c>
      <c r="AR3">
        <f t="shared" si="0"/>
        <v>2015</v>
      </c>
      <c r="AS3">
        <f t="shared" si="0"/>
        <v>2016</v>
      </c>
      <c r="AT3">
        <f t="shared" si="0"/>
        <v>2017</v>
      </c>
      <c r="AU3">
        <f t="shared" si="0"/>
        <v>2018</v>
      </c>
      <c r="AV3">
        <f t="shared" si="0"/>
        <v>2019</v>
      </c>
      <c r="AW3">
        <f t="shared" si="0"/>
        <v>2020</v>
      </c>
      <c r="AX3">
        <f t="shared" si="0"/>
        <v>2021</v>
      </c>
      <c r="AY3">
        <v>2022</v>
      </c>
      <c r="AZ3">
        <f t="shared" ref="AZ3:BF3" si="1">AY3+1</f>
        <v>2023</v>
      </c>
      <c r="BA3">
        <f t="shared" si="1"/>
        <v>2024</v>
      </c>
      <c r="BB3">
        <f t="shared" si="1"/>
        <v>2025</v>
      </c>
      <c r="BC3">
        <f t="shared" si="1"/>
        <v>2026</v>
      </c>
      <c r="BD3">
        <f t="shared" si="1"/>
        <v>2027</v>
      </c>
      <c r="BE3">
        <f t="shared" si="1"/>
        <v>2028</v>
      </c>
      <c r="BF3">
        <f t="shared" si="1"/>
        <v>2029</v>
      </c>
    </row>
    <row r="4" spans="2:62" s="7" customFormat="1" x14ac:dyDescent="0.35">
      <c r="B4" s="7" t="s">
        <v>1665</v>
      </c>
    </row>
    <row r="5" spans="2:62" s="26" customFormat="1" x14ac:dyDescent="0.35">
      <c r="B5" s="26" t="s">
        <v>1666</v>
      </c>
      <c r="AP5" s="26">
        <v>4.1100000000000003</v>
      </c>
      <c r="AQ5" s="26">
        <v>5.31</v>
      </c>
      <c r="AR5" s="26">
        <v>8.48</v>
      </c>
      <c r="AS5" s="26">
        <v>29.98</v>
      </c>
      <c r="AT5" s="26">
        <v>60.83</v>
      </c>
      <c r="AU5" s="26">
        <v>73.19</v>
      </c>
      <c r="AV5" s="26">
        <v>64.88</v>
      </c>
      <c r="AW5" s="26">
        <v>147.27000000000001</v>
      </c>
      <c r="AX5" s="26">
        <v>346.47</v>
      </c>
      <c r="AY5" s="26">
        <v>289.45999999999998</v>
      </c>
      <c r="AZ5" s="26">
        <v>628.49</v>
      </c>
    </row>
    <row r="6" spans="2:62" s="26" customFormat="1" x14ac:dyDescent="0.35">
      <c r="B6" s="26" t="s">
        <v>1667</v>
      </c>
      <c r="AP6" s="26">
        <v>3.01</v>
      </c>
      <c r="AQ6" s="26">
        <v>3.83</v>
      </c>
      <c r="AR6" s="26">
        <v>4.74</v>
      </c>
      <c r="AS6" s="26">
        <v>6.19</v>
      </c>
      <c r="AT6" s="26">
        <v>23.79</v>
      </c>
      <c r="AU6" s="26">
        <v>31.11</v>
      </c>
      <c r="AV6" s="26">
        <v>32.869999999999997</v>
      </c>
      <c r="AW6" s="26">
        <v>45.17</v>
      </c>
      <c r="AX6" s="26">
        <v>115.67</v>
      </c>
      <c r="AY6" s="26">
        <v>108.13</v>
      </c>
      <c r="AZ6" s="26">
        <v>189.5</v>
      </c>
    </row>
    <row r="7" spans="2:62" s="26" customFormat="1" x14ac:dyDescent="0.35">
      <c r="B7" s="26" t="s">
        <v>1668</v>
      </c>
      <c r="AP7" s="26">
        <v>3.38</v>
      </c>
      <c r="AQ7" s="26">
        <v>4.49</v>
      </c>
      <c r="AR7" s="26">
        <v>5.92</v>
      </c>
      <c r="AS7" s="26">
        <v>14.58</v>
      </c>
      <c r="AT7" s="26">
        <v>39.119999999999997</v>
      </c>
      <c r="AU7" s="26">
        <v>56.15</v>
      </c>
      <c r="AV7" s="26">
        <v>45.22</v>
      </c>
      <c r="AW7" s="26">
        <v>103.89</v>
      </c>
      <c r="AX7" s="26">
        <v>204.35</v>
      </c>
      <c r="AY7" s="26">
        <v>178.89</v>
      </c>
      <c r="AZ7" s="26">
        <v>393.15</v>
      </c>
    </row>
    <row r="9" spans="2:62" s="7" customFormat="1" x14ac:dyDescent="0.35">
      <c r="B9" s="7" t="s">
        <v>19</v>
      </c>
    </row>
    <row r="10" spans="2:62" s="9" customFormat="1" x14ac:dyDescent="0.35">
      <c r="B10" s="9" t="s">
        <v>20</v>
      </c>
    </row>
    <row r="11" spans="2:62" s="3" customFormat="1" x14ac:dyDescent="0.35">
      <c r="B11" s="3" t="s">
        <v>21</v>
      </c>
      <c r="H11" s="3">
        <v>1906</v>
      </c>
      <c r="I11" s="3">
        <v>2085</v>
      </c>
      <c r="J11" s="3">
        <v>2787</v>
      </c>
      <c r="L11" s="3">
        <v>3451</v>
      </c>
      <c r="M11" s="3">
        <v>3907</v>
      </c>
      <c r="N11" s="3">
        <v>4092</v>
      </c>
      <c r="O11" s="3">
        <f>AX11-N11-M11-L11</f>
        <v>4418</v>
      </c>
      <c r="P11" s="3">
        <v>4616</v>
      </c>
      <c r="Q11" s="3">
        <v>2797</v>
      </c>
      <c r="R11" s="3">
        <v>2115</v>
      </c>
      <c r="S11" s="3">
        <f>AY11-R11-Q11-P11</f>
        <v>2378</v>
      </c>
      <c r="T11" s="3">
        <v>2732</v>
      </c>
      <c r="U11" s="3">
        <v>3105</v>
      </c>
      <c r="V11" s="3">
        <v>3475</v>
      </c>
      <c r="AQ11" s="3">
        <v>4187</v>
      </c>
      <c r="AR11" s="3">
        <v>5822</v>
      </c>
      <c r="AS11" s="3">
        <v>8137</v>
      </c>
      <c r="AT11" s="3">
        <v>10175</v>
      </c>
      <c r="AU11" s="3">
        <v>8159</v>
      </c>
      <c r="AV11" s="3">
        <v>7639</v>
      </c>
      <c r="AW11" s="3">
        <v>9834</v>
      </c>
      <c r="AX11" s="3">
        <v>15868</v>
      </c>
      <c r="AY11" s="3">
        <v>11906</v>
      </c>
    </row>
    <row r="12" spans="2:62" s="20" customFormat="1" x14ac:dyDescent="0.35">
      <c r="B12" s="20" t="s">
        <v>22</v>
      </c>
      <c r="D12" s="20">
        <f>D11-D13</f>
        <v>0</v>
      </c>
      <c r="E12" s="20">
        <f t="shared" ref="E12:AE12" si="2">E11-E13</f>
        <v>0</v>
      </c>
      <c r="F12" s="20">
        <f t="shared" si="2"/>
        <v>0</v>
      </c>
      <c r="G12" s="20">
        <f t="shared" si="2"/>
        <v>0</v>
      </c>
      <c r="H12" s="20">
        <f t="shared" si="2"/>
        <v>1070</v>
      </c>
      <c r="I12" s="20">
        <f t="shared" si="2"/>
        <v>1174</v>
      </c>
      <c r="J12" s="20">
        <f t="shared" si="2"/>
        <v>1442</v>
      </c>
      <c r="K12" s="20">
        <f t="shared" si="2"/>
        <v>0</v>
      </c>
      <c r="L12" s="20">
        <f t="shared" si="2"/>
        <v>1665</v>
      </c>
      <c r="M12" s="20">
        <f t="shared" si="2"/>
        <v>1780</v>
      </c>
      <c r="N12" s="20">
        <f t="shared" si="2"/>
        <v>1932</v>
      </c>
      <c r="O12" s="20">
        <f t="shared" si="2"/>
        <v>1999</v>
      </c>
      <c r="P12" s="20">
        <f t="shared" si="2"/>
        <v>2140</v>
      </c>
      <c r="Q12" s="20">
        <f t="shared" si="2"/>
        <v>2140</v>
      </c>
      <c r="R12" s="20">
        <f t="shared" si="2"/>
        <v>1509</v>
      </c>
      <c r="S12" s="20">
        <f t="shared" si="2"/>
        <v>1565</v>
      </c>
      <c r="T12" s="20">
        <f t="shared" si="2"/>
        <v>1686</v>
      </c>
      <c r="U12" s="20">
        <f t="shared" si="2"/>
        <v>1894</v>
      </c>
      <c r="V12" s="20">
        <f t="shared" si="2"/>
        <v>1982</v>
      </c>
      <c r="W12" s="20">
        <f t="shared" si="2"/>
        <v>0</v>
      </c>
      <c r="X12" s="20">
        <f t="shared" si="2"/>
        <v>0</v>
      </c>
      <c r="Y12" s="20">
        <f t="shared" si="2"/>
        <v>0</v>
      </c>
      <c r="Z12" s="20">
        <f t="shared" si="2"/>
        <v>0</v>
      </c>
      <c r="AA12" s="20">
        <f t="shared" si="2"/>
        <v>0</v>
      </c>
      <c r="AB12" s="20">
        <f t="shared" si="2"/>
        <v>0</v>
      </c>
      <c r="AC12" s="20">
        <f t="shared" si="2"/>
        <v>0</v>
      </c>
      <c r="AD12" s="20">
        <f t="shared" si="2"/>
        <v>0</v>
      </c>
      <c r="AE12" s="20">
        <f t="shared" si="2"/>
        <v>0</v>
      </c>
      <c r="AP12" s="20">
        <f>AP11-AP13</f>
        <v>0</v>
      </c>
      <c r="AQ12" s="20">
        <f>AQ11-AQ13-110</f>
        <v>2733</v>
      </c>
      <c r="AR12" s="20">
        <f>AR11-AR13-116</f>
        <v>3526</v>
      </c>
      <c r="AS12" s="20">
        <f>AS11-AS13-123</f>
        <v>4507</v>
      </c>
      <c r="AT12" s="20">
        <f>AT11-AT13-197</f>
        <v>5535</v>
      </c>
      <c r="AU12" s="20">
        <f>AU11-AU13</f>
        <v>4742</v>
      </c>
      <c r="AV12" s="20">
        <f>AV11-AV13</f>
        <v>4372</v>
      </c>
      <c r="AW12" s="20">
        <f>AW11-AW13</f>
        <v>5222</v>
      </c>
      <c r="AX12" s="20">
        <f>AX11-AX13</f>
        <v>7376</v>
      </c>
      <c r="AY12" s="20">
        <f t="shared" ref="AY12:BJ12" si="3">AY11-AY13</f>
        <v>7354</v>
      </c>
      <c r="AZ12" s="20">
        <f t="shared" si="3"/>
        <v>0</v>
      </c>
      <c r="BA12" s="20">
        <f t="shared" si="3"/>
        <v>0</v>
      </c>
      <c r="BB12" s="20">
        <f t="shared" si="3"/>
        <v>0</v>
      </c>
      <c r="BC12" s="20">
        <f t="shared" si="3"/>
        <v>0</v>
      </c>
      <c r="BD12" s="20">
        <f t="shared" si="3"/>
        <v>0</v>
      </c>
      <c r="BE12" s="20">
        <f t="shared" si="3"/>
        <v>0</v>
      </c>
      <c r="BF12" s="20">
        <f t="shared" si="3"/>
        <v>0</v>
      </c>
      <c r="BG12" s="20">
        <f t="shared" si="3"/>
        <v>0</v>
      </c>
      <c r="BH12" s="20">
        <f t="shared" si="3"/>
        <v>0</v>
      </c>
      <c r="BI12" s="20">
        <f t="shared" si="3"/>
        <v>0</v>
      </c>
      <c r="BJ12" s="20">
        <f t="shared" si="3"/>
        <v>0</v>
      </c>
    </row>
    <row r="13" spans="2:62" s="21" customFormat="1" x14ac:dyDescent="0.35">
      <c r="B13" s="21" t="s">
        <v>23</v>
      </c>
      <c r="H13" s="21">
        <v>836</v>
      </c>
      <c r="I13" s="21">
        <v>911</v>
      </c>
      <c r="J13" s="21">
        <v>1345</v>
      </c>
      <c r="L13" s="21">
        <v>1786</v>
      </c>
      <c r="M13" s="21">
        <v>2127</v>
      </c>
      <c r="N13" s="21">
        <v>2160</v>
      </c>
      <c r="O13" s="3">
        <f>AX13-N13-M13-L13</f>
        <v>2419</v>
      </c>
      <c r="P13" s="21">
        <v>2476</v>
      </c>
      <c r="Q13" s="21">
        <v>657</v>
      </c>
      <c r="R13" s="21">
        <v>606</v>
      </c>
      <c r="S13" s="3">
        <f>AY13-R13-Q13-P13</f>
        <v>813</v>
      </c>
      <c r="T13" s="21">
        <v>1046</v>
      </c>
      <c r="U13" s="21">
        <v>1211</v>
      </c>
      <c r="V13" s="21">
        <v>1493</v>
      </c>
      <c r="AQ13" s="21">
        <v>1344</v>
      </c>
      <c r="AR13" s="21">
        <v>2180</v>
      </c>
      <c r="AS13" s="21">
        <v>3507</v>
      </c>
      <c r="AT13" s="21">
        <v>4443</v>
      </c>
      <c r="AU13" s="21">
        <v>3417</v>
      </c>
      <c r="AV13" s="21">
        <v>3267</v>
      </c>
      <c r="AW13" s="21">
        <v>4612</v>
      </c>
      <c r="AX13" s="21">
        <v>8492</v>
      </c>
      <c r="AY13" s="21">
        <v>4552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</row>
    <row r="14" spans="2:62" s="15" customFormat="1" x14ac:dyDescent="0.35">
      <c r="B14" s="15" t="s">
        <v>24</v>
      </c>
      <c r="D14" s="15" t="e">
        <f t="shared" ref="D14" si="4">D13/D11</f>
        <v>#DIV/0!</v>
      </c>
      <c r="E14" s="15" t="e">
        <f t="shared" ref="E14" si="5">E13/E11</f>
        <v>#DIV/0!</v>
      </c>
      <c r="F14" s="15" t="e">
        <f t="shared" ref="F14" si="6">F13/F11</f>
        <v>#DIV/0!</v>
      </c>
      <c r="G14" s="15" t="e">
        <f t="shared" ref="G14" si="7">G13/G11</f>
        <v>#DIV/0!</v>
      </c>
      <c r="H14" s="15">
        <f t="shared" ref="H14" si="8">H13/H11</f>
        <v>0.43861490031479539</v>
      </c>
      <c r="I14" s="15">
        <f t="shared" ref="I14" si="9">I13/I11</f>
        <v>0.4369304556354916</v>
      </c>
      <c r="J14" s="15">
        <f t="shared" ref="J14" si="10">J13/J11</f>
        <v>0.48259777538571941</v>
      </c>
      <c r="K14" s="15" t="e">
        <f t="shared" ref="K14" si="11">K13/K11</f>
        <v>#DIV/0!</v>
      </c>
      <c r="L14" s="15">
        <f t="shared" ref="L14" si="12">L13/L11</f>
        <v>0.51753115039119091</v>
      </c>
      <c r="M14" s="15">
        <f t="shared" ref="M14" si="13">M13/M11</f>
        <v>0.54440747376503706</v>
      </c>
      <c r="N14" s="15">
        <f t="shared" ref="N14" si="14">N13/N11</f>
        <v>0.52785923753665687</v>
      </c>
      <c r="O14" s="15">
        <f t="shared" ref="O14" si="15">O13/O11</f>
        <v>0.54753282028066996</v>
      </c>
      <c r="P14" s="15">
        <f t="shared" ref="P14" si="16">P13/P11</f>
        <v>0.53639514731369153</v>
      </c>
      <c r="Q14" s="15">
        <f t="shared" ref="Q14" si="17">Q13/Q11</f>
        <v>0.23489452985341439</v>
      </c>
      <c r="R14" s="15">
        <f t="shared" ref="R14" si="18">R13/R11</f>
        <v>0.28652482269503549</v>
      </c>
      <c r="S14" s="15">
        <f t="shared" ref="S14" si="19">S13/S11</f>
        <v>0.34188393608074014</v>
      </c>
      <c r="T14" s="15">
        <f t="shared" ref="T14" si="20">T13/T11</f>
        <v>0.3828696925329429</v>
      </c>
      <c r="U14" s="15">
        <f t="shared" ref="U14" si="21">U13/U11</f>
        <v>0.39001610305958134</v>
      </c>
      <c r="V14" s="15">
        <f t="shared" ref="V14" si="22">V13/V11</f>
        <v>0.42964028776978419</v>
      </c>
      <c r="W14" s="15" t="e">
        <f t="shared" ref="W14" si="23">W13/W11</f>
        <v>#DIV/0!</v>
      </c>
      <c r="X14" s="15" t="e">
        <f t="shared" ref="X14" si="24">X13/X11</f>
        <v>#DIV/0!</v>
      </c>
      <c r="Y14" s="15" t="e">
        <f t="shared" ref="Y14" si="25">Y13/Y11</f>
        <v>#DIV/0!</v>
      </c>
      <c r="Z14" s="15" t="e">
        <f t="shared" ref="Z14" si="26">Z13/Z11</f>
        <v>#DIV/0!</v>
      </c>
      <c r="AA14" s="15" t="e">
        <f t="shared" ref="AA14" si="27">AA13/AA11</f>
        <v>#DIV/0!</v>
      </c>
      <c r="AB14" s="15" t="e">
        <f t="shared" ref="AB14" si="28">AB13/AB11</f>
        <v>#DIV/0!</v>
      </c>
      <c r="AC14" s="15" t="e">
        <f t="shared" ref="AC14" si="29">AC13/AC11</f>
        <v>#DIV/0!</v>
      </c>
      <c r="AD14" s="15" t="e">
        <f t="shared" ref="AD14" si="30">AD13/AD11</f>
        <v>#DIV/0!</v>
      </c>
      <c r="AE14" s="15" t="e">
        <f t="shared" ref="AE14" si="31">AE13/AE11</f>
        <v>#DIV/0!</v>
      </c>
      <c r="AP14" s="15" t="e">
        <f t="shared" ref="AP14" si="32">AP13/AP11</f>
        <v>#DIV/0!</v>
      </c>
      <c r="AQ14" s="15">
        <f t="shared" ref="AQ14" si="33">AQ13/AQ11</f>
        <v>0.32099355146883207</v>
      </c>
      <c r="AR14" s="15">
        <f t="shared" ref="AR14" si="34">AR13/AR11</f>
        <v>0.37444177258673994</v>
      </c>
      <c r="AS14" s="15">
        <f t="shared" ref="AS14" si="35">AS13/AS11</f>
        <v>0.43099422391544795</v>
      </c>
      <c r="AT14" s="15">
        <f t="shared" ref="AT14" si="36">AT13/AT11</f>
        <v>0.43665847665847668</v>
      </c>
      <c r="AU14" s="15">
        <f t="shared" ref="AU14" si="37">AU13/AU11</f>
        <v>0.41880132369162887</v>
      </c>
      <c r="AV14" s="15">
        <f t="shared" ref="AV14" si="38">AV13/AV11</f>
        <v>0.42767377929048306</v>
      </c>
      <c r="AW14" s="15">
        <f t="shared" ref="AW14" si="39">AW13/AW11</f>
        <v>0.46898515354891196</v>
      </c>
      <c r="AX14" s="15">
        <f t="shared" ref="AX14" si="40">AX13/AX11</f>
        <v>0.53516511217544749</v>
      </c>
      <c r="AY14" s="15">
        <f t="shared" ref="AY14" si="41">AY13/AY11</f>
        <v>0.3823282378632622</v>
      </c>
      <c r="AZ14" s="15" t="e">
        <f t="shared" ref="AZ14" si="42">AZ13/AZ11</f>
        <v>#DIV/0!</v>
      </c>
      <c r="BA14" s="15" t="e">
        <f t="shared" ref="BA14" si="43">BA13/BA11</f>
        <v>#DIV/0!</v>
      </c>
      <c r="BB14" s="15" t="e">
        <f t="shared" ref="BB14" si="44">BB13/BB11</f>
        <v>#DIV/0!</v>
      </c>
      <c r="BC14" s="15" t="e">
        <f t="shared" ref="BC14" si="45">BC13/BC11</f>
        <v>#DIV/0!</v>
      </c>
      <c r="BD14" s="15" t="e">
        <f t="shared" ref="BD14" si="46">BD13/BD11</f>
        <v>#DIV/0!</v>
      </c>
      <c r="BE14" s="15" t="e">
        <f t="shared" ref="BE14" si="47">BE13/BE11</f>
        <v>#DIV/0!</v>
      </c>
      <c r="BF14" s="15" t="e">
        <f t="shared" ref="BF14" si="48">BF13/BF11</f>
        <v>#DIV/0!</v>
      </c>
      <c r="BG14" s="15" t="e">
        <f t="shared" ref="BG14" si="49">BG13/BG11</f>
        <v>#DIV/0!</v>
      </c>
      <c r="BH14" s="15" t="e">
        <f t="shared" ref="BH14" si="50">BH13/BH11</f>
        <v>#DIV/0!</v>
      </c>
      <c r="BI14" s="15" t="e">
        <f t="shared" ref="BI14" si="51">BI13/BI11</f>
        <v>#DIV/0!</v>
      </c>
      <c r="BJ14" s="15" t="e">
        <f t="shared" ref="BJ14" si="52">BJ13/BJ11</f>
        <v>#DIV/0!</v>
      </c>
    </row>
    <row r="15" spans="2:62" s="9" customFormat="1" x14ac:dyDescent="0.35">
      <c r="B15" s="9" t="s">
        <v>25</v>
      </c>
    </row>
    <row r="16" spans="2:62" s="3" customFormat="1" x14ac:dyDescent="0.35">
      <c r="B16" s="3" t="s">
        <v>21</v>
      </c>
      <c r="D16" s="3">
        <v>0</v>
      </c>
      <c r="E16" s="3">
        <v>0</v>
      </c>
      <c r="F16" s="3">
        <v>0</v>
      </c>
      <c r="G16" s="3">
        <v>0</v>
      </c>
      <c r="H16" s="3">
        <v>1174</v>
      </c>
      <c r="I16" s="3">
        <v>1781</v>
      </c>
      <c r="J16" s="3">
        <v>1939</v>
      </c>
      <c r="K16" s="3">
        <v>0</v>
      </c>
      <c r="L16" s="3">
        <v>2210</v>
      </c>
      <c r="M16" s="3">
        <v>2600</v>
      </c>
      <c r="N16" s="3">
        <v>3011</v>
      </c>
      <c r="O16" s="3">
        <f>AX16-N16-M16-L16</f>
        <v>3225</v>
      </c>
      <c r="P16" s="3">
        <v>3672</v>
      </c>
      <c r="Q16" s="3">
        <v>3907</v>
      </c>
      <c r="R16" s="3">
        <v>3816</v>
      </c>
      <c r="S16" s="3">
        <f>AY16-R16-Q16-P16</f>
        <v>3673</v>
      </c>
      <c r="T16" s="3">
        <v>3672</v>
      </c>
      <c r="U16" s="3">
        <v>10402</v>
      </c>
      <c r="V16" s="3">
        <v>14645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3557</v>
      </c>
      <c r="AV16" s="3">
        <v>3279</v>
      </c>
      <c r="AW16" s="3">
        <v>6841</v>
      </c>
      <c r="AX16" s="3">
        <v>11046</v>
      </c>
      <c r="AY16" s="3">
        <v>15068</v>
      </c>
    </row>
    <row r="17" spans="2:62" s="20" customFormat="1" x14ac:dyDescent="0.35">
      <c r="B17" s="20" t="s">
        <v>22</v>
      </c>
      <c r="D17" s="20">
        <f t="shared" ref="D17" si="53">D16-D18</f>
        <v>0</v>
      </c>
      <c r="E17" s="20">
        <f t="shared" ref="E17" si="54">E16-E18</f>
        <v>0</v>
      </c>
      <c r="F17" s="20">
        <f t="shared" ref="F17" si="55">F16-F18</f>
        <v>0</v>
      </c>
      <c r="G17" s="20">
        <f t="shared" ref="G17" si="56">G16-G18</f>
        <v>0</v>
      </c>
      <c r="H17" s="20">
        <f t="shared" ref="H17" si="57">H16-H18</f>
        <v>723</v>
      </c>
      <c r="I17" s="20">
        <f t="shared" ref="I17" si="58">I16-I18</f>
        <v>1090</v>
      </c>
      <c r="J17" s="20">
        <f t="shared" ref="J17" si="59">J16-J18</f>
        <v>1201</v>
      </c>
      <c r="K17" s="20">
        <f t="shared" ref="K17" si="60">K16-K18</f>
        <v>0</v>
      </c>
      <c r="L17" s="20">
        <f t="shared" ref="L17" si="61">L16-L18</f>
        <v>1349</v>
      </c>
      <c r="M17" s="20">
        <f t="shared" ref="M17" si="62">M16-M18</f>
        <v>1566</v>
      </c>
      <c r="N17" s="20">
        <f t="shared" ref="N17" si="63">N16-N18</f>
        <v>1679</v>
      </c>
      <c r="O17" s="20">
        <f t="shared" ref="O17" si="64">O16-O18</f>
        <v>1854</v>
      </c>
      <c r="P17" s="20">
        <f t="shared" ref="P17" si="65">P16-P18</f>
        <v>2066</v>
      </c>
      <c r="Q17" s="20">
        <f t="shared" ref="Q17" si="66">Q16-Q18</f>
        <v>3091</v>
      </c>
      <c r="R17" s="20">
        <f t="shared" ref="R17" si="67">R16-R18</f>
        <v>2730</v>
      </c>
      <c r="S17" s="20">
        <f t="shared" ref="S17" si="68">S16-S18</f>
        <v>2098</v>
      </c>
      <c r="T17" s="20">
        <f t="shared" ref="T17" si="69">T16-T18</f>
        <v>2066</v>
      </c>
      <c r="U17" s="20">
        <f t="shared" ref="U17" si="70">U16-U18</f>
        <v>3674</v>
      </c>
      <c r="V17" s="20">
        <f t="shared" ref="V17" si="71">V16-V18</f>
        <v>4383</v>
      </c>
      <c r="W17" s="20">
        <f t="shared" ref="W17" si="72">W16-W18</f>
        <v>0</v>
      </c>
      <c r="X17" s="20">
        <f t="shared" ref="X17" si="73">X16-X18</f>
        <v>0</v>
      </c>
      <c r="Y17" s="20">
        <f t="shared" ref="Y17" si="74">Y16-Y18</f>
        <v>0</v>
      </c>
      <c r="Z17" s="20">
        <f t="shared" ref="Z17" si="75">Z16-Z18</f>
        <v>0</v>
      </c>
      <c r="AA17" s="20">
        <f t="shared" ref="AA17" si="76">AA16-AA18</f>
        <v>0</v>
      </c>
      <c r="AB17" s="20">
        <f t="shared" ref="AB17" si="77">AB16-AB18</f>
        <v>0</v>
      </c>
      <c r="AC17" s="20">
        <f t="shared" ref="AC17" si="78">AC16-AC18</f>
        <v>0</v>
      </c>
      <c r="AD17" s="20">
        <f t="shared" ref="AD17" si="79">AD16-AD18</f>
        <v>0</v>
      </c>
      <c r="AE17" s="20">
        <f t="shared" ref="AE17" si="80">AE16-AE18</f>
        <v>0</v>
      </c>
      <c r="AP17" s="20">
        <f t="shared" ref="AP17:AQ17" si="81">AP16-AP18</f>
        <v>0</v>
      </c>
      <c r="AQ17" s="20">
        <f t="shared" si="81"/>
        <v>0</v>
      </c>
      <c r="AR17" s="20">
        <f t="shared" ref="AR17" si="82">AR16-AR18</f>
        <v>0</v>
      </c>
      <c r="AS17" s="20">
        <f t="shared" ref="AS17" si="83">AS16-AS18</f>
        <v>0</v>
      </c>
      <c r="AT17" s="20">
        <f t="shared" ref="AT17" si="84">AT16-AT18</f>
        <v>0</v>
      </c>
      <c r="AU17" s="20">
        <f t="shared" ref="AU17" si="85">AU16-AU18</f>
        <v>2306</v>
      </c>
      <c r="AV17" s="20">
        <f t="shared" ref="AV17" si="86">AV16-AV18</f>
        <v>2528</v>
      </c>
      <c r="AW17" s="20">
        <f t="shared" ref="AW17" si="87">AW16-AW18</f>
        <v>4293</v>
      </c>
      <c r="AX17" s="20">
        <f t="shared" ref="AX17" si="88">AX16-AX18</f>
        <v>6448</v>
      </c>
      <c r="AY17" s="20">
        <f t="shared" ref="AY17" si="89">AY16-AY18</f>
        <v>9985</v>
      </c>
      <c r="AZ17" s="20">
        <f t="shared" ref="AZ17" si="90">AZ16-AZ18</f>
        <v>0</v>
      </c>
      <c r="BA17" s="20">
        <f t="shared" ref="BA17" si="91">BA16-BA18</f>
        <v>0</v>
      </c>
      <c r="BB17" s="20">
        <f t="shared" ref="BB17" si="92">BB16-BB18</f>
        <v>0</v>
      </c>
      <c r="BC17" s="20">
        <f t="shared" ref="BC17" si="93">BC16-BC18</f>
        <v>0</v>
      </c>
      <c r="BD17" s="20">
        <f t="shared" ref="BD17" si="94">BD16-BD18</f>
        <v>0</v>
      </c>
      <c r="BE17" s="20">
        <f t="shared" ref="BE17" si="95">BE16-BE18</f>
        <v>0</v>
      </c>
      <c r="BF17" s="20">
        <f t="shared" ref="BF17" si="96">BF16-BF18</f>
        <v>0</v>
      </c>
      <c r="BG17" s="20">
        <f t="shared" ref="BG17" si="97">BG16-BG18</f>
        <v>0</v>
      </c>
      <c r="BH17" s="20">
        <f t="shared" ref="BH17" si="98">BH16-BH18</f>
        <v>0</v>
      </c>
      <c r="BI17" s="20">
        <f t="shared" ref="BI17" si="99">BI16-BI18</f>
        <v>0</v>
      </c>
      <c r="BJ17" s="20">
        <f t="shared" ref="BJ17" si="100">BJ16-BJ18</f>
        <v>0</v>
      </c>
    </row>
    <row r="18" spans="2:62" s="21" customFormat="1" x14ac:dyDescent="0.35">
      <c r="B18" s="21" t="s">
        <v>23</v>
      </c>
      <c r="H18" s="21">
        <v>451</v>
      </c>
      <c r="I18" s="21">
        <v>691</v>
      </c>
      <c r="J18" s="21">
        <v>738</v>
      </c>
      <c r="L18" s="21">
        <v>861</v>
      </c>
      <c r="M18" s="21">
        <v>1034</v>
      </c>
      <c r="N18" s="21">
        <v>1332</v>
      </c>
      <c r="O18" s="21">
        <f>AX18-N18-M18-L18</f>
        <v>1371</v>
      </c>
      <c r="P18" s="21">
        <v>1606</v>
      </c>
      <c r="Q18" s="21">
        <v>816</v>
      </c>
      <c r="R18" s="21">
        <v>1086</v>
      </c>
      <c r="S18" s="21">
        <f>AY18-R18-Q18-P18</f>
        <v>1575</v>
      </c>
      <c r="T18" s="21">
        <v>1606</v>
      </c>
      <c r="U18" s="21">
        <v>6728</v>
      </c>
      <c r="V18" s="21">
        <v>10262</v>
      </c>
      <c r="AR18" s="21">
        <v>0</v>
      </c>
      <c r="AS18" s="21">
        <v>0</v>
      </c>
      <c r="AT18" s="21">
        <v>0</v>
      </c>
      <c r="AU18" s="21">
        <v>1251</v>
      </c>
      <c r="AV18" s="21">
        <v>751</v>
      </c>
      <c r="AW18" s="21">
        <v>2548</v>
      </c>
      <c r="AX18" s="21">
        <v>4598</v>
      </c>
      <c r="AY18" s="21">
        <v>5083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</row>
    <row r="19" spans="2:62" x14ac:dyDescent="0.35">
      <c r="B19" t="s">
        <v>24</v>
      </c>
      <c r="D19" s="15" t="e">
        <f t="shared" ref="D19" si="101">D18/D16</f>
        <v>#DIV/0!</v>
      </c>
      <c r="E19" s="15" t="e">
        <f t="shared" ref="E19" si="102">E18/E16</f>
        <v>#DIV/0!</v>
      </c>
      <c r="F19" s="15" t="e">
        <f t="shared" ref="F19" si="103">F18/F16</f>
        <v>#DIV/0!</v>
      </c>
      <c r="G19" s="15" t="e">
        <f t="shared" ref="G19" si="104">G18/G16</f>
        <v>#DIV/0!</v>
      </c>
      <c r="H19" s="15">
        <f t="shared" ref="H19" si="105">H18/H16</f>
        <v>0.38415672913117549</v>
      </c>
      <c r="I19" s="15">
        <f t="shared" ref="I19" si="106">I18/I16</f>
        <v>0.38798427849522737</v>
      </c>
      <c r="J19" s="15">
        <f t="shared" ref="J19" si="107">J18/J16</f>
        <v>0.38060856111397628</v>
      </c>
      <c r="K19" s="15" t="e">
        <f t="shared" ref="K19" si="108">K18/K16</f>
        <v>#DIV/0!</v>
      </c>
      <c r="L19" s="15">
        <f t="shared" ref="L19" si="109">L18/L16</f>
        <v>0.38959276018099548</v>
      </c>
      <c r="M19" s="15">
        <f t="shared" ref="M19" si="110">M18/M16</f>
        <v>0.39769230769230768</v>
      </c>
      <c r="N19" s="15">
        <f t="shared" ref="N19" si="111">N18/N16</f>
        <v>0.44237794752573895</v>
      </c>
      <c r="O19" s="15">
        <f t="shared" ref="O19" si="112">O18/O16</f>
        <v>0.42511627906976746</v>
      </c>
      <c r="P19" s="15">
        <f t="shared" ref="P19" si="113">P18/P16</f>
        <v>0.43736383442265797</v>
      </c>
      <c r="Q19" s="15">
        <f t="shared" ref="Q19" si="114">Q18/Q16</f>
        <v>0.20885589966726389</v>
      </c>
      <c r="R19" s="15">
        <f t="shared" ref="R19" si="115">R18/R16</f>
        <v>0.28459119496855345</v>
      </c>
      <c r="S19" s="15">
        <f t="shared" ref="S19" si="116">S18/S16</f>
        <v>0.42880479172338687</v>
      </c>
      <c r="T19" s="15">
        <f t="shared" ref="T19" si="117">T18/T16</f>
        <v>0.43736383442265797</v>
      </c>
      <c r="U19" s="15">
        <f t="shared" ref="U19" si="118">U18/U16</f>
        <v>0.64679869255912326</v>
      </c>
      <c r="V19" s="15">
        <f t="shared" ref="V19" si="119">V18/V16</f>
        <v>0.70071696824854901</v>
      </c>
      <c r="W19" s="15" t="e">
        <f t="shared" ref="W19" si="120">W18/W16</f>
        <v>#DIV/0!</v>
      </c>
      <c r="X19" s="15" t="e">
        <f t="shared" ref="X19" si="121">X18/X16</f>
        <v>#DIV/0!</v>
      </c>
      <c r="Y19" s="15" t="e">
        <f t="shared" ref="Y19" si="122">Y18/Y16</f>
        <v>#DIV/0!</v>
      </c>
      <c r="Z19" s="15" t="e">
        <f t="shared" ref="Z19" si="123">Z18/Z16</f>
        <v>#DIV/0!</v>
      </c>
      <c r="AA19" s="15" t="e">
        <f t="shared" ref="AA19" si="124">AA18/AA16</f>
        <v>#DIV/0!</v>
      </c>
      <c r="AB19" s="15" t="e">
        <f t="shared" ref="AB19" si="125">AB18/AB16</f>
        <v>#DIV/0!</v>
      </c>
      <c r="AC19" s="15" t="e">
        <f t="shared" ref="AC19" si="126">AC18/AC16</f>
        <v>#DIV/0!</v>
      </c>
      <c r="AD19" s="15" t="e">
        <f t="shared" ref="AD19" si="127">AD18/AD16</f>
        <v>#DIV/0!</v>
      </c>
      <c r="AE19" s="15" t="e">
        <f t="shared" ref="AE19" si="128">AE18/AE16</f>
        <v>#DIV/0!</v>
      </c>
      <c r="AP19" s="15" t="e">
        <f t="shared" ref="AP19:AQ19" si="129">AP18/AP16</f>
        <v>#DIV/0!</v>
      </c>
      <c r="AQ19" s="15" t="e">
        <f t="shared" si="129"/>
        <v>#DIV/0!</v>
      </c>
      <c r="AR19" s="15" t="e">
        <f t="shared" ref="AR19" si="130">AR18/AR16</f>
        <v>#DIV/0!</v>
      </c>
      <c r="AS19" s="15" t="e">
        <f t="shared" ref="AS19" si="131">AS18/AS16</f>
        <v>#DIV/0!</v>
      </c>
      <c r="AT19" s="15" t="e">
        <f t="shared" ref="AT19" si="132">AT18/AT16</f>
        <v>#DIV/0!</v>
      </c>
      <c r="AU19" s="15">
        <f t="shared" ref="AU19" si="133">AU18/AU16</f>
        <v>0.35170087152094459</v>
      </c>
      <c r="AV19" s="15">
        <f t="shared" ref="AV19" si="134">AV18/AV16</f>
        <v>0.229033241842025</v>
      </c>
      <c r="AW19" s="15">
        <f t="shared" ref="AW19" si="135">AW18/AW16</f>
        <v>0.37246016664230375</v>
      </c>
      <c r="AX19" s="15">
        <f t="shared" ref="AX19" si="136">AX18/AX16</f>
        <v>0.41625927937715013</v>
      </c>
      <c r="AY19" s="15">
        <f t="shared" ref="AY19" si="137">AY18/AY16</f>
        <v>0.33733740376957794</v>
      </c>
      <c r="AZ19" s="15" t="e">
        <f t="shared" ref="AZ19" si="138">AZ18/AZ16</f>
        <v>#DIV/0!</v>
      </c>
      <c r="BA19" s="15" t="e">
        <f t="shared" ref="BA19" si="139">BA18/BA16</f>
        <v>#DIV/0!</v>
      </c>
      <c r="BB19" s="15" t="e">
        <f t="shared" ref="BB19" si="140">BB18/BB16</f>
        <v>#DIV/0!</v>
      </c>
      <c r="BC19" s="15" t="e">
        <f t="shared" ref="BC19" si="141">BC18/BC16</f>
        <v>#DIV/0!</v>
      </c>
      <c r="BD19" s="15" t="e">
        <f t="shared" ref="BD19" si="142">BD18/BD16</f>
        <v>#DIV/0!</v>
      </c>
      <c r="BE19" s="15" t="e">
        <f t="shared" ref="BE19" si="143">BE18/BE16</f>
        <v>#DIV/0!</v>
      </c>
      <c r="BF19" s="15" t="e">
        <f t="shared" ref="BF19" si="144">BF18/BF16</f>
        <v>#DIV/0!</v>
      </c>
      <c r="BG19" s="15" t="e">
        <f t="shared" ref="BG19" si="145">BG18/BG16</f>
        <v>#DIV/0!</v>
      </c>
      <c r="BH19" s="15" t="e">
        <f t="shared" ref="BH19" si="146">BH18/BH16</f>
        <v>#DIV/0!</v>
      </c>
      <c r="BI19" s="15" t="e">
        <f t="shared" ref="BI19" si="147">BI18/BI16</f>
        <v>#DIV/0!</v>
      </c>
      <c r="BJ19" s="15" t="e">
        <f t="shared" ref="BJ19" si="148">BJ18/BJ16</f>
        <v>#DIV/0!</v>
      </c>
    </row>
    <row r="20" spans="2:62" s="9" customFormat="1" x14ac:dyDescent="0.35">
      <c r="B20" s="9" t="s">
        <v>26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</row>
    <row r="21" spans="2:62" s="3" customFormat="1" x14ac:dyDescent="0.35">
      <c r="B21" s="3" t="s">
        <v>21</v>
      </c>
      <c r="H21" s="3">
        <v>0</v>
      </c>
      <c r="I21" s="3">
        <v>0</v>
      </c>
      <c r="J21" s="3">
        <v>0</v>
      </c>
      <c r="L21" s="3">
        <v>0</v>
      </c>
      <c r="M21" s="3">
        <v>0</v>
      </c>
      <c r="N21" s="3">
        <v>0</v>
      </c>
      <c r="O21" s="3">
        <f>AX21-N21-M21-L21</f>
        <v>0</v>
      </c>
      <c r="P21" s="3">
        <v>0</v>
      </c>
      <c r="Q21" s="3">
        <v>0</v>
      </c>
      <c r="R21" s="3">
        <v>0</v>
      </c>
      <c r="S21" s="3">
        <v>0</v>
      </c>
      <c r="U21" s="3">
        <v>0</v>
      </c>
      <c r="V21" s="3">
        <v>0</v>
      </c>
      <c r="AR21" s="3">
        <v>824</v>
      </c>
      <c r="AS21" s="3">
        <v>1534</v>
      </c>
      <c r="AT21" s="3">
        <v>1541</v>
      </c>
      <c r="AU21" s="3">
        <v>1541</v>
      </c>
      <c r="AV21" s="3">
        <v>1453</v>
      </c>
      <c r="AW21" s="3">
        <v>0</v>
      </c>
      <c r="AX21" s="3">
        <v>0</v>
      </c>
      <c r="AY21" s="3">
        <v>0</v>
      </c>
    </row>
    <row r="22" spans="2:62" s="20" customFormat="1" x14ac:dyDescent="0.35">
      <c r="B22" s="20" t="s">
        <v>22</v>
      </c>
      <c r="D22" s="20">
        <f>D21-D23</f>
        <v>0</v>
      </c>
      <c r="E22" s="20">
        <f t="shared" ref="E22:AE22" si="149">E21-E23</f>
        <v>0</v>
      </c>
      <c r="F22" s="20">
        <f t="shared" si="149"/>
        <v>0</v>
      </c>
      <c r="G22" s="20">
        <f t="shared" si="149"/>
        <v>0</v>
      </c>
      <c r="H22" s="20">
        <f t="shared" si="149"/>
        <v>0</v>
      </c>
      <c r="I22" s="20">
        <f t="shared" si="149"/>
        <v>0</v>
      </c>
      <c r="J22" s="20">
        <f t="shared" si="149"/>
        <v>0</v>
      </c>
      <c r="K22" s="20">
        <f t="shared" si="149"/>
        <v>0</v>
      </c>
      <c r="L22" s="20">
        <f t="shared" si="149"/>
        <v>0</v>
      </c>
      <c r="M22" s="20">
        <f t="shared" si="149"/>
        <v>0</v>
      </c>
      <c r="N22" s="20">
        <f t="shared" si="149"/>
        <v>0</v>
      </c>
      <c r="O22" s="20">
        <f t="shared" si="149"/>
        <v>0</v>
      </c>
      <c r="P22" s="20">
        <f t="shared" si="149"/>
        <v>0</v>
      </c>
      <c r="Q22" s="20">
        <v>0</v>
      </c>
      <c r="R22" s="20">
        <f t="shared" si="149"/>
        <v>0</v>
      </c>
      <c r="S22" s="20">
        <f t="shared" si="149"/>
        <v>0</v>
      </c>
      <c r="T22" s="20">
        <f t="shared" si="149"/>
        <v>0</v>
      </c>
      <c r="U22" s="20">
        <f t="shared" si="149"/>
        <v>0</v>
      </c>
      <c r="V22" s="20">
        <f t="shared" si="149"/>
        <v>0</v>
      </c>
      <c r="W22" s="20">
        <f t="shared" si="149"/>
        <v>0</v>
      </c>
      <c r="X22" s="20">
        <f t="shared" si="149"/>
        <v>0</v>
      </c>
      <c r="Y22" s="20">
        <f t="shared" si="149"/>
        <v>0</v>
      </c>
      <c r="Z22" s="20">
        <f t="shared" si="149"/>
        <v>0</v>
      </c>
      <c r="AA22" s="20">
        <f t="shared" si="149"/>
        <v>0</v>
      </c>
      <c r="AB22" s="20">
        <f t="shared" si="149"/>
        <v>0</v>
      </c>
      <c r="AC22" s="20">
        <f t="shared" si="149"/>
        <v>0</v>
      </c>
      <c r="AD22" s="20">
        <f t="shared" si="149"/>
        <v>0</v>
      </c>
      <c r="AE22" s="20">
        <f t="shared" si="149"/>
        <v>0</v>
      </c>
      <c r="AP22" s="20">
        <f>AP21-AP23</f>
        <v>0</v>
      </c>
      <c r="AQ22" s="20">
        <f>AQ21-AQ23</f>
        <v>0</v>
      </c>
      <c r="AR22" s="20">
        <f>AR21-AR23-29</f>
        <v>804</v>
      </c>
      <c r="AS22" s="20">
        <f>AS21-AS23-37</f>
        <v>1194</v>
      </c>
      <c r="AT22" s="20">
        <f>AT21-AT23-47</f>
        <v>1253</v>
      </c>
      <c r="AU22" s="20">
        <v>0</v>
      </c>
      <c r="AW22" s="20">
        <v>0</v>
      </c>
      <c r="AX22" s="20">
        <v>0</v>
      </c>
      <c r="AY22" s="20">
        <v>0</v>
      </c>
    </row>
    <row r="23" spans="2:62" s="21" customFormat="1" x14ac:dyDescent="0.35">
      <c r="B23" s="21" t="s">
        <v>23</v>
      </c>
      <c r="H23" s="21">
        <v>0</v>
      </c>
      <c r="I23" s="21">
        <v>0</v>
      </c>
      <c r="J23" s="21">
        <v>0</v>
      </c>
      <c r="L23" s="21">
        <v>0</v>
      </c>
      <c r="M23" s="21">
        <v>0</v>
      </c>
      <c r="N23" s="21">
        <v>0</v>
      </c>
      <c r="O23" s="3">
        <f>AX23-N23-M23-L23</f>
        <v>0</v>
      </c>
      <c r="Q23" s="21">
        <v>0</v>
      </c>
      <c r="R23" s="21">
        <v>0</v>
      </c>
      <c r="S23" s="21">
        <v>0</v>
      </c>
      <c r="U23" s="21">
        <v>0</v>
      </c>
      <c r="V23" s="21">
        <v>0</v>
      </c>
      <c r="AR23" s="21">
        <v>-9</v>
      </c>
      <c r="AS23" s="21">
        <v>303</v>
      </c>
      <c r="AT23" s="21">
        <v>241</v>
      </c>
      <c r="AU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</row>
    <row r="24" spans="2:62" x14ac:dyDescent="0.35">
      <c r="B24" t="s">
        <v>24</v>
      </c>
      <c r="D24" s="15" t="e">
        <f t="shared" ref="D24" si="150">D23/D21</f>
        <v>#DIV/0!</v>
      </c>
      <c r="E24" s="15" t="e">
        <f t="shared" ref="E24" si="151">E23/E21</f>
        <v>#DIV/0!</v>
      </c>
      <c r="F24" s="15" t="e">
        <f t="shared" ref="F24" si="152">F23/F21</f>
        <v>#DIV/0!</v>
      </c>
      <c r="G24" s="15" t="e">
        <f t="shared" ref="G24" si="153">G23/G21</f>
        <v>#DIV/0!</v>
      </c>
      <c r="H24" s="15" t="e">
        <f t="shared" ref="H24" si="154">H23/H21</f>
        <v>#DIV/0!</v>
      </c>
      <c r="I24" s="15" t="e">
        <f t="shared" ref="I24" si="155">I23/I21</f>
        <v>#DIV/0!</v>
      </c>
      <c r="J24" s="15" t="e">
        <f t="shared" ref="J24" si="156">J23/J21</f>
        <v>#DIV/0!</v>
      </c>
      <c r="K24" s="15" t="e">
        <f t="shared" ref="K24" si="157">K23/K21</f>
        <v>#DIV/0!</v>
      </c>
      <c r="L24" s="15" t="e">
        <f t="shared" ref="L24" si="158">L23/L21</f>
        <v>#DIV/0!</v>
      </c>
      <c r="M24" s="15" t="e">
        <f t="shared" ref="M24" si="159">M23/M21</f>
        <v>#DIV/0!</v>
      </c>
      <c r="N24" s="15" t="e">
        <f t="shared" ref="N24" si="160">N23/N21</f>
        <v>#DIV/0!</v>
      </c>
      <c r="O24" s="15" t="e">
        <f t="shared" ref="O24" si="161">O23/O21</f>
        <v>#DIV/0!</v>
      </c>
      <c r="P24" s="15" t="e">
        <f t="shared" ref="P24" si="162">P23/P21</f>
        <v>#DIV/0!</v>
      </c>
      <c r="Q24" s="15" t="e">
        <f t="shared" ref="Q24" si="163">Q23/Q21</f>
        <v>#DIV/0!</v>
      </c>
      <c r="R24" s="15" t="e">
        <f t="shared" ref="R24" si="164">R23/R21</f>
        <v>#DIV/0!</v>
      </c>
      <c r="S24" s="15" t="e">
        <f t="shared" ref="S24" si="165">S23/S21</f>
        <v>#DIV/0!</v>
      </c>
      <c r="T24" s="15" t="e">
        <f t="shared" ref="T24" si="166">T23/T21</f>
        <v>#DIV/0!</v>
      </c>
      <c r="U24" s="15" t="e">
        <f t="shared" ref="U24" si="167">U23/U21</f>
        <v>#DIV/0!</v>
      </c>
      <c r="V24" s="15" t="e">
        <f t="shared" ref="V24" si="168">V23/V21</f>
        <v>#DIV/0!</v>
      </c>
      <c r="W24" s="15" t="e">
        <f t="shared" ref="W24" si="169">W23/W21</f>
        <v>#DIV/0!</v>
      </c>
      <c r="X24" s="15" t="e">
        <f t="shared" ref="X24" si="170">X23/X21</f>
        <v>#DIV/0!</v>
      </c>
      <c r="Y24" s="15" t="e">
        <f t="shared" ref="Y24" si="171">Y23/Y21</f>
        <v>#DIV/0!</v>
      </c>
      <c r="Z24" s="15" t="e">
        <f t="shared" ref="Z24" si="172">Z23/Z21</f>
        <v>#DIV/0!</v>
      </c>
      <c r="AA24" s="15" t="e">
        <f t="shared" ref="AA24" si="173">AA23/AA21</f>
        <v>#DIV/0!</v>
      </c>
      <c r="AB24" s="15" t="e">
        <f t="shared" ref="AB24" si="174">AB23/AB21</f>
        <v>#DIV/0!</v>
      </c>
      <c r="AC24" s="15" t="e">
        <f t="shared" ref="AC24" si="175">AC23/AC21</f>
        <v>#DIV/0!</v>
      </c>
      <c r="AD24" s="15" t="e">
        <f t="shared" ref="AD24" si="176">AD23/AD21</f>
        <v>#DIV/0!</v>
      </c>
      <c r="AE24" s="15" t="e">
        <f t="shared" ref="AE24" si="177">AE23/AE21</f>
        <v>#DIV/0!</v>
      </c>
      <c r="AP24" s="15" t="e">
        <f t="shared" ref="AP24:AY24" si="178">AP23/AP21</f>
        <v>#DIV/0!</v>
      </c>
      <c r="AQ24" s="15" t="e">
        <f t="shared" si="178"/>
        <v>#DIV/0!</v>
      </c>
      <c r="AR24" s="15">
        <f t="shared" ref="AR24" si="179">AR23/AR21</f>
        <v>-1.0922330097087379E-2</v>
      </c>
      <c r="AS24" s="15">
        <f t="shared" ref="AS24" si="180">AS23/AS21</f>
        <v>0.19752281616688397</v>
      </c>
      <c r="AT24" s="15">
        <f t="shared" ref="AT24" si="181">AT23/AT21</f>
        <v>0.15639195327709279</v>
      </c>
      <c r="AU24" s="15">
        <f t="shared" ref="AU24" si="182">AU23/AU21</f>
        <v>0</v>
      </c>
      <c r="AV24" s="15"/>
      <c r="AW24" s="15" t="e">
        <f t="shared" si="178"/>
        <v>#DIV/0!</v>
      </c>
      <c r="AX24" s="15" t="e">
        <f t="shared" si="178"/>
        <v>#DIV/0!</v>
      </c>
      <c r="AY24" s="15" t="e">
        <f t="shared" si="178"/>
        <v>#DIV/0!</v>
      </c>
      <c r="AZ24" s="15" t="e">
        <f t="shared" ref="AZ24" si="183">AZ23/AZ21</f>
        <v>#DIV/0!</v>
      </c>
      <c r="BA24" s="15" t="e">
        <f t="shared" ref="BA24" si="184">BA23/BA21</f>
        <v>#DIV/0!</v>
      </c>
      <c r="BB24" s="15" t="e">
        <f t="shared" ref="BB24" si="185">BB23/BB21</f>
        <v>#DIV/0!</v>
      </c>
      <c r="BC24" s="15" t="e">
        <f t="shared" ref="BC24" si="186">BC23/BC21</f>
        <v>#DIV/0!</v>
      </c>
      <c r="BD24" s="15" t="e">
        <f t="shared" ref="BD24" si="187">BD23/BD21</f>
        <v>#DIV/0!</v>
      </c>
      <c r="BE24" s="15" t="e">
        <f t="shared" ref="BE24" si="188">BE23/BE21</f>
        <v>#DIV/0!</v>
      </c>
      <c r="BF24" s="15" t="e">
        <f t="shared" ref="BF24" si="189">BF23/BF21</f>
        <v>#DIV/0!</v>
      </c>
      <c r="BG24" s="15" t="e">
        <f t="shared" ref="BG24" si="190">BG23/BG21</f>
        <v>#DIV/0!</v>
      </c>
      <c r="BH24" s="15" t="e">
        <f t="shared" ref="BH24" si="191">BH23/BH21</f>
        <v>#DIV/0!</v>
      </c>
      <c r="BI24" s="15" t="e">
        <f t="shared" ref="BI24" si="192">BI23/BI21</f>
        <v>#DIV/0!</v>
      </c>
      <c r="BJ24" s="15" t="e">
        <f t="shared" ref="BJ24" si="193">BJ23/BJ21</f>
        <v>#DIV/0!</v>
      </c>
    </row>
    <row r="25" spans="2:62" s="9" customFormat="1" x14ac:dyDescent="0.35">
      <c r="B25" s="9" t="s">
        <v>27</v>
      </c>
    </row>
    <row r="26" spans="2:62" s="3" customFormat="1" x14ac:dyDescent="0.35">
      <c r="B26" s="3" t="s">
        <v>21</v>
      </c>
      <c r="H26" s="3">
        <v>0</v>
      </c>
      <c r="I26" s="3">
        <v>0</v>
      </c>
      <c r="J26" s="3">
        <v>0</v>
      </c>
      <c r="L26" s="3">
        <v>0</v>
      </c>
      <c r="M26" s="3">
        <v>0</v>
      </c>
      <c r="N26" s="3">
        <v>0</v>
      </c>
      <c r="O26" s="3">
        <f>AX26-N26-M26-L26</f>
        <v>0</v>
      </c>
      <c r="P26" s="3">
        <v>0</v>
      </c>
      <c r="Q26" s="3">
        <v>0</v>
      </c>
      <c r="R26" s="3">
        <v>0</v>
      </c>
      <c r="S26" s="3">
        <f>AY26-R26-Q26-P26</f>
        <v>0</v>
      </c>
      <c r="T26" s="3">
        <v>0</v>
      </c>
      <c r="U26" s="3">
        <v>0</v>
      </c>
      <c r="V26" s="3">
        <v>0</v>
      </c>
      <c r="AR26" s="3">
        <v>264</v>
      </c>
      <c r="AS26" s="3">
        <v>43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2:62" s="20" customFormat="1" x14ac:dyDescent="0.35">
      <c r="B27" s="20" t="s">
        <v>22</v>
      </c>
      <c r="D27" s="20">
        <f>D26-D28</f>
        <v>0</v>
      </c>
      <c r="E27" s="20">
        <f t="shared" ref="E27:AE27" si="194">E26-E28</f>
        <v>0</v>
      </c>
      <c r="F27" s="20">
        <f t="shared" si="194"/>
        <v>0</v>
      </c>
      <c r="G27" s="20">
        <f t="shared" si="194"/>
        <v>0</v>
      </c>
      <c r="H27" s="20">
        <f t="shared" si="194"/>
        <v>311</v>
      </c>
      <c r="I27" s="20">
        <f t="shared" si="194"/>
        <v>951</v>
      </c>
      <c r="J27" s="20">
        <f t="shared" si="194"/>
        <v>685</v>
      </c>
      <c r="K27" s="20">
        <f t="shared" si="194"/>
        <v>0</v>
      </c>
      <c r="L27" s="20">
        <f t="shared" si="194"/>
        <v>691</v>
      </c>
      <c r="M27" s="20">
        <f t="shared" si="194"/>
        <v>717</v>
      </c>
      <c r="N27" s="20">
        <f t="shared" si="194"/>
        <v>821</v>
      </c>
      <c r="O27" s="20">
        <f t="shared" si="194"/>
        <v>820</v>
      </c>
      <c r="P27" s="20">
        <f t="shared" si="194"/>
        <v>2214</v>
      </c>
      <c r="Q27" s="20">
        <f t="shared" si="194"/>
        <v>974</v>
      </c>
      <c r="R27" s="20">
        <f t="shared" si="194"/>
        <v>1091</v>
      </c>
      <c r="S27" s="20">
        <f t="shared" si="194"/>
        <v>1132</v>
      </c>
      <c r="T27" s="20">
        <f t="shared" si="194"/>
        <v>1066</v>
      </c>
      <c r="U27" s="20">
        <f t="shared" si="194"/>
        <v>1139</v>
      </c>
      <c r="V27" s="20">
        <f t="shared" si="194"/>
        <v>1338</v>
      </c>
      <c r="W27" s="20">
        <f t="shared" si="194"/>
        <v>0</v>
      </c>
      <c r="X27" s="20">
        <f t="shared" si="194"/>
        <v>0</v>
      </c>
      <c r="Y27" s="20">
        <f t="shared" si="194"/>
        <v>0</v>
      </c>
      <c r="Z27" s="20">
        <f t="shared" si="194"/>
        <v>0</v>
      </c>
      <c r="AA27" s="20">
        <f t="shared" si="194"/>
        <v>0</v>
      </c>
      <c r="AB27" s="20">
        <f t="shared" si="194"/>
        <v>0</v>
      </c>
      <c r="AC27" s="20">
        <f t="shared" si="194"/>
        <v>0</v>
      </c>
      <c r="AD27" s="20">
        <f t="shared" si="194"/>
        <v>0</v>
      </c>
      <c r="AE27" s="20">
        <f t="shared" si="194"/>
        <v>0</v>
      </c>
      <c r="AP27" s="20">
        <f>AP26-AP28</f>
        <v>0</v>
      </c>
      <c r="AQ27" s="20">
        <f>AQ26-AQ28</f>
        <v>0</v>
      </c>
      <c r="AR27" s="20">
        <f>AR26-AR28-42</f>
        <v>459</v>
      </c>
      <c r="AS27" s="20">
        <f>AS26-AS28-39</f>
        <v>604</v>
      </c>
      <c r="AT27" s="20">
        <f>AT26-AT28-18</f>
        <v>862</v>
      </c>
      <c r="AU27" s="20">
        <f>AU26-AU28</f>
        <v>864</v>
      </c>
      <c r="AV27" s="20">
        <f>AV26-AV28</f>
        <v>1172</v>
      </c>
      <c r="AW27" s="20">
        <f>AW26-AW28</f>
        <v>2628</v>
      </c>
      <c r="AX27" s="20">
        <f>AX26-AX28</f>
        <v>3049</v>
      </c>
      <c r="AY27" s="20">
        <f t="shared" ref="AY27:BJ27" si="195">AY26-AY28</f>
        <v>5411</v>
      </c>
      <c r="AZ27" s="20">
        <f t="shared" si="195"/>
        <v>0</v>
      </c>
      <c r="BA27" s="20">
        <f t="shared" si="195"/>
        <v>0</v>
      </c>
      <c r="BB27" s="20">
        <f t="shared" si="195"/>
        <v>0</v>
      </c>
      <c r="BC27" s="20">
        <f t="shared" si="195"/>
        <v>0</v>
      </c>
      <c r="BD27" s="20">
        <f t="shared" si="195"/>
        <v>0</v>
      </c>
      <c r="BE27" s="20">
        <f t="shared" si="195"/>
        <v>0</v>
      </c>
      <c r="BF27" s="20">
        <f t="shared" si="195"/>
        <v>0</v>
      </c>
      <c r="BG27" s="20">
        <f t="shared" si="195"/>
        <v>0</v>
      </c>
      <c r="BH27" s="20">
        <f t="shared" si="195"/>
        <v>0</v>
      </c>
      <c r="BI27" s="20">
        <f t="shared" si="195"/>
        <v>0</v>
      </c>
      <c r="BJ27" s="20">
        <f t="shared" si="195"/>
        <v>0</v>
      </c>
    </row>
    <row r="28" spans="2:62" s="21" customFormat="1" x14ac:dyDescent="0.35">
      <c r="B28" s="21" t="s">
        <v>23</v>
      </c>
      <c r="H28" s="21">
        <v>-311</v>
      </c>
      <c r="I28" s="21">
        <v>-951</v>
      </c>
      <c r="J28" s="21">
        <v>-685</v>
      </c>
      <c r="L28" s="21">
        <v>-691</v>
      </c>
      <c r="M28" s="21">
        <v>-717</v>
      </c>
      <c r="N28" s="21">
        <v>-821</v>
      </c>
      <c r="O28" s="3">
        <f>AX28-N28-M28-L28</f>
        <v>-820</v>
      </c>
      <c r="P28" s="21">
        <v>-2214</v>
      </c>
      <c r="Q28" s="21">
        <v>-974</v>
      </c>
      <c r="R28" s="21">
        <v>-1091</v>
      </c>
      <c r="S28" s="3">
        <f>AY28-R28-Q28-P28</f>
        <v>-1132</v>
      </c>
      <c r="T28" s="21">
        <v>-1066</v>
      </c>
      <c r="U28" s="21">
        <v>-1139</v>
      </c>
      <c r="V28" s="21">
        <v>-1338</v>
      </c>
      <c r="AR28" s="21">
        <v>-237</v>
      </c>
      <c r="AS28" s="21">
        <v>-600</v>
      </c>
      <c r="AT28" s="21">
        <v>-880</v>
      </c>
      <c r="AU28" s="21">
        <v>-864</v>
      </c>
      <c r="AV28" s="21">
        <v>-1172</v>
      </c>
      <c r="AW28" s="21">
        <v>-2628</v>
      </c>
      <c r="AX28" s="21">
        <v>-3049</v>
      </c>
      <c r="AY28" s="21">
        <v>-5411</v>
      </c>
    </row>
    <row r="29" spans="2:62" s="7" customFormat="1" x14ac:dyDescent="0.35">
      <c r="B29" s="7" t="s">
        <v>28</v>
      </c>
    </row>
    <row r="30" spans="2:62" s="3" customFormat="1" x14ac:dyDescent="0.35">
      <c r="B30" s="3" t="s">
        <v>29</v>
      </c>
      <c r="H30" s="3">
        <v>1339</v>
      </c>
      <c r="I30" s="3">
        <v>1654</v>
      </c>
      <c r="J30" s="3">
        <v>2271</v>
      </c>
      <c r="L30" s="3">
        <v>2760</v>
      </c>
      <c r="M30" s="3">
        <v>3061</v>
      </c>
      <c r="N30" s="3">
        <v>3221</v>
      </c>
      <c r="O30" s="3">
        <f>AX30-N30-M30-L30</f>
        <v>3420</v>
      </c>
      <c r="P30" s="3">
        <v>3620</v>
      </c>
      <c r="Q30" s="3">
        <v>2042</v>
      </c>
      <c r="R30" s="3">
        <v>1574</v>
      </c>
      <c r="S30" s="3">
        <f>AY30-R30-Q30-P30</f>
        <v>1831</v>
      </c>
      <c r="T30" s="3">
        <v>2240</v>
      </c>
      <c r="U30" s="3">
        <v>2486</v>
      </c>
      <c r="V30" s="3">
        <v>2856</v>
      </c>
      <c r="AR30" s="3">
        <v>2818</v>
      </c>
      <c r="AS30" s="3">
        <v>4060</v>
      </c>
      <c r="AT30" s="3">
        <v>5513</v>
      </c>
      <c r="AU30" s="3">
        <v>6246</v>
      </c>
      <c r="AV30" s="3">
        <v>5518</v>
      </c>
      <c r="AW30" s="3">
        <v>7759</v>
      </c>
      <c r="AX30" s="3">
        <v>12462</v>
      </c>
      <c r="AY30" s="3">
        <v>9067</v>
      </c>
    </row>
    <row r="31" spans="2:62" s="3" customFormat="1" x14ac:dyDescent="0.35">
      <c r="B31" s="3" t="s">
        <v>30</v>
      </c>
      <c r="H31" s="3">
        <v>1141</v>
      </c>
      <c r="I31" s="3">
        <v>1752</v>
      </c>
      <c r="J31" s="3">
        <v>1900</v>
      </c>
      <c r="L31" s="3">
        <v>2048</v>
      </c>
      <c r="M31" s="3">
        <v>2366</v>
      </c>
      <c r="N31" s="3">
        <v>2936</v>
      </c>
      <c r="O31" s="3">
        <f>AX31-N31-M31-L31</f>
        <v>3263</v>
      </c>
      <c r="P31" s="3">
        <v>3750</v>
      </c>
      <c r="Q31" s="3">
        <v>3806</v>
      </c>
      <c r="R31" s="3">
        <v>3833</v>
      </c>
      <c r="S31" s="3">
        <f>AY31-R31-Q31-P31</f>
        <v>3616</v>
      </c>
      <c r="T31" s="3">
        <v>4284</v>
      </c>
      <c r="U31" s="3">
        <v>10323</v>
      </c>
      <c r="V31" s="3">
        <v>14514</v>
      </c>
      <c r="AR31" s="3">
        <v>750</v>
      </c>
      <c r="AS31" s="3">
        <v>835</v>
      </c>
      <c r="AT31" s="3">
        <v>934</v>
      </c>
      <c r="AU31" s="3">
        <v>1130</v>
      </c>
      <c r="AV31" s="3">
        <v>2983</v>
      </c>
      <c r="AW31" s="3">
        <v>6696</v>
      </c>
      <c r="AX31" s="3">
        <v>10613</v>
      </c>
      <c r="AY31" s="3">
        <v>15005</v>
      </c>
    </row>
    <row r="32" spans="2:62" s="3" customFormat="1" x14ac:dyDescent="0.35">
      <c r="B32" s="3" t="s">
        <v>31</v>
      </c>
      <c r="H32" s="3">
        <v>307</v>
      </c>
      <c r="I32" s="3">
        <v>203</v>
      </c>
      <c r="J32" s="3">
        <v>236</v>
      </c>
      <c r="L32" s="3">
        <v>372</v>
      </c>
      <c r="M32" s="3">
        <v>519</v>
      </c>
      <c r="N32" s="3">
        <v>577</v>
      </c>
      <c r="O32" s="3">
        <f>AX32-N32-M32-L32</f>
        <v>643</v>
      </c>
      <c r="P32" s="3">
        <v>622</v>
      </c>
      <c r="Q32" s="3">
        <v>496</v>
      </c>
      <c r="R32" s="3">
        <v>200</v>
      </c>
      <c r="S32" s="3">
        <f>AY32-R32-Q32-P32</f>
        <v>226</v>
      </c>
      <c r="T32" s="3">
        <v>295</v>
      </c>
      <c r="U32" s="3">
        <v>379</v>
      </c>
      <c r="V32" s="3">
        <v>416</v>
      </c>
      <c r="AR32" s="3">
        <v>339</v>
      </c>
      <c r="AS32" s="3">
        <v>830</v>
      </c>
      <c r="AT32" s="3">
        <v>1932</v>
      </c>
      <c r="AU32" s="3">
        <v>2932</v>
      </c>
      <c r="AV32" s="3">
        <v>1212</v>
      </c>
      <c r="AW32" s="3">
        <v>1053</v>
      </c>
      <c r="AX32" s="3">
        <v>2111</v>
      </c>
      <c r="AY32" s="3">
        <v>1544</v>
      </c>
    </row>
    <row r="33" spans="1:62" s="3" customFormat="1" x14ac:dyDescent="0.35">
      <c r="B33" s="3" t="s">
        <v>32</v>
      </c>
      <c r="H33" s="3">
        <v>155</v>
      </c>
      <c r="I33" s="3">
        <v>111</v>
      </c>
      <c r="J33" s="3">
        <v>125</v>
      </c>
      <c r="L33" s="3">
        <v>154</v>
      </c>
      <c r="M33" s="3">
        <v>152</v>
      </c>
      <c r="N33" s="3">
        <v>135</v>
      </c>
      <c r="O33" s="3">
        <f>AX33-N33-M33-L33</f>
        <v>125</v>
      </c>
      <c r="P33" s="3">
        <v>138</v>
      </c>
      <c r="Q33" s="3">
        <v>220</v>
      </c>
      <c r="R33" s="3">
        <v>251</v>
      </c>
      <c r="S33" s="3">
        <f>AY33-R33-Q33-P33</f>
        <v>294</v>
      </c>
      <c r="T33" s="3">
        <v>296</v>
      </c>
      <c r="U33" s="3">
        <v>253</v>
      </c>
      <c r="V33" s="3">
        <v>261</v>
      </c>
      <c r="AR33" s="3">
        <v>320</v>
      </c>
      <c r="AS33" s="3">
        <v>487</v>
      </c>
      <c r="AT33" s="3">
        <v>558</v>
      </c>
      <c r="AU33" s="3">
        <v>641</v>
      </c>
      <c r="AV33" s="3">
        <v>700</v>
      </c>
      <c r="AW33" s="3">
        <v>536</v>
      </c>
      <c r="AX33" s="3">
        <v>566</v>
      </c>
      <c r="AY33" s="3">
        <v>903</v>
      </c>
    </row>
    <row r="34" spans="1:62" s="20" customFormat="1" x14ac:dyDescent="0.35">
      <c r="B34" s="20" t="s">
        <v>33</v>
      </c>
      <c r="H34" s="20">
        <v>138</v>
      </c>
      <c r="I34" s="20">
        <v>146</v>
      </c>
      <c r="J34" s="20">
        <v>194</v>
      </c>
      <c r="L34" s="20">
        <v>327</v>
      </c>
      <c r="M34" s="20">
        <v>409</v>
      </c>
      <c r="N34" s="20">
        <v>234</v>
      </c>
      <c r="O34" s="3">
        <f>AX34-N34-M34-L34</f>
        <v>192</v>
      </c>
      <c r="P34" s="20">
        <v>158</v>
      </c>
      <c r="Q34" s="20">
        <v>140</v>
      </c>
      <c r="R34" s="20">
        <v>73</v>
      </c>
      <c r="S34" s="3">
        <f>AY34-R34-Q34-P34</f>
        <v>84</v>
      </c>
      <c r="T34" s="20">
        <v>77</v>
      </c>
      <c r="U34" s="20">
        <v>66</v>
      </c>
      <c r="V34" s="20">
        <v>73</v>
      </c>
      <c r="AR34" s="20">
        <v>783</v>
      </c>
      <c r="AS34" s="20">
        <v>698</v>
      </c>
      <c r="AT34" s="20">
        <v>777</v>
      </c>
      <c r="AU34" s="20">
        <v>767</v>
      </c>
      <c r="AV34" s="20">
        <v>505</v>
      </c>
      <c r="AW34" s="20">
        <v>631</v>
      </c>
      <c r="AX34" s="20">
        <v>1162</v>
      </c>
      <c r="AY34" s="20">
        <v>455</v>
      </c>
    </row>
    <row r="35" spans="1:62" s="21" customFormat="1" x14ac:dyDescent="0.35">
      <c r="B35" s="21" t="s">
        <v>34</v>
      </c>
      <c r="D35" s="21">
        <f t="shared" ref="D35" si="196">SUM(D30:D34)</f>
        <v>0</v>
      </c>
      <c r="E35" s="21">
        <f t="shared" ref="E35" si="197">SUM(E30:E34)</f>
        <v>0</v>
      </c>
      <c r="F35" s="21">
        <f t="shared" ref="F35" si="198">SUM(F30:F34)</f>
        <v>0</v>
      </c>
      <c r="G35" s="21">
        <f t="shared" ref="G35" si="199">SUM(G30:G34)</f>
        <v>0</v>
      </c>
      <c r="H35" s="21">
        <f t="shared" ref="H35" si="200">SUM(H30:H34)</f>
        <v>3080</v>
      </c>
      <c r="I35" s="21">
        <f t="shared" ref="I35" si="201">SUM(I30:I34)</f>
        <v>3866</v>
      </c>
      <c r="J35" s="21">
        <f t="shared" ref="J35" si="202">SUM(J30:J34)</f>
        <v>4726</v>
      </c>
      <c r="K35" s="21">
        <f t="shared" ref="K35" si="203">SUM(K30:K34)</f>
        <v>0</v>
      </c>
      <c r="L35" s="21">
        <f t="shared" ref="L35" si="204">SUM(L30:L34)</f>
        <v>5661</v>
      </c>
      <c r="M35" s="21">
        <f t="shared" ref="M35" si="205">SUM(M30:M34)</f>
        <v>6507</v>
      </c>
      <c r="N35" s="21">
        <f t="shared" ref="N35" si="206">SUM(N30:N34)</f>
        <v>7103</v>
      </c>
      <c r="O35" s="21">
        <f t="shared" ref="O35" si="207">SUM(O30:O34)</f>
        <v>7643</v>
      </c>
      <c r="P35" s="21">
        <f t="shared" ref="P35" si="208">SUM(P30:P34)</f>
        <v>8288</v>
      </c>
      <c r="Q35" s="21">
        <f t="shared" ref="Q35" si="209">SUM(Q30:Q34)</f>
        <v>6704</v>
      </c>
      <c r="R35" s="21">
        <f t="shared" ref="R35" si="210">SUM(R30:R34)</f>
        <v>5931</v>
      </c>
      <c r="S35" s="21">
        <f t="shared" ref="S35" si="211">SUM(S30:S34)</f>
        <v>6051</v>
      </c>
      <c r="T35" s="21">
        <f t="shared" ref="T35" si="212">SUM(T30:T34)</f>
        <v>7192</v>
      </c>
      <c r="U35" s="21">
        <f t="shared" ref="U35" si="213">SUM(U30:U34)</f>
        <v>13507</v>
      </c>
      <c r="V35" s="21">
        <f t="shared" ref="V35" si="214">SUM(V30:V34)</f>
        <v>18120</v>
      </c>
      <c r="W35" s="21">
        <f t="shared" ref="W35" si="215">SUM(W30:W34)</f>
        <v>0</v>
      </c>
      <c r="X35" s="21">
        <f t="shared" ref="X35" si="216">SUM(X30:X34)</f>
        <v>0</v>
      </c>
      <c r="Y35" s="21">
        <f t="shared" ref="Y35" si="217">SUM(Y30:Y34)</f>
        <v>0</v>
      </c>
      <c r="Z35" s="21">
        <f t="shared" ref="Z35" si="218">SUM(Z30:Z34)</f>
        <v>0</v>
      </c>
      <c r="AA35" s="21">
        <f t="shared" ref="AA35" si="219">SUM(AA30:AA34)</f>
        <v>0</v>
      </c>
      <c r="AB35" s="21">
        <f t="shared" ref="AB35" si="220">SUM(AB30:AB34)</f>
        <v>0</v>
      </c>
      <c r="AC35" s="21">
        <f t="shared" ref="AC35" si="221">SUM(AC30:AC34)</f>
        <v>0</v>
      </c>
      <c r="AD35" s="21">
        <f t="shared" ref="AD35" si="222">SUM(AD30:AD34)</f>
        <v>0</v>
      </c>
      <c r="AE35" s="21">
        <f t="shared" ref="AE35" si="223">SUM(AE30:AE34)</f>
        <v>0</v>
      </c>
      <c r="AP35" s="21">
        <f t="shared" ref="AP35:AU35" si="224">SUM(AP30:AP34)</f>
        <v>0</v>
      </c>
      <c r="AQ35" s="21">
        <f t="shared" si="224"/>
        <v>0</v>
      </c>
      <c r="AR35" s="21">
        <f t="shared" si="224"/>
        <v>5010</v>
      </c>
      <c r="AS35" s="21">
        <f t="shared" si="224"/>
        <v>6910</v>
      </c>
      <c r="AT35" s="21">
        <f t="shared" si="224"/>
        <v>9714</v>
      </c>
      <c r="AU35" s="21">
        <f t="shared" si="224"/>
        <v>11716</v>
      </c>
      <c r="AV35" s="21">
        <f t="shared" ref="AV35" si="225">SUM(AV30:AV34)</f>
        <v>10918</v>
      </c>
      <c r="AW35" s="21">
        <f t="shared" ref="AW35" si="226">SUM(AW30:AW34)</f>
        <v>16675</v>
      </c>
      <c r="AX35" s="21">
        <f t="shared" ref="AX35" si="227">SUM(AX30:AX34)</f>
        <v>26914</v>
      </c>
      <c r="AY35" s="21">
        <f t="shared" ref="AY35" si="228">SUM(AY30:AY34)</f>
        <v>26974</v>
      </c>
      <c r="AZ35" s="21">
        <f t="shared" ref="AZ35" si="229">SUM(AZ30:AZ34)</f>
        <v>0</v>
      </c>
      <c r="BA35" s="21">
        <f t="shared" ref="BA35" si="230">SUM(BA30:BA34)</f>
        <v>0</v>
      </c>
      <c r="BB35" s="21">
        <f t="shared" ref="BB35" si="231">SUM(BB30:BB34)</f>
        <v>0</v>
      </c>
      <c r="BC35" s="21">
        <f t="shared" ref="BC35" si="232">SUM(BC30:BC34)</f>
        <v>0</v>
      </c>
      <c r="BD35" s="21">
        <f t="shared" ref="BD35" si="233">SUM(BD30:BD34)</f>
        <v>0</v>
      </c>
      <c r="BE35" s="21">
        <f t="shared" ref="BE35" si="234">SUM(BE30:BE34)</f>
        <v>0</v>
      </c>
      <c r="BF35" s="21">
        <f t="shared" ref="BF35" si="235">SUM(BF30:BF34)</f>
        <v>0</v>
      </c>
      <c r="BG35" s="21">
        <f t="shared" ref="BG35" si="236">SUM(BG30:BG34)</f>
        <v>0</v>
      </c>
      <c r="BH35" s="21">
        <f t="shared" ref="BH35" si="237">SUM(BH30:BH34)</f>
        <v>0</v>
      </c>
      <c r="BI35" s="21">
        <f t="shared" ref="BI35" si="238">SUM(BI30:BI34)</f>
        <v>0</v>
      </c>
      <c r="BJ35" s="21">
        <f t="shared" ref="BJ35" si="239">SUM(BJ30:BJ34)</f>
        <v>0</v>
      </c>
    </row>
    <row r="36" spans="1:62" s="15" customFormat="1" x14ac:dyDescent="0.35">
      <c r="B36" s="15" t="s">
        <v>35</v>
      </c>
      <c r="D36" s="15" t="e">
        <f t="shared" ref="D36:AE36" si="240">D30/C30-1</f>
        <v>#DIV/0!</v>
      </c>
      <c r="E36" s="15" t="e">
        <f t="shared" si="240"/>
        <v>#DIV/0!</v>
      </c>
      <c r="F36" s="15" t="e">
        <f t="shared" si="240"/>
        <v>#DIV/0!</v>
      </c>
      <c r="G36" s="15" t="e">
        <f t="shared" si="240"/>
        <v>#DIV/0!</v>
      </c>
      <c r="H36" s="15" t="e">
        <f t="shared" si="240"/>
        <v>#DIV/0!</v>
      </c>
      <c r="I36" s="15">
        <f t="shared" si="240"/>
        <v>0.23525018670649733</v>
      </c>
      <c r="J36" s="15">
        <f t="shared" si="240"/>
        <v>0.37303506650544138</v>
      </c>
      <c r="K36" s="15">
        <f t="shared" si="240"/>
        <v>-1</v>
      </c>
      <c r="L36" s="15" t="e">
        <f t="shared" si="240"/>
        <v>#DIV/0!</v>
      </c>
      <c r="M36" s="15">
        <f t="shared" si="240"/>
        <v>0.10905797101449277</v>
      </c>
      <c r="N36" s="15">
        <f t="shared" si="240"/>
        <v>5.2270499836654771E-2</v>
      </c>
      <c r="O36" s="15">
        <f t="shared" si="240"/>
        <v>6.1782055262340929E-2</v>
      </c>
      <c r="P36" s="15">
        <f t="shared" si="240"/>
        <v>5.8479532163742798E-2</v>
      </c>
      <c r="Q36" s="15">
        <f t="shared" si="240"/>
        <v>-0.43591160220994474</v>
      </c>
      <c r="R36" s="15">
        <f t="shared" si="240"/>
        <v>-0.2291870714985309</v>
      </c>
      <c r="S36" s="15">
        <f t="shared" si="240"/>
        <v>0.1632782719186785</v>
      </c>
      <c r="T36" s="15">
        <f t="shared" si="240"/>
        <v>0.22337520480611683</v>
      </c>
      <c r="U36" s="15">
        <f t="shared" si="240"/>
        <v>0.10982142857142851</v>
      </c>
      <c r="V36" s="15">
        <f t="shared" si="240"/>
        <v>0.14883346741753822</v>
      </c>
      <c r="W36" s="15">
        <f t="shared" si="240"/>
        <v>-1</v>
      </c>
      <c r="X36" s="15" t="e">
        <f t="shared" si="240"/>
        <v>#DIV/0!</v>
      </c>
      <c r="Y36" s="15" t="e">
        <f t="shared" si="240"/>
        <v>#DIV/0!</v>
      </c>
      <c r="Z36" s="15" t="e">
        <f t="shared" si="240"/>
        <v>#DIV/0!</v>
      </c>
      <c r="AA36" s="15" t="e">
        <f t="shared" si="240"/>
        <v>#DIV/0!</v>
      </c>
      <c r="AB36" s="15" t="e">
        <f t="shared" si="240"/>
        <v>#DIV/0!</v>
      </c>
      <c r="AC36" s="15" t="e">
        <f t="shared" si="240"/>
        <v>#DIV/0!</v>
      </c>
      <c r="AD36" s="15" t="e">
        <f t="shared" si="240"/>
        <v>#DIV/0!</v>
      </c>
      <c r="AE36" s="15" t="e">
        <f t="shared" si="240"/>
        <v>#DIV/0!</v>
      </c>
      <c r="AP36" s="15" t="e">
        <f t="shared" ref="AP36:AU36" si="241">AP30/AO30-1</f>
        <v>#DIV/0!</v>
      </c>
      <c r="AQ36" s="15" t="e">
        <f t="shared" si="241"/>
        <v>#DIV/0!</v>
      </c>
      <c r="AR36" s="15" t="e">
        <f t="shared" si="241"/>
        <v>#DIV/0!</v>
      </c>
      <c r="AS36" s="15">
        <f t="shared" si="241"/>
        <v>0.44073811213626679</v>
      </c>
      <c r="AT36" s="15">
        <f t="shared" si="241"/>
        <v>0.35788177339901472</v>
      </c>
      <c r="AU36" s="15">
        <f t="shared" si="241"/>
        <v>0.13295846181752213</v>
      </c>
      <c r="AV36" s="15">
        <f t="shared" ref="AV36:AX36" si="242">AV30/AU30-1</f>
        <v>-0.11655459494076204</v>
      </c>
      <c r="AW36" s="15">
        <f t="shared" si="242"/>
        <v>0.40612540775643358</v>
      </c>
      <c r="AX36" s="15">
        <f t="shared" si="242"/>
        <v>0.60613481118700863</v>
      </c>
      <c r="AY36" s="15">
        <f t="shared" ref="AY36:BJ36" si="243">AY30/AX30-1</f>
        <v>-0.27242818167228378</v>
      </c>
      <c r="AZ36" s="15">
        <f t="shared" si="243"/>
        <v>-1</v>
      </c>
      <c r="BA36" s="15" t="e">
        <f t="shared" si="243"/>
        <v>#DIV/0!</v>
      </c>
      <c r="BB36" s="15" t="e">
        <f t="shared" si="243"/>
        <v>#DIV/0!</v>
      </c>
      <c r="BC36" s="15" t="e">
        <f t="shared" si="243"/>
        <v>#DIV/0!</v>
      </c>
      <c r="BD36" s="15" t="e">
        <f t="shared" si="243"/>
        <v>#DIV/0!</v>
      </c>
      <c r="BE36" s="15" t="e">
        <f t="shared" si="243"/>
        <v>#DIV/0!</v>
      </c>
      <c r="BF36" s="15" t="e">
        <f t="shared" si="243"/>
        <v>#DIV/0!</v>
      </c>
      <c r="BG36" s="15" t="e">
        <f t="shared" si="243"/>
        <v>#DIV/0!</v>
      </c>
      <c r="BH36" s="15" t="e">
        <f t="shared" si="243"/>
        <v>#DIV/0!</v>
      </c>
      <c r="BI36" s="15" t="e">
        <f t="shared" si="243"/>
        <v>#DIV/0!</v>
      </c>
      <c r="BJ36" s="15" t="e">
        <f t="shared" si="243"/>
        <v>#DIV/0!</v>
      </c>
    </row>
    <row r="37" spans="1:62" s="15" customFormat="1" x14ac:dyDescent="0.35">
      <c r="B37" s="15" t="s">
        <v>36</v>
      </c>
      <c r="D37" s="15" t="e">
        <f t="shared" ref="D37:AE37" si="244">D31/C31-1</f>
        <v>#DIV/0!</v>
      </c>
      <c r="E37" s="15" t="e">
        <f t="shared" si="244"/>
        <v>#DIV/0!</v>
      </c>
      <c r="F37" s="15" t="e">
        <f t="shared" si="244"/>
        <v>#DIV/0!</v>
      </c>
      <c r="G37" s="15" t="e">
        <f t="shared" si="244"/>
        <v>#DIV/0!</v>
      </c>
      <c r="H37" s="15" t="e">
        <f t="shared" si="244"/>
        <v>#DIV/0!</v>
      </c>
      <c r="I37" s="15">
        <f t="shared" si="244"/>
        <v>0.5354951796669587</v>
      </c>
      <c r="J37" s="15">
        <f t="shared" si="244"/>
        <v>8.4474885844748826E-2</v>
      </c>
      <c r="K37" s="15">
        <f t="shared" si="244"/>
        <v>-1</v>
      </c>
      <c r="L37" s="15" t="e">
        <f t="shared" si="244"/>
        <v>#DIV/0!</v>
      </c>
      <c r="M37" s="15">
        <f t="shared" si="244"/>
        <v>0.1552734375</v>
      </c>
      <c r="N37" s="15">
        <f t="shared" si="244"/>
        <v>0.24091293322062546</v>
      </c>
      <c r="O37" s="15">
        <f t="shared" si="244"/>
        <v>0.11137602179836503</v>
      </c>
      <c r="P37" s="15">
        <f t="shared" si="244"/>
        <v>0.14924915721728471</v>
      </c>
      <c r="Q37" s="15">
        <f t="shared" si="244"/>
        <v>1.4933333333333243E-2</v>
      </c>
      <c r="R37" s="15">
        <f t="shared" si="244"/>
        <v>7.0940620073567384E-3</v>
      </c>
      <c r="S37" s="15">
        <f t="shared" si="244"/>
        <v>-5.6613618575528268E-2</v>
      </c>
      <c r="T37" s="15">
        <f t="shared" si="244"/>
        <v>0.18473451327433632</v>
      </c>
      <c r="U37" s="15">
        <f t="shared" si="244"/>
        <v>1.4096638655462184</v>
      </c>
      <c r="V37" s="15">
        <f t="shared" si="244"/>
        <v>0.40598663179308336</v>
      </c>
      <c r="W37" s="15">
        <f t="shared" si="244"/>
        <v>-1</v>
      </c>
      <c r="X37" s="15" t="e">
        <f t="shared" si="244"/>
        <v>#DIV/0!</v>
      </c>
      <c r="Y37" s="15" t="e">
        <f t="shared" si="244"/>
        <v>#DIV/0!</v>
      </c>
      <c r="Z37" s="15" t="e">
        <f t="shared" si="244"/>
        <v>#DIV/0!</v>
      </c>
      <c r="AA37" s="15" t="e">
        <f t="shared" si="244"/>
        <v>#DIV/0!</v>
      </c>
      <c r="AB37" s="15" t="e">
        <f t="shared" si="244"/>
        <v>#DIV/0!</v>
      </c>
      <c r="AC37" s="15" t="e">
        <f t="shared" si="244"/>
        <v>#DIV/0!</v>
      </c>
      <c r="AD37" s="15" t="e">
        <f t="shared" si="244"/>
        <v>#DIV/0!</v>
      </c>
      <c r="AE37" s="15" t="e">
        <f t="shared" si="244"/>
        <v>#DIV/0!</v>
      </c>
      <c r="AP37" s="15" t="e">
        <f t="shared" ref="AP37:AU37" si="245">AP31/AO31-1</f>
        <v>#DIV/0!</v>
      </c>
      <c r="AQ37" s="15" t="e">
        <f t="shared" si="245"/>
        <v>#DIV/0!</v>
      </c>
      <c r="AR37" s="15" t="e">
        <f t="shared" si="245"/>
        <v>#DIV/0!</v>
      </c>
      <c r="AS37" s="15">
        <f t="shared" si="245"/>
        <v>0.11333333333333329</v>
      </c>
      <c r="AT37" s="15">
        <f t="shared" si="245"/>
        <v>0.11856287425149703</v>
      </c>
      <c r="AU37" s="15">
        <f t="shared" si="245"/>
        <v>0.20985010706638119</v>
      </c>
      <c r="AV37" s="15">
        <f t="shared" ref="AV37:AX37" si="246">AV31/AU31-1</f>
        <v>1.6398230088495573</v>
      </c>
      <c r="AW37" s="15">
        <f t="shared" si="246"/>
        <v>1.2447200804559166</v>
      </c>
      <c r="AX37" s="15">
        <f t="shared" si="246"/>
        <v>0.5849761051373954</v>
      </c>
      <c r="AY37" s="15">
        <f t="shared" ref="AY37:BJ37" si="247">AY31/AX31-1</f>
        <v>0.4138320927164798</v>
      </c>
      <c r="AZ37" s="15">
        <f t="shared" si="247"/>
        <v>-1</v>
      </c>
      <c r="BA37" s="15" t="e">
        <f t="shared" si="247"/>
        <v>#DIV/0!</v>
      </c>
      <c r="BB37" s="15" t="e">
        <f t="shared" si="247"/>
        <v>#DIV/0!</v>
      </c>
      <c r="BC37" s="15" t="e">
        <f t="shared" si="247"/>
        <v>#DIV/0!</v>
      </c>
      <c r="BD37" s="15" t="e">
        <f t="shared" si="247"/>
        <v>#DIV/0!</v>
      </c>
      <c r="BE37" s="15" t="e">
        <f t="shared" si="247"/>
        <v>#DIV/0!</v>
      </c>
      <c r="BF37" s="15" t="e">
        <f t="shared" si="247"/>
        <v>#DIV/0!</v>
      </c>
      <c r="BG37" s="15" t="e">
        <f t="shared" si="247"/>
        <v>#DIV/0!</v>
      </c>
      <c r="BH37" s="15" t="e">
        <f t="shared" si="247"/>
        <v>#DIV/0!</v>
      </c>
      <c r="BI37" s="15" t="e">
        <f t="shared" si="247"/>
        <v>#DIV/0!</v>
      </c>
      <c r="BJ37" s="15" t="e">
        <f t="shared" si="247"/>
        <v>#DIV/0!</v>
      </c>
    </row>
    <row r="38" spans="1:62" s="15" customFormat="1" x14ac:dyDescent="0.35">
      <c r="B38" s="15" t="s">
        <v>37</v>
      </c>
      <c r="D38" s="15" t="e">
        <f t="shared" ref="D38:AE38" si="248">D32/C32-1</f>
        <v>#DIV/0!</v>
      </c>
      <c r="E38" s="15" t="e">
        <f t="shared" si="248"/>
        <v>#DIV/0!</v>
      </c>
      <c r="F38" s="15" t="e">
        <f t="shared" si="248"/>
        <v>#DIV/0!</v>
      </c>
      <c r="G38" s="15" t="e">
        <f t="shared" si="248"/>
        <v>#DIV/0!</v>
      </c>
      <c r="H38" s="15" t="e">
        <f t="shared" si="248"/>
        <v>#DIV/0!</v>
      </c>
      <c r="I38" s="15">
        <f t="shared" si="248"/>
        <v>-0.33876221498371339</v>
      </c>
      <c r="J38" s="15">
        <f t="shared" si="248"/>
        <v>0.16256157635467972</v>
      </c>
      <c r="K38" s="15">
        <f t="shared" si="248"/>
        <v>-1</v>
      </c>
      <c r="L38" s="15" t="e">
        <f t="shared" si="248"/>
        <v>#DIV/0!</v>
      </c>
      <c r="M38" s="15">
        <f t="shared" si="248"/>
        <v>0.39516129032258074</v>
      </c>
      <c r="N38" s="15">
        <f t="shared" si="248"/>
        <v>0.11175337186897871</v>
      </c>
      <c r="O38" s="15">
        <f t="shared" si="248"/>
        <v>0.11438474870017323</v>
      </c>
      <c r="P38" s="15">
        <f t="shared" si="248"/>
        <v>-3.2659409020217689E-2</v>
      </c>
      <c r="Q38" s="15">
        <f t="shared" si="248"/>
        <v>-0.202572347266881</v>
      </c>
      <c r="R38" s="15">
        <f t="shared" si="248"/>
        <v>-0.59677419354838712</v>
      </c>
      <c r="S38" s="15">
        <f t="shared" si="248"/>
        <v>0.12999999999999989</v>
      </c>
      <c r="T38" s="15">
        <f t="shared" si="248"/>
        <v>0.30530973451327426</v>
      </c>
      <c r="U38" s="15">
        <f t="shared" si="248"/>
        <v>0.28474576271186436</v>
      </c>
      <c r="V38" s="15">
        <f t="shared" si="248"/>
        <v>9.7625329815303363E-2</v>
      </c>
      <c r="W38" s="15">
        <f t="shared" si="248"/>
        <v>-1</v>
      </c>
      <c r="X38" s="15" t="e">
        <f t="shared" si="248"/>
        <v>#DIV/0!</v>
      </c>
      <c r="Y38" s="15" t="e">
        <f t="shared" si="248"/>
        <v>#DIV/0!</v>
      </c>
      <c r="Z38" s="15" t="e">
        <f t="shared" si="248"/>
        <v>#DIV/0!</v>
      </c>
      <c r="AA38" s="15" t="e">
        <f t="shared" si="248"/>
        <v>#DIV/0!</v>
      </c>
      <c r="AB38" s="15" t="e">
        <f t="shared" si="248"/>
        <v>#DIV/0!</v>
      </c>
      <c r="AC38" s="15" t="e">
        <f t="shared" si="248"/>
        <v>#DIV/0!</v>
      </c>
      <c r="AD38" s="15" t="e">
        <f t="shared" si="248"/>
        <v>#DIV/0!</v>
      </c>
      <c r="AE38" s="15" t="e">
        <f t="shared" si="248"/>
        <v>#DIV/0!</v>
      </c>
      <c r="AP38" s="15" t="e">
        <f t="shared" ref="AP38:AU38" si="249">AP32/AO32-1</f>
        <v>#DIV/0!</v>
      </c>
      <c r="AQ38" s="15" t="e">
        <f t="shared" si="249"/>
        <v>#DIV/0!</v>
      </c>
      <c r="AR38" s="15" t="e">
        <f t="shared" si="249"/>
        <v>#DIV/0!</v>
      </c>
      <c r="AS38" s="15">
        <f t="shared" si="249"/>
        <v>1.4483775811209441</v>
      </c>
      <c r="AT38" s="15">
        <f t="shared" si="249"/>
        <v>1.3277108433734939</v>
      </c>
      <c r="AU38" s="15">
        <f t="shared" si="249"/>
        <v>0.51759834368530022</v>
      </c>
      <c r="AV38" s="15">
        <f t="shared" ref="AV38:AX38" si="250">AV32/AU32-1</f>
        <v>-0.58663028649386084</v>
      </c>
      <c r="AW38" s="15">
        <f t="shared" si="250"/>
        <v>-0.13118811881188119</v>
      </c>
      <c r="AX38" s="15">
        <f t="shared" si="250"/>
        <v>1.0047483380816713</v>
      </c>
      <c r="AY38" s="15">
        <f t="shared" ref="AY38:BJ38" si="251">AY32/AX32-1</f>
        <v>-0.26859308384651825</v>
      </c>
      <c r="AZ38" s="15">
        <f t="shared" si="251"/>
        <v>-1</v>
      </c>
      <c r="BA38" s="15" t="e">
        <f t="shared" si="251"/>
        <v>#DIV/0!</v>
      </c>
      <c r="BB38" s="15" t="e">
        <f t="shared" si="251"/>
        <v>#DIV/0!</v>
      </c>
      <c r="BC38" s="15" t="e">
        <f t="shared" si="251"/>
        <v>#DIV/0!</v>
      </c>
      <c r="BD38" s="15" t="e">
        <f t="shared" si="251"/>
        <v>#DIV/0!</v>
      </c>
      <c r="BE38" s="15" t="e">
        <f t="shared" si="251"/>
        <v>#DIV/0!</v>
      </c>
      <c r="BF38" s="15" t="e">
        <f t="shared" si="251"/>
        <v>#DIV/0!</v>
      </c>
      <c r="BG38" s="15" t="e">
        <f t="shared" si="251"/>
        <v>#DIV/0!</v>
      </c>
      <c r="BH38" s="15" t="e">
        <f t="shared" si="251"/>
        <v>#DIV/0!</v>
      </c>
      <c r="BI38" s="15" t="e">
        <f t="shared" si="251"/>
        <v>#DIV/0!</v>
      </c>
      <c r="BJ38" s="15" t="e">
        <f t="shared" si="251"/>
        <v>#DIV/0!</v>
      </c>
    </row>
    <row r="39" spans="1:62" s="15" customFormat="1" x14ac:dyDescent="0.35">
      <c r="B39" s="15" t="s">
        <v>38</v>
      </c>
      <c r="D39" s="15" t="e">
        <f t="shared" ref="D39:AE39" si="252">D33/C33-1</f>
        <v>#DIV/0!</v>
      </c>
      <c r="E39" s="15" t="e">
        <f t="shared" si="252"/>
        <v>#DIV/0!</v>
      </c>
      <c r="F39" s="15" t="e">
        <f t="shared" si="252"/>
        <v>#DIV/0!</v>
      </c>
      <c r="G39" s="15" t="e">
        <f t="shared" si="252"/>
        <v>#DIV/0!</v>
      </c>
      <c r="H39" s="15" t="e">
        <f t="shared" si="252"/>
        <v>#DIV/0!</v>
      </c>
      <c r="I39" s="15">
        <f t="shared" si="252"/>
        <v>-0.28387096774193543</v>
      </c>
      <c r="J39" s="15">
        <f t="shared" si="252"/>
        <v>0.12612612612612617</v>
      </c>
      <c r="K39" s="15">
        <f t="shared" si="252"/>
        <v>-1</v>
      </c>
      <c r="L39" s="15" t="e">
        <f t="shared" si="252"/>
        <v>#DIV/0!</v>
      </c>
      <c r="M39" s="15">
        <f t="shared" si="252"/>
        <v>-1.2987012987012991E-2</v>
      </c>
      <c r="N39" s="15">
        <f t="shared" si="252"/>
        <v>-0.11184210526315785</v>
      </c>
      <c r="O39" s="15">
        <f t="shared" si="252"/>
        <v>-7.407407407407407E-2</v>
      </c>
      <c r="P39" s="15">
        <f t="shared" si="252"/>
        <v>0.10400000000000009</v>
      </c>
      <c r="Q39" s="15">
        <f t="shared" si="252"/>
        <v>0.59420289855072461</v>
      </c>
      <c r="R39" s="15">
        <f t="shared" si="252"/>
        <v>0.14090909090909087</v>
      </c>
      <c r="S39" s="15">
        <f t="shared" si="252"/>
        <v>0.17131474103585664</v>
      </c>
      <c r="T39" s="15">
        <f t="shared" si="252"/>
        <v>6.8027210884353817E-3</v>
      </c>
      <c r="U39" s="15">
        <f t="shared" si="252"/>
        <v>-0.14527027027027029</v>
      </c>
      <c r="V39" s="15">
        <f t="shared" si="252"/>
        <v>3.1620553359683834E-2</v>
      </c>
      <c r="W39" s="15">
        <f t="shared" si="252"/>
        <v>-1</v>
      </c>
      <c r="X39" s="15" t="e">
        <f t="shared" si="252"/>
        <v>#DIV/0!</v>
      </c>
      <c r="Y39" s="15" t="e">
        <f t="shared" si="252"/>
        <v>#DIV/0!</v>
      </c>
      <c r="Z39" s="15" t="e">
        <f t="shared" si="252"/>
        <v>#DIV/0!</v>
      </c>
      <c r="AA39" s="15" t="e">
        <f t="shared" si="252"/>
        <v>#DIV/0!</v>
      </c>
      <c r="AB39" s="15" t="e">
        <f t="shared" si="252"/>
        <v>#DIV/0!</v>
      </c>
      <c r="AC39" s="15" t="e">
        <f t="shared" si="252"/>
        <v>#DIV/0!</v>
      </c>
      <c r="AD39" s="15" t="e">
        <f t="shared" si="252"/>
        <v>#DIV/0!</v>
      </c>
      <c r="AE39" s="15" t="e">
        <f t="shared" si="252"/>
        <v>#DIV/0!</v>
      </c>
      <c r="AP39" s="15" t="e">
        <f t="shared" ref="AP39:AU39" si="253">AP33/AO33-1</f>
        <v>#DIV/0!</v>
      </c>
      <c r="AQ39" s="15" t="e">
        <f t="shared" si="253"/>
        <v>#DIV/0!</v>
      </c>
      <c r="AR39" s="15" t="e">
        <f t="shared" si="253"/>
        <v>#DIV/0!</v>
      </c>
      <c r="AS39" s="15">
        <f t="shared" si="253"/>
        <v>0.52187500000000009</v>
      </c>
      <c r="AT39" s="15">
        <f t="shared" si="253"/>
        <v>0.14579055441478439</v>
      </c>
      <c r="AU39" s="15">
        <f t="shared" si="253"/>
        <v>0.14874551971326166</v>
      </c>
      <c r="AV39" s="15">
        <f t="shared" ref="AV39:AX39" si="254">AV33/AU33-1</f>
        <v>9.2043681747269845E-2</v>
      </c>
      <c r="AW39" s="15">
        <f t="shared" si="254"/>
        <v>-0.23428571428571432</v>
      </c>
      <c r="AX39" s="15">
        <f t="shared" si="254"/>
        <v>5.5970149253731449E-2</v>
      </c>
      <c r="AY39" s="15">
        <f t="shared" ref="AY39:BJ39" si="255">AY33/AX33-1</f>
        <v>0.59540636042402828</v>
      </c>
      <c r="AZ39" s="15">
        <f t="shared" si="255"/>
        <v>-1</v>
      </c>
      <c r="BA39" s="15" t="e">
        <f t="shared" si="255"/>
        <v>#DIV/0!</v>
      </c>
      <c r="BB39" s="15" t="e">
        <f t="shared" si="255"/>
        <v>#DIV/0!</v>
      </c>
      <c r="BC39" s="15" t="e">
        <f t="shared" si="255"/>
        <v>#DIV/0!</v>
      </c>
      <c r="BD39" s="15" t="e">
        <f t="shared" si="255"/>
        <v>#DIV/0!</v>
      </c>
      <c r="BE39" s="15" t="e">
        <f t="shared" si="255"/>
        <v>#DIV/0!</v>
      </c>
      <c r="BF39" s="15" t="e">
        <f t="shared" si="255"/>
        <v>#DIV/0!</v>
      </c>
      <c r="BG39" s="15" t="e">
        <f t="shared" si="255"/>
        <v>#DIV/0!</v>
      </c>
      <c r="BH39" s="15" t="e">
        <f t="shared" si="255"/>
        <v>#DIV/0!</v>
      </c>
      <c r="BI39" s="15" t="e">
        <f t="shared" si="255"/>
        <v>#DIV/0!</v>
      </c>
      <c r="BJ39" s="15" t="e">
        <f t="shared" si="255"/>
        <v>#DIV/0!</v>
      </c>
    </row>
    <row r="40" spans="1:62" s="16" customFormat="1" x14ac:dyDescent="0.35">
      <c r="B40" s="16" t="s">
        <v>39</v>
      </c>
      <c r="D40" s="16" t="s">
        <v>40</v>
      </c>
      <c r="E40" s="16" t="s">
        <v>40</v>
      </c>
      <c r="F40" s="16" t="s">
        <v>40</v>
      </c>
      <c r="G40" s="16" t="s">
        <v>40</v>
      </c>
      <c r="H40" s="16" t="s">
        <v>40</v>
      </c>
      <c r="I40" s="16" t="s">
        <v>40</v>
      </c>
      <c r="J40" s="16" t="s">
        <v>40</v>
      </c>
      <c r="K40" s="16" t="s">
        <v>40</v>
      </c>
      <c r="L40" s="16" t="s">
        <v>40</v>
      </c>
      <c r="M40" s="16" t="s">
        <v>40</v>
      </c>
      <c r="N40" s="16" t="s">
        <v>40</v>
      </c>
      <c r="O40" s="16" t="s">
        <v>40</v>
      </c>
      <c r="P40" s="16" t="s">
        <v>40</v>
      </c>
      <c r="Q40" s="16" t="s">
        <v>40</v>
      </c>
      <c r="R40" s="16" t="s">
        <v>40</v>
      </c>
      <c r="S40" s="16" t="s">
        <v>40</v>
      </c>
      <c r="T40" s="16" t="s">
        <v>40</v>
      </c>
      <c r="U40" s="16" t="s">
        <v>40</v>
      </c>
      <c r="V40" s="16" t="s">
        <v>40</v>
      </c>
      <c r="W40" s="16" t="s">
        <v>40</v>
      </c>
      <c r="X40" s="16" t="s">
        <v>40</v>
      </c>
      <c r="Y40" s="16" t="s">
        <v>40</v>
      </c>
      <c r="Z40" s="16" t="s">
        <v>40</v>
      </c>
      <c r="AA40" s="16" t="s">
        <v>40</v>
      </c>
      <c r="AB40" s="16" t="s">
        <v>40</v>
      </c>
      <c r="AC40" s="16" t="s">
        <v>40</v>
      </c>
      <c r="AD40" s="16" t="s">
        <v>40</v>
      </c>
      <c r="AE40" s="16" t="s">
        <v>40</v>
      </c>
      <c r="AP40" s="16" t="s">
        <v>40</v>
      </c>
      <c r="AQ40" s="16" t="e">
        <f t="shared" ref="AQ40:AU40" si="256">AQ34/AP34-1</f>
        <v>#DIV/0!</v>
      </c>
      <c r="AR40" s="16" t="e">
        <f t="shared" si="256"/>
        <v>#DIV/0!</v>
      </c>
      <c r="AS40" s="16">
        <f t="shared" si="256"/>
        <v>-0.10855683269476368</v>
      </c>
      <c r="AT40" s="16">
        <f t="shared" si="256"/>
        <v>0.11318051575931243</v>
      </c>
      <c r="AU40" s="16">
        <f t="shared" si="256"/>
        <v>-1.2870012870012881E-2</v>
      </c>
      <c r="AV40" s="16">
        <f t="shared" ref="AV40:AX40" si="257">AV34/AU34-1</f>
        <v>-0.34159061277705349</v>
      </c>
      <c r="AW40" s="16">
        <f t="shared" si="257"/>
        <v>0.2495049504950495</v>
      </c>
      <c r="AX40" s="16">
        <f t="shared" si="257"/>
        <v>0.84152139461172748</v>
      </c>
      <c r="AY40" s="16">
        <f t="shared" ref="AY40:BJ40" si="258">AY34/AX34-1</f>
        <v>-0.60843373493975905</v>
      </c>
      <c r="AZ40" s="16">
        <f t="shared" si="258"/>
        <v>-1</v>
      </c>
      <c r="BA40" s="16" t="e">
        <f t="shared" si="258"/>
        <v>#DIV/0!</v>
      </c>
      <c r="BB40" s="16" t="e">
        <f t="shared" si="258"/>
        <v>#DIV/0!</v>
      </c>
      <c r="BC40" s="16" t="e">
        <f t="shared" si="258"/>
        <v>#DIV/0!</v>
      </c>
      <c r="BD40" s="16" t="e">
        <f t="shared" si="258"/>
        <v>#DIV/0!</v>
      </c>
      <c r="BE40" s="16" t="e">
        <f t="shared" si="258"/>
        <v>#DIV/0!</v>
      </c>
      <c r="BF40" s="16" t="e">
        <f t="shared" si="258"/>
        <v>#DIV/0!</v>
      </c>
      <c r="BG40" s="16" t="e">
        <f t="shared" si="258"/>
        <v>#DIV/0!</v>
      </c>
      <c r="BH40" s="16" t="e">
        <f t="shared" si="258"/>
        <v>#DIV/0!</v>
      </c>
      <c r="BI40" s="16" t="e">
        <f t="shared" si="258"/>
        <v>#DIV/0!</v>
      </c>
      <c r="BJ40" s="16" t="e">
        <f t="shared" si="258"/>
        <v>#DIV/0!</v>
      </c>
    </row>
    <row r="41" spans="1:62" s="15" customFormat="1" x14ac:dyDescent="0.35">
      <c r="A41" s="17"/>
      <c r="B41" s="17" t="s">
        <v>41</v>
      </c>
      <c r="D41" s="15" t="e">
        <f>D35/C35-1</f>
        <v>#DIV/0!</v>
      </c>
      <c r="E41" s="15" t="e">
        <f t="shared" ref="E41:AE41" si="259">E35/D35-1</f>
        <v>#DIV/0!</v>
      </c>
      <c r="F41" s="15" t="e">
        <f t="shared" si="259"/>
        <v>#DIV/0!</v>
      </c>
      <c r="G41" s="15" t="e">
        <f t="shared" si="259"/>
        <v>#DIV/0!</v>
      </c>
      <c r="H41" s="15" t="e">
        <f t="shared" si="259"/>
        <v>#DIV/0!</v>
      </c>
      <c r="I41" s="15">
        <f t="shared" si="259"/>
        <v>0.2551948051948052</v>
      </c>
      <c r="J41" s="15">
        <f t="shared" si="259"/>
        <v>0.22245214692188298</v>
      </c>
      <c r="K41" s="15">
        <f t="shared" si="259"/>
        <v>-1</v>
      </c>
      <c r="L41" s="15" t="e">
        <f t="shared" si="259"/>
        <v>#DIV/0!</v>
      </c>
      <c r="M41" s="15">
        <f t="shared" si="259"/>
        <v>0.14944356120826718</v>
      </c>
      <c r="N41" s="15">
        <f t="shared" si="259"/>
        <v>9.1593668357153879E-2</v>
      </c>
      <c r="O41" s="15">
        <f t="shared" si="259"/>
        <v>7.6024215120371608E-2</v>
      </c>
      <c r="P41" s="15">
        <f t="shared" si="259"/>
        <v>8.4390945963626951E-2</v>
      </c>
      <c r="Q41" s="15">
        <f t="shared" si="259"/>
        <v>-0.19111969111969107</v>
      </c>
      <c r="R41" s="15">
        <f t="shared" si="259"/>
        <v>-0.11530429594272074</v>
      </c>
      <c r="S41" s="15">
        <f t="shared" si="259"/>
        <v>2.0232675771370667E-2</v>
      </c>
      <c r="T41" s="15">
        <f t="shared" si="259"/>
        <v>0.1885638737398776</v>
      </c>
      <c r="U41" s="15">
        <f t="shared" si="259"/>
        <v>0.87805895439377091</v>
      </c>
      <c r="V41" s="15">
        <f t="shared" si="259"/>
        <v>0.34152661582882948</v>
      </c>
      <c r="W41" s="15">
        <f t="shared" si="259"/>
        <v>-1</v>
      </c>
      <c r="X41" s="15" t="e">
        <f t="shared" si="259"/>
        <v>#DIV/0!</v>
      </c>
      <c r="Y41" s="15" t="e">
        <f t="shared" si="259"/>
        <v>#DIV/0!</v>
      </c>
      <c r="Z41" s="15" t="e">
        <f t="shared" si="259"/>
        <v>#DIV/0!</v>
      </c>
      <c r="AA41" s="15" t="e">
        <f t="shared" si="259"/>
        <v>#DIV/0!</v>
      </c>
      <c r="AB41" s="15" t="e">
        <f t="shared" si="259"/>
        <v>#DIV/0!</v>
      </c>
      <c r="AC41" s="15" t="e">
        <f t="shared" si="259"/>
        <v>#DIV/0!</v>
      </c>
      <c r="AD41" s="15" t="e">
        <f t="shared" si="259"/>
        <v>#DIV/0!</v>
      </c>
      <c r="AE41" s="15" t="e">
        <f t="shared" si="259"/>
        <v>#DIV/0!</v>
      </c>
      <c r="AP41" s="15" t="e">
        <f>AP35/AO35-1</f>
        <v>#DIV/0!</v>
      </c>
      <c r="AQ41" s="15" t="e">
        <f t="shared" ref="AQ41:AU41" si="260">AQ35/AP35-1</f>
        <v>#DIV/0!</v>
      </c>
      <c r="AR41" s="15" t="e">
        <f t="shared" si="260"/>
        <v>#DIV/0!</v>
      </c>
      <c r="AS41" s="15">
        <f t="shared" si="260"/>
        <v>0.37924151696606789</v>
      </c>
      <c r="AT41" s="15">
        <f t="shared" si="260"/>
        <v>0.40578871201157751</v>
      </c>
      <c r="AU41" s="15">
        <f t="shared" si="260"/>
        <v>0.20609429689108505</v>
      </c>
      <c r="AV41" s="15">
        <f t="shared" ref="AV41:BJ41" si="261">AV35/AU35-1</f>
        <v>-6.8111983612154314E-2</v>
      </c>
      <c r="AW41" s="15">
        <f t="shared" si="261"/>
        <v>0.52729437625938824</v>
      </c>
      <c r="AX41" s="15">
        <f t="shared" si="261"/>
        <v>0.61403298350824587</v>
      </c>
      <c r="AY41" s="15">
        <f t="shared" si="261"/>
        <v>2.2293230289069932E-3</v>
      </c>
      <c r="AZ41" s="15">
        <f t="shared" si="261"/>
        <v>-1</v>
      </c>
      <c r="BA41" s="15" t="e">
        <f t="shared" si="261"/>
        <v>#DIV/0!</v>
      </c>
      <c r="BB41" s="15" t="e">
        <f t="shared" si="261"/>
        <v>#DIV/0!</v>
      </c>
      <c r="BC41" s="15" t="e">
        <f t="shared" si="261"/>
        <v>#DIV/0!</v>
      </c>
      <c r="BD41" s="15" t="e">
        <f t="shared" si="261"/>
        <v>#DIV/0!</v>
      </c>
      <c r="BE41" s="15" t="e">
        <f t="shared" si="261"/>
        <v>#DIV/0!</v>
      </c>
      <c r="BF41" s="15" t="e">
        <f t="shared" si="261"/>
        <v>#DIV/0!</v>
      </c>
      <c r="BG41" s="15" t="e">
        <f t="shared" si="261"/>
        <v>#DIV/0!</v>
      </c>
      <c r="BH41" s="15" t="e">
        <f t="shared" si="261"/>
        <v>#DIV/0!</v>
      </c>
      <c r="BI41" s="15" t="e">
        <f t="shared" si="261"/>
        <v>#DIV/0!</v>
      </c>
      <c r="BJ41" s="15" t="e">
        <f t="shared" si="261"/>
        <v>#DIV/0!</v>
      </c>
    </row>
    <row r="42" spans="1:62" s="7" customFormat="1" x14ac:dyDescent="0.35">
      <c r="B42" s="7" t="s">
        <v>42</v>
      </c>
    </row>
    <row r="43" spans="1:62" x14ac:dyDescent="0.35">
      <c r="B43" t="s">
        <v>43</v>
      </c>
      <c r="D43" s="3"/>
      <c r="E43" s="3"/>
      <c r="F43" s="3"/>
      <c r="G43" s="3"/>
      <c r="H43" s="3">
        <v>813</v>
      </c>
      <c r="I43" s="3">
        <v>954</v>
      </c>
      <c r="J43" s="3">
        <v>1296</v>
      </c>
      <c r="K43" s="3"/>
      <c r="L43" s="3">
        <v>1784</v>
      </c>
      <c r="M43" s="3">
        <v>1961</v>
      </c>
      <c r="N43" s="3">
        <v>2187</v>
      </c>
      <c r="O43" s="3">
        <f>AX43-N43-M43-L43</f>
        <v>2612</v>
      </c>
      <c r="P43" s="3">
        <v>2777</v>
      </c>
      <c r="Q43" s="3">
        <v>1204</v>
      </c>
      <c r="R43" s="3">
        <v>1153</v>
      </c>
      <c r="S43" s="3">
        <f>AY43-R43-Q43-P43</f>
        <v>1852</v>
      </c>
      <c r="T43" s="3">
        <v>1796</v>
      </c>
      <c r="U43" s="3">
        <v>2839</v>
      </c>
      <c r="V43" s="3">
        <v>4333</v>
      </c>
      <c r="W43" s="3"/>
      <c r="X43" s="3"/>
      <c r="Y43" s="3"/>
      <c r="Z43" s="3"/>
      <c r="AA43" s="3"/>
      <c r="AB43" s="3"/>
      <c r="AC43" s="3"/>
      <c r="AD43" s="3"/>
      <c r="AE43" s="3"/>
      <c r="AP43" s="3"/>
      <c r="AQ43" s="3"/>
      <c r="AR43" s="3">
        <v>1912</v>
      </c>
      <c r="AS43" s="3">
        <v>2546</v>
      </c>
      <c r="AT43" s="3">
        <v>2991</v>
      </c>
      <c r="AU43" s="3">
        <v>3360</v>
      </c>
      <c r="AV43" s="3">
        <v>3025</v>
      </c>
      <c r="AW43" s="3">
        <v>4531</v>
      </c>
      <c r="AX43" s="3">
        <v>8544</v>
      </c>
      <c r="AY43" s="3">
        <v>6986</v>
      </c>
    </row>
    <row r="44" spans="1:62" x14ac:dyDescent="0.35">
      <c r="B44" t="s">
        <v>44</v>
      </c>
      <c r="D44" s="3"/>
      <c r="E44" s="3"/>
      <c r="F44" s="3"/>
      <c r="G44" s="3"/>
      <c r="H44" s="3">
        <v>758</v>
      </c>
      <c r="I44" s="3">
        <v>855</v>
      </c>
      <c r="J44" s="3">
        <v>1113</v>
      </c>
      <c r="K44" s="3"/>
      <c r="L44" s="3">
        <v>1391</v>
      </c>
      <c r="M44" s="3">
        <v>1720</v>
      </c>
      <c r="N44" s="3">
        <v>2017</v>
      </c>
      <c r="O44" s="3">
        <f>AX44-N44-M44-L44</f>
        <v>1983</v>
      </c>
      <c r="P44" s="3">
        <v>2081</v>
      </c>
      <c r="Q44" s="3">
        <v>1602</v>
      </c>
      <c r="R44" s="3">
        <v>1148</v>
      </c>
      <c r="S44" s="3">
        <f>AY44-R44-Q44-P44</f>
        <v>954</v>
      </c>
      <c r="T44" s="3">
        <v>1590</v>
      </c>
      <c r="U44" s="3">
        <v>2740</v>
      </c>
      <c r="V44" s="3">
        <v>4030</v>
      </c>
      <c r="W44" s="3"/>
      <c r="X44" s="3"/>
      <c r="Y44" s="3"/>
      <c r="Z44" s="3"/>
      <c r="AA44" s="3"/>
      <c r="AB44" s="3"/>
      <c r="AC44" s="3"/>
      <c r="AD44" s="3"/>
      <c r="AE44" s="3"/>
      <c r="AP44" s="3"/>
      <c r="AQ44" s="3"/>
      <c r="AR44" s="3">
        <v>806</v>
      </c>
      <c r="AS44" s="3">
        <v>1305</v>
      </c>
      <c r="AT44" s="3">
        <v>1896</v>
      </c>
      <c r="AU44" s="3">
        <v>2801</v>
      </c>
      <c r="AV44" s="3">
        <v>2731</v>
      </c>
      <c r="AW44" s="3">
        <v>3886</v>
      </c>
      <c r="AX44" s="3">
        <v>7111</v>
      </c>
      <c r="AY44" s="3">
        <v>5785</v>
      </c>
    </row>
    <row r="45" spans="1:62" x14ac:dyDescent="0.35">
      <c r="B45" t="s">
        <v>45</v>
      </c>
      <c r="D45" s="3"/>
      <c r="E45" s="3"/>
      <c r="F45" s="3"/>
      <c r="G45" s="3"/>
      <c r="H45" s="3">
        <v>497</v>
      </c>
      <c r="I45" s="3">
        <v>944</v>
      </c>
      <c r="J45" s="3">
        <v>890</v>
      </c>
      <c r="K45" s="3"/>
      <c r="L45" s="3">
        <v>768</v>
      </c>
      <c r="M45" s="3">
        <v>996</v>
      </c>
      <c r="N45" s="3">
        <v>1126</v>
      </c>
      <c r="O45" s="3">
        <f>AX45-N45-M45-L45</f>
        <v>1459</v>
      </c>
      <c r="P45" s="3">
        <v>1932</v>
      </c>
      <c r="Q45" s="3">
        <v>1988</v>
      </c>
      <c r="R45" s="3">
        <v>2148</v>
      </c>
      <c r="S45" s="3">
        <f>AY45-R45-Q45-P45</f>
        <v>2224</v>
      </c>
      <c r="T45" s="3">
        <v>2385</v>
      </c>
      <c r="U45" s="3">
        <v>6043</v>
      </c>
      <c r="V45" s="3">
        <v>6302</v>
      </c>
      <c r="W45" s="3"/>
      <c r="X45" s="3"/>
      <c r="Y45" s="3"/>
      <c r="Z45" s="3"/>
      <c r="AA45" s="3"/>
      <c r="AB45" s="3"/>
      <c r="AC45" s="3"/>
      <c r="AD45" s="3"/>
      <c r="AE45" s="3"/>
      <c r="AP45" s="3"/>
      <c r="AQ45" s="3"/>
      <c r="AR45" s="3">
        <v>643</v>
      </c>
      <c r="AS45" s="3">
        <v>904</v>
      </c>
      <c r="AT45" s="3">
        <v>1274</v>
      </c>
      <c r="AU45" s="3">
        <v>1506</v>
      </c>
      <c r="AV45" s="3">
        <v>886</v>
      </c>
      <c r="AW45" s="3">
        <v>3214</v>
      </c>
      <c r="AX45" s="3">
        <v>4349</v>
      </c>
      <c r="AY45" s="3">
        <v>8292</v>
      </c>
    </row>
    <row r="46" spans="1:62" s="11" customFormat="1" x14ac:dyDescent="0.35">
      <c r="B46" s="11" t="s">
        <v>46</v>
      </c>
      <c r="D46" s="20"/>
      <c r="E46" s="20"/>
      <c r="F46" s="20"/>
      <c r="G46" s="20"/>
      <c r="H46" s="20">
        <f>607+254+151</f>
        <v>1012</v>
      </c>
      <c r="I46" s="20">
        <f>698+240+175</f>
        <v>1113</v>
      </c>
      <c r="J46" s="20">
        <f>955+247+225</f>
        <v>1427</v>
      </c>
      <c r="K46" s="20"/>
      <c r="L46" s="20">
        <v>1718</v>
      </c>
      <c r="M46" s="20">
        <v>1830</v>
      </c>
      <c r="N46" s="20">
        <v>1773</v>
      </c>
      <c r="O46" s="3">
        <f>AX46-N46-M46-L46</f>
        <v>1589</v>
      </c>
      <c r="P46" s="20">
        <f>454+1044</f>
        <v>1498</v>
      </c>
      <c r="Q46" s="20">
        <v>1910</v>
      </c>
      <c r="R46" s="20">
        <f>946+536</f>
        <v>1482</v>
      </c>
      <c r="S46" s="3">
        <f>AY46-R46-Q46-P46</f>
        <v>1021</v>
      </c>
      <c r="T46" s="20">
        <f>762+659</f>
        <v>1421</v>
      </c>
      <c r="U46" s="20">
        <v>1885</v>
      </c>
      <c r="V46" s="20">
        <f>753+2702</f>
        <v>3455</v>
      </c>
      <c r="W46" s="20"/>
      <c r="X46" s="20"/>
      <c r="Y46" s="20"/>
      <c r="Z46" s="20"/>
      <c r="AA46" s="20"/>
      <c r="AB46" s="20"/>
      <c r="AC46" s="20"/>
      <c r="AD46" s="20"/>
      <c r="AE46" s="20"/>
      <c r="AP46" s="20"/>
      <c r="AQ46" s="20"/>
      <c r="AR46" s="20">
        <f>749+482+418</f>
        <v>1649</v>
      </c>
      <c r="AS46" s="20">
        <f>1010+659+486</f>
        <v>2155</v>
      </c>
      <c r="AT46" s="20">
        <f>768+719+2066</f>
        <v>3553</v>
      </c>
      <c r="AU46" s="20">
        <f>2368+914+767</f>
        <v>4049</v>
      </c>
      <c r="AV46" s="20">
        <v>4276</v>
      </c>
      <c r="AW46" s="20">
        <v>5044</v>
      </c>
      <c r="AX46" s="20">
        <v>6910</v>
      </c>
      <c r="AY46" s="20">
        <v>5911</v>
      </c>
    </row>
    <row r="47" spans="1:62" s="12" customFormat="1" x14ac:dyDescent="0.35">
      <c r="B47" s="12" t="s">
        <v>34</v>
      </c>
      <c r="D47" s="21">
        <f t="shared" ref="D47" si="262">SUM(D43:D46)</f>
        <v>0</v>
      </c>
      <c r="E47" s="21">
        <f t="shared" ref="E47" si="263">SUM(E43:E46)</f>
        <v>0</v>
      </c>
      <c r="F47" s="21">
        <f t="shared" ref="F47" si="264">SUM(F43:F46)</f>
        <v>0</v>
      </c>
      <c r="G47" s="21">
        <f t="shared" ref="G47" si="265">SUM(G43:G46)</f>
        <v>0</v>
      </c>
      <c r="H47" s="21">
        <f t="shared" ref="H47" si="266">SUM(H43:H46)</f>
        <v>3080</v>
      </c>
      <c r="I47" s="21">
        <f t="shared" ref="I47" si="267">SUM(I43:I46)</f>
        <v>3866</v>
      </c>
      <c r="J47" s="21">
        <f t="shared" ref="J47" si="268">SUM(J43:J46)</f>
        <v>4726</v>
      </c>
      <c r="K47" s="21">
        <f t="shared" ref="K47" si="269">SUM(K43:K46)</f>
        <v>0</v>
      </c>
      <c r="L47" s="21">
        <f t="shared" ref="L47" si="270">SUM(L43:L46)</f>
        <v>5661</v>
      </c>
      <c r="M47" s="21">
        <f t="shared" ref="M47" si="271">SUM(M43:M46)</f>
        <v>6507</v>
      </c>
      <c r="N47" s="21">
        <f t="shared" ref="N47" si="272">SUM(N43:N46)</f>
        <v>7103</v>
      </c>
      <c r="O47" s="21">
        <f t="shared" ref="O47" si="273">SUM(O43:O46)</f>
        <v>7643</v>
      </c>
      <c r="P47" s="21">
        <f t="shared" ref="P47" si="274">SUM(P43:P46)</f>
        <v>8288</v>
      </c>
      <c r="Q47" s="21">
        <f t="shared" ref="Q47" si="275">SUM(Q43:Q46)</f>
        <v>6704</v>
      </c>
      <c r="R47" s="21">
        <f t="shared" ref="R47" si="276">SUM(R43:R46)</f>
        <v>5931</v>
      </c>
      <c r="S47" s="21">
        <f t="shared" ref="S47" si="277">SUM(S43:S46)</f>
        <v>6051</v>
      </c>
      <c r="T47" s="21">
        <f t="shared" ref="T47" si="278">SUM(T43:T46)</f>
        <v>7192</v>
      </c>
      <c r="U47" s="21">
        <f t="shared" ref="U47" si="279">SUM(U43:U46)</f>
        <v>13507</v>
      </c>
      <c r="V47" s="21">
        <f t="shared" ref="V47" si="280">SUM(V43:V46)</f>
        <v>18120</v>
      </c>
      <c r="W47" s="21">
        <f t="shared" ref="W47" si="281">SUM(W43:W46)</f>
        <v>0</v>
      </c>
      <c r="X47" s="21">
        <f t="shared" ref="X47" si="282">SUM(X43:X46)</f>
        <v>0</v>
      </c>
      <c r="Y47" s="21">
        <f t="shared" ref="Y47" si="283">SUM(Y43:Y46)</f>
        <v>0</v>
      </c>
      <c r="Z47" s="21">
        <f t="shared" ref="Z47" si="284">SUM(Z43:Z46)</f>
        <v>0</v>
      </c>
      <c r="AA47" s="21">
        <f t="shared" ref="AA47" si="285">SUM(AA43:AA46)</f>
        <v>0</v>
      </c>
      <c r="AB47" s="21">
        <f t="shared" ref="AB47" si="286">SUM(AB43:AB46)</f>
        <v>0</v>
      </c>
      <c r="AC47" s="21">
        <f t="shared" ref="AC47" si="287">SUM(AC43:AC46)</f>
        <v>0</v>
      </c>
      <c r="AD47" s="21">
        <f t="shared" ref="AD47" si="288">SUM(AD43:AD46)</f>
        <v>0</v>
      </c>
      <c r="AE47" s="21">
        <f t="shared" ref="AE47" si="289">SUM(AE43:AE46)</f>
        <v>0</v>
      </c>
      <c r="AP47" s="21">
        <f t="shared" ref="AP47:AU47" si="290">SUM(AP43:AP46)</f>
        <v>0</v>
      </c>
      <c r="AQ47" s="21">
        <f t="shared" si="290"/>
        <v>0</v>
      </c>
      <c r="AR47" s="21">
        <f t="shared" si="290"/>
        <v>5010</v>
      </c>
      <c r="AS47" s="21">
        <f t="shared" si="290"/>
        <v>6910</v>
      </c>
      <c r="AT47" s="21">
        <f t="shared" si="290"/>
        <v>9714</v>
      </c>
      <c r="AU47" s="21">
        <f t="shared" si="290"/>
        <v>11716</v>
      </c>
      <c r="AV47" s="21">
        <f t="shared" ref="AV47" si="291">SUM(AV43:AV46)</f>
        <v>10918</v>
      </c>
      <c r="AW47" s="21">
        <f t="shared" ref="AW47" si="292">SUM(AW43:AW46)</f>
        <v>16675</v>
      </c>
      <c r="AX47" s="21">
        <f t="shared" ref="AX47" si="293">SUM(AX43:AX46)</f>
        <v>26914</v>
      </c>
      <c r="AY47" s="21">
        <f t="shared" ref="AY47" si="294">SUM(AY43:AY46)</f>
        <v>26974</v>
      </c>
      <c r="AZ47" s="21">
        <f t="shared" ref="AZ47" si="295">SUM(AZ43:AZ46)</f>
        <v>0</v>
      </c>
      <c r="BA47" s="21">
        <f t="shared" ref="BA47" si="296">SUM(BA43:BA46)</f>
        <v>0</v>
      </c>
      <c r="BB47" s="21">
        <f t="shared" ref="BB47" si="297">SUM(BB43:BB46)</f>
        <v>0</v>
      </c>
      <c r="BC47" s="21">
        <f t="shared" ref="BC47" si="298">SUM(BC43:BC46)</f>
        <v>0</v>
      </c>
      <c r="BD47" s="21">
        <f t="shared" ref="BD47" si="299">SUM(BD43:BD46)</f>
        <v>0</v>
      </c>
      <c r="BE47" s="21">
        <f t="shared" ref="BE47" si="300">SUM(BE43:BE46)</f>
        <v>0</v>
      </c>
      <c r="BF47" s="21">
        <f t="shared" ref="BF47" si="301">SUM(BF43:BF46)</f>
        <v>0</v>
      </c>
      <c r="BG47" s="21">
        <f t="shared" ref="BG47" si="302">SUM(BG43:BG46)</f>
        <v>0</v>
      </c>
      <c r="BH47" s="21">
        <f t="shared" ref="BH47" si="303">SUM(BH43:BH46)</f>
        <v>0</v>
      </c>
      <c r="BI47" s="21">
        <f t="shared" ref="BI47" si="304">SUM(BI43:BI46)</f>
        <v>0</v>
      </c>
      <c r="BJ47" s="21">
        <f t="shared" ref="BJ47" si="305">SUM(BJ43:BJ46)</f>
        <v>0</v>
      </c>
    </row>
    <row r="48" spans="1:62" x14ac:dyDescent="0.35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2:55" x14ac:dyDescent="0.35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2:55" s="6" customFormat="1" x14ac:dyDescent="0.35">
      <c r="B50" s="7" t="s">
        <v>47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BC50" s="8"/>
    </row>
    <row r="51" spans="2:55" s="12" customFormat="1" x14ac:dyDescent="0.35">
      <c r="B51" s="12" t="s">
        <v>21</v>
      </c>
      <c r="D51" s="21"/>
      <c r="E51" s="21"/>
      <c r="F51" s="21"/>
      <c r="G51" s="21"/>
      <c r="H51" s="21">
        <v>3080</v>
      </c>
      <c r="I51" s="21">
        <v>3866</v>
      </c>
      <c r="J51" s="21">
        <v>4726</v>
      </c>
      <c r="K51" s="3">
        <f>AW51-J51-I51-H51</f>
        <v>5003</v>
      </c>
      <c r="L51" s="21">
        <v>5661</v>
      </c>
      <c r="M51" s="21">
        <v>6507</v>
      </c>
      <c r="N51" s="21">
        <v>7103</v>
      </c>
      <c r="O51" s="3">
        <f>AX51-N51-M51-L51</f>
        <v>7643</v>
      </c>
      <c r="P51" s="21">
        <v>8288</v>
      </c>
      <c r="Q51" s="21">
        <v>6704</v>
      </c>
      <c r="R51" s="21">
        <v>5931</v>
      </c>
      <c r="S51" s="3">
        <f>AY51-R51-Q51-P51</f>
        <v>6051</v>
      </c>
      <c r="T51" s="21">
        <v>7192</v>
      </c>
      <c r="U51" s="21">
        <v>13507</v>
      </c>
      <c r="V51" s="21">
        <v>18120</v>
      </c>
      <c r="W51" s="21"/>
      <c r="X51" s="21"/>
      <c r="Y51" s="21"/>
      <c r="Z51" s="21"/>
      <c r="AA51" s="21"/>
      <c r="AB51" s="21"/>
      <c r="AC51" s="21"/>
      <c r="AD51" s="21"/>
      <c r="AE51" s="21"/>
      <c r="AP51" s="21"/>
      <c r="AQ51" s="21"/>
      <c r="AR51" s="21">
        <v>5010</v>
      </c>
      <c r="AS51" s="21">
        <v>6910</v>
      </c>
      <c r="AT51" s="21">
        <v>9714</v>
      </c>
      <c r="AU51" s="21">
        <v>11716</v>
      </c>
      <c r="AV51" s="21">
        <v>10918</v>
      </c>
      <c r="AW51" s="21">
        <v>16675</v>
      </c>
      <c r="AX51" s="21">
        <v>26914</v>
      </c>
      <c r="AY51" s="21">
        <v>26974</v>
      </c>
    </row>
    <row r="52" spans="2:55" s="11" customFormat="1" x14ac:dyDescent="0.35">
      <c r="B52" s="11" t="s">
        <v>48</v>
      </c>
      <c r="D52" s="20"/>
      <c r="E52" s="20"/>
      <c r="F52" s="20"/>
      <c r="G52" s="20"/>
      <c r="H52" s="20">
        <v>1076</v>
      </c>
      <c r="I52" s="20">
        <v>1591</v>
      </c>
      <c r="J52" s="20">
        <v>1766</v>
      </c>
      <c r="K52" s="20">
        <f>AW52-J52-I52-H52</f>
        <v>1846</v>
      </c>
      <c r="L52" s="20">
        <v>2032</v>
      </c>
      <c r="M52" s="20">
        <v>2292</v>
      </c>
      <c r="N52" s="20">
        <v>2472</v>
      </c>
      <c r="O52" s="20">
        <f>AX52-N52-M52-L52</f>
        <v>2643</v>
      </c>
      <c r="P52" s="20">
        <v>2857</v>
      </c>
      <c r="Q52" s="20">
        <v>3789</v>
      </c>
      <c r="R52" s="20">
        <v>2754</v>
      </c>
      <c r="S52" s="20">
        <f>AY52-R52-Q52-P52</f>
        <v>2218</v>
      </c>
      <c r="T52" s="20">
        <v>2544</v>
      </c>
      <c r="U52" s="20">
        <v>4045</v>
      </c>
      <c r="V52" s="20">
        <v>4720</v>
      </c>
      <c r="W52" s="20"/>
      <c r="X52" s="20"/>
      <c r="Y52" s="20"/>
      <c r="Z52" s="20"/>
      <c r="AA52" s="20"/>
      <c r="AB52" s="20"/>
      <c r="AC52" s="20"/>
      <c r="AD52" s="20"/>
      <c r="AE52" s="20"/>
      <c r="AP52" s="20"/>
      <c r="AQ52" s="20"/>
      <c r="AR52" s="20">
        <v>2199</v>
      </c>
      <c r="AS52" s="20">
        <v>2847</v>
      </c>
      <c r="AT52" s="20">
        <v>3892</v>
      </c>
      <c r="AU52" s="20">
        <v>4545</v>
      </c>
      <c r="AV52" s="20">
        <v>4150</v>
      </c>
      <c r="AW52" s="20">
        <v>6279</v>
      </c>
      <c r="AX52" s="20">
        <v>9439</v>
      </c>
      <c r="AY52" s="20">
        <v>11618</v>
      </c>
    </row>
    <row r="53" spans="2:55" s="12" customFormat="1" x14ac:dyDescent="0.35">
      <c r="B53" s="12" t="s">
        <v>49</v>
      </c>
      <c r="D53" s="21">
        <f t="shared" ref="D53" si="306">D51-D52</f>
        <v>0</v>
      </c>
      <c r="E53" s="21">
        <f t="shared" ref="E53" si="307">E51-E52</f>
        <v>0</v>
      </c>
      <c r="F53" s="21">
        <f t="shared" ref="F53" si="308">F51-F52</f>
        <v>0</v>
      </c>
      <c r="G53" s="21">
        <f t="shared" ref="G53" si="309">G51-G52</f>
        <v>0</v>
      </c>
      <c r="H53" s="21">
        <f t="shared" ref="H53" si="310">H51-H52</f>
        <v>2004</v>
      </c>
      <c r="I53" s="21">
        <f t="shared" ref="I53" si="311">I51-I52</f>
        <v>2275</v>
      </c>
      <c r="J53" s="21">
        <f t="shared" ref="J53" si="312">J51-J52</f>
        <v>2960</v>
      </c>
      <c r="K53" s="21">
        <f t="shared" ref="K53" si="313">K51-K52</f>
        <v>3157</v>
      </c>
      <c r="L53" s="21">
        <f t="shared" ref="L53" si="314">L51-L52</f>
        <v>3629</v>
      </c>
      <c r="M53" s="21">
        <f t="shared" ref="M53" si="315">M51-M52</f>
        <v>4215</v>
      </c>
      <c r="N53" s="21">
        <f t="shared" ref="N53" si="316">N51-N52</f>
        <v>4631</v>
      </c>
      <c r="O53" s="21">
        <f t="shared" ref="O53" si="317">O51-O52</f>
        <v>5000</v>
      </c>
      <c r="P53" s="21">
        <f t="shared" ref="P53" si="318">P51-P52</f>
        <v>5431</v>
      </c>
      <c r="Q53" s="21">
        <f t="shared" ref="Q53" si="319">Q51-Q52</f>
        <v>2915</v>
      </c>
      <c r="R53" s="21">
        <f t="shared" ref="R53" si="320">R51-R52</f>
        <v>3177</v>
      </c>
      <c r="S53" s="21">
        <f t="shared" ref="S53" si="321">S51-S52</f>
        <v>3833</v>
      </c>
      <c r="T53" s="21">
        <f t="shared" ref="T53" si="322">T51-T52</f>
        <v>4648</v>
      </c>
      <c r="U53" s="21">
        <f t="shared" ref="U53" si="323">U51-U52</f>
        <v>9462</v>
      </c>
      <c r="V53" s="21">
        <f t="shared" ref="V53" si="324">V51-V52</f>
        <v>13400</v>
      </c>
      <c r="W53" s="21">
        <f t="shared" ref="W53" si="325">W51-W52</f>
        <v>0</v>
      </c>
      <c r="X53" s="21">
        <f t="shared" ref="X53" si="326">X51-X52</f>
        <v>0</v>
      </c>
      <c r="Y53" s="21">
        <f t="shared" ref="Y53" si="327">Y51-Y52</f>
        <v>0</v>
      </c>
      <c r="Z53" s="21">
        <f t="shared" ref="Z53" si="328">Z51-Z52</f>
        <v>0</v>
      </c>
      <c r="AA53" s="21">
        <f t="shared" ref="AA53" si="329">AA51-AA52</f>
        <v>0</v>
      </c>
      <c r="AB53" s="21">
        <f t="shared" ref="AB53" si="330">AB51-AB52</f>
        <v>0</v>
      </c>
      <c r="AC53" s="21">
        <f t="shared" ref="AC53" si="331">AC51-AC52</f>
        <v>0</v>
      </c>
      <c r="AD53" s="21">
        <f t="shared" ref="AD53" si="332">AD51-AD52</f>
        <v>0</v>
      </c>
      <c r="AE53" s="21">
        <f t="shared" ref="AE53" si="333">AE51-AE52</f>
        <v>0</v>
      </c>
      <c r="AP53" s="21">
        <f t="shared" ref="AP53:AU53" si="334">AP51-AP52</f>
        <v>0</v>
      </c>
      <c r="AQ53" s="21">
        <f t="shared" si="334"/>
        <v>0</v>
      </c>
      <c r="AR53" s="21">
        <f t="shared" si="334"/>
        <v>2811</v>
      </c>
      <c r="AS53" s="21">
        <f t="shared" si="334"/>
        <v>4063</v>
      </c>
      <c r="AT53" s="21">
        <f t="shared" si="334"/>
        <v>5822</v>
      </c>
      <c r="AU53" s="21">
        <f t="shared" si="334"/>
        <v>7171</v>
      </c>
      <c r="AV53" s="21">
        <f>AV51-AV52</f>
        <v>6768</v>
      </c>
      <c r="AW53" s="21">
        <f>AW51-AW52</f>
        <v>10396</v>
      </c>
      <c r="AX53" s="21">
        <f>AX51-AX52</f>
        <v>17475</v>
      </c>
      <c r="AY53" s="21">
        <f>AY51-AY52</f>
        <v>15356</v>
      </c>
    </row>
    <row r="54" spans="2:55" s="9" customFormat="1" x14ac:dyDescent="0.35">
      <c r="B54" s="9" t="s">
        <v>50</v>
      </c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</row>
    <row r="55" spans="2:55" x14ac:dyDescent="0.35">
      <c r="B55" t="s">
        <v>51</v>
      </c>
      <c r="D55" s="3"/>
      <c r="E55" s="3"/>
      <c r="F55" s="3"/>
      <c r="G55" s="3"/>
      <c r="H55" s="3">
        <v>735</v>
      </c>
      <c r="I55" s="3">
        <v>997</v>
      </c>
      <c r="J55" s="3">
        <v>1047</v>
      </c>
      <c r="K55" s="3">
        <f>AW55-J55-I55-H55</f>
        <v>1145</v>
      </c>
      <c r="L55" s="3">
        <v>1153</v>
      </c>
      <c r="M55" s="3">
        <v>1245</v>
      </c>
      <c r="N55" s="3">
        <v>1403</v>
      </c>
      <c r="O55" s="3">
        <f>AX55-N55-M55-L55</f>
        <v>1467</v>
      </c>
      <c r="P55" s="3">
        <v>1618</v>
      </c>
      <c r="Q55" s="3">
        <v>1824</v>
      </c>
      <c r="R55" s="3">
        <v>1945</v>
      </c>
      <c r="S55" s="3">
        <f>AY55-R55-Q55-P55</f>
        <v>1952</v>
      </c>
      <c r="T55" s="3">
        <v>1875</v>
      </c>
      <c r="U55" s="3">
        <v>2040</v>
      </c>
      <c r="V55" s="3">
        <v>2294</v>
      </c>
      <c r="W55" s="3"/>
      <c r="X55" s="3"/>
      <c r="Y55" s="3"/>
      <c r="Z55" s="3"/>
      <c r="AA55" s="3"/>
      <c r="AB55" s="3"/>
      <c r="AC55" s="3"/>
      <c r="AD55" s="3"/>
      <c r="AE55" s="3"/>
      <c r="AP55" s="3"/>
      <c r="AQ55" s="3"/>
      <c r="AR55" s="3">
        <v>1331</v>
      </c>
      <c r="AS55" s="3">
        <v>1463</v>
      </c>
      <c r="AT55" s="3">
        <v>1797</v>
      </c>
      <c r="AU55" s="3">
        <v>2376</v>
      </c>
      <c r="AV55" s="3">
        <v>2829</v>
      </c>
      <c r="AW55" s="3">
        <v>3924</v>
      </c>
      <c r="AX55" s="3">
        <v>5268</v>
      </c>
      <c r="AY55" s="3">
        <v>7339</v>
      </c>
    </row>
    <row r="56" spans="2:55" x14ac:dyDescent="0.35">
      <c r="B56" t="s">
        <v>52</v>
      </c>
      <c r="D56" s="3"/>
      <c r="E56" s="3"/>
      <c r="F56" s="3"/>
      <c r="G56" s="3"/>
      <c r="H56" s="3">
        <v>293</v>
      </c>
      <c r="I56" s="3">
        <v>627</v>
      </c>
      <c r="J56" s="3">
        <v>515</v>
      </c>
      <c r="K56" s="3">
        <f>AW56-J56-I56-H56</f>
        <v>505</v>
      </c>
      <c r="L56" s="3">
        <v>520</v>
      </c>
      <c r="M56" s="3">
        <v>526</v>
      </c>
      <c r="N56" s="3">
        <v>557</v>
      </c>
      <c r="O56" s="3">
        <f>AX56-N56-M56-L56</f>
        <v>563</v>
      </c>
      <c r="P56" s="3">
        <v>592</v>
      </c>
      <c r="Q56" s="3">
        <v>592</v>
      </c>
      <c r="R56" s="3">
        <v>631</v>
      </c>
      <c r="S56" s="3">
        <f>AY56-R56-Q56-P56</f>
        <v>625</v>
      </c>
      <c r="T56" s="3">
        <v>633</v>
      </c>
      <c r="U56" s="3">
        <v>622</v>
      </c>
      <c r="V56" s="3">
        <v>689</v>
      </c>
      <c r="W56" s="3"/>
      <c r="X56" s="3"/>
      <c r="Y56" s="3"/>
      <c r="Z56" s="3"/>
      <c r="AA56" s="3"/>
      <c r="AB56" s="3"/>
      <c r="AC56" s="3"/>
      <c r="AD56" s="3"/>
      <c r="AE56" s="3"/>
      <c r="AP56" s="3"/>
      <c r="AQ56" s="3"/>
      <c r="AR56" s="3">
        <v>602</v>
      </c>
      <c r="AS56" s="3">
        <v>663</v>
      </c>
      <c r="AT56" s="3">
        <v>815</v>
      </c>
      <c r="AU56" s="3">
        <v>991</v>
      </c>
      <c r="AV56" s="3">
        <v>1093</v>
      </c>
      <c r="AW56" s="3">
        <v>1940</v>
      </c>
      <c r="AX56" s="3">
        <v>2166</v>
      </c>
      <c r="AY56" s="3">
        <v>2440</v>
      </c>
    </row>
    <row r="57" spans="2:55" s="11" customFormat="1" x14ac:dyDescent="0.35">
      <c r="B57" s="11" t="s">
        <v>53</v>
      </c>
      <c r="D57" s="20"/>
      <c r="E57" s="20"/>
      <c r="F57" s="20"/>
      <c r="G57" s="20"/>
      <c r="H57" s="20">
        <v>0</v>
      </c>
      <c r="I57" s="20">
        <v>0</v>
      </c>
      <c r="J57" s="20">
        <v>0</v>
      </c>
      <c r="K57" s="3">
        <f>AW57-J57-I57-H57</f>
        <v>0</v>
      </c>
      <c r="L57" s="20">
        <v>0</v>
      </c>
      <c r="M57" s="20">
        <v>0</v>
      </c>
      <c r="N57" s="20">
        <v>0</v>
      </c>
      <c r="O57" s="3">
        <f>AX57-N57-M57-L57</f>
        <v>0</v>
      </c>
      <c r="P57" s="20">
        <v>1353</v>
      </c>
      <c r="Q57" s="20">
        <v>0</v>
      </c>
      <c r="R57" s="20">
        <v>0</v>
      </c>
      <c r="S57" s="3">
        <f>AY57-R57-Q57-P57</f>
        <v>0</v>
      </c>
      <c r="T57" s="20">
        <v>0</v>
      </c>
      <c r="U57" s="20">
        <v>0</v>
      </c>
      <c r="V57" s="20">
        <v>0</v>
      </c>
      <c r="W57" s="20"/>
      <c r="X57" s="20"/>
      <c r="Y57" s="20"/>
      <c r="Z57" s="20"/>
      <c r="AA57" s="20"/>
      <c r="AB57" s="20"/>
      <c r="AC57" s="20"/>
      <c r="AD57" s="20"/>
      <c r="AE57" s="20"/>
      <c r="AP57" s="20"/>
      <c r="AQ57" s="20"/>
      <c r="AR57" s="20">
        <v>131</v>
      </c>
      <c r="AS57" s="20">
        <v>3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1353</v>
      </c>
    </row>
    <row r="58" spans="2:55" s="13" customFormat="1" x14ac:dyDescent="0.35">
      <c r="B58" s="13" t="s">
        <v>54</v>
      </c>
      <c r="D58" s="22">
        <f t="shared" ref="D58" si="335">SUM(D55:D57)</f>
        <v>0</v>
      </c>
      <c r="E58" s="22">
        <f t="shared" ref="E58" si="336">SUM(E55:E57)</f>
        <v>0</v>
      </c>
      <c r="F58" s="22">
        <f t="shared" ref="F58" si="337">SUM(F55:F57)</f>
        <v>0</v>
      </c>
      <c r="G58" s="22">
        <f t="shared" ref="G58" si="338">SUM(G55:G57)</f>
        <v>0</v>
      </c>
      <c r="H58" s="22">
        <f t="shared" ref="H58" si="339">SUM(H55:H57)</f>
        <v>1028</v>
      </c>
      <c r="I58" s="22">
        <f t="shared" ref="I58" si="340">SUM(I55:I57)</f>
        <v>1624</v>
      </c>
      <c r="J58" s="22">
        <f t="shared" ref="J58" si="341">SUM(J55:J57)</f>
        <v>1562</v>
      </c>
      <c r="K58" s="22">
        <f t="shared" ref="K58" si="342">SUM(K55:K57)</f>
        <v>1650</v>
      </c>
      <c r="L58" s="22">
        <f t="shared" ref="L58" si="343">SUM(L55:L57)</f>
        <v>1673</v>
      </c>
      <c r="M58" s="22">
        <f t="shared" ref="M58" si="344">SUM(M55:M57)</f>
        <v>1771</v>
      </c>
      <c r="N58" s="22">
        <f t="shared" ref="N58" si="345">SUM(N55:N57)</f>
        <v>1960</v>
      </c>
      <c r="O58" s="22">
        <f t="shared" ref="O58" si="346">SUM(O55:O57)</f>
        <v>2030</v>
      </c>
      <c r="P58" s="22">
        <f t="shared" ref="P58" si="347">SUM(P55:P57)</f>
        <v>3563</v>
      </c>
      <c r="Q58" s="22">
        <f t="shared" ref="Q58" si="348">SUM(Q55:Q57)</f>
        <v>2416</v>
      </c>
      <c r="R58" s="22">
        <f t="shared" ref="R58" si="349">SUM(R55:R57)</f>
        <v>2576</v>
      </c>
      <c r="S58" s="22">
        <f t="shared" ref="S58" si="350">SUM(S55:S57)</f>
        <v>2577</v>
      </c>
      <c r="T58" s="22">
        <f t="shared" ref="T58" si="351">SUM(T55:T57)</f>
        <v>2508</v>
      </c>
      <c r="U58" s="22">
        <f t="shared" ref="U58" si="352">SUM(U55:U57)</f>
        <v>2662</v>
      </c>
      <c r="V58" s="22">
        <f t="shared" ref="V58" si="353">SUM(V55:V57)</f>
        <v>2983</v>
      </c>
      <c r="W58" s="22">
        <f t="shared" ref="W58" si="354">SUM(W55:W57)</f>
        <v>0</v>
      </c>
      <c r="X58" s="22">
        <f t="shared" ref="X58" si="355">SUM(X55:X57)</f>
        <v>0</v>
      </c>
      <c r="Y58" s="22">
        <f t="shared" ref="Y58" si="356">SUM(Y55:Y57)</f>
        <v>0</v>
      </c>
      <c r="Z58" s="22">
        <f t="shared" ref="Z58" si="357">SUM(Z55:Z57)</f>
        <v>0</v>
      </c>
      <c r="AA58" s="22">
        <f t="shared" ref="AA58" si="358">SUM(AA55:AA57)</f>
        <v>0</v>
      </c>
      <c r="AB58" s="22">
        <f t="shared" ref="AB58" si="359">SUM(AB55:AB57)</f>
        <v>0</v>
      </c>
      <c r="AC58" s="22">
        <f t="shared" ref="AC58" si="360">SUM(AC55:AC57)</f>
        <v>0</v>
      </c>
      <c r="AD58" s="22">
        <f t="shared" ref="AD58" si="361">SUM(AD55:AD57)</f>
        <v>0</v>
      </c>
      <c r="AE58" s="22">
        <f t="shared" ref="AE58" si="362">SUM(AE55:AE57)</f>
        <v>0</v>
      </c>
      <c r="AP58" s="22">
        <f t="shared" ref="AP58:AU58" si="363">SUM(AP55:AP57)</f>
        <v>0</v>
      </c>
      <c r="AQ58" s="22">
        <f t="shared" si="363"/>
        <v>0</v>
      </c>
      <c r="AR58" s="22">
        <f t="shared" si="363"/>
        <v>2064</v>
      </c>
      <c r="AS58" s="22">
        <f t="shared" si="363"/>
        <v>2129</v>
      </c>
      <c r="AT58" s="22">
        <f t="shared" si="363"/>
        <v>2612</v>
      </c>
      <c r="AU58" s="22">
        <f t="shared" si="363"/>
        <v>3367</v>
      </c>
      <c r="AV58" s="22">
        <f>SUM(AV55:AV57)</f>
        <v>3922</v>
      </c>
      <c r="AW58" s="22">
        <f>SUM(AW55:AW57)</f>
        <v>5864</v>
      </c>
      <c r="AX58" s="22">
        <f>SUM(AX55:AX57)</f>
        <v>7434</v>
      </c>
      <c r="AY58" s="22">
        <f>SUM(AY55:AY57)</f>
        <v>11132</v>
      </c>
    </row>
    <row r="59" spans="2:55" s="12" customFormat="1" x14ac:dyDescent="0.35">
      <c r="B59" s="12" t="s">
        <v>23</v>
      </c>
      <c r="D59" s="21">
        <f t="shared" ref="D59" si="364">D53-D58</f>
        <v>0</v>
      </c>
      <c r="E59" s="21">
        <f t="shared" ref="E59" si="365">E53-E58</f>
        <v>0</v>
      </c>
      <c r="F59" s="21">
        <f t="shared" ref="F59" si="366">F53-F58</f>
        <v>0</v>
      </c>
      <c r="G59" s="21">
        <f t="shared" ref="G59" si="367">G53-G58</f>
        <v>0</v>
      </c>
      <c r="H59" s="21">
        <f t="shared" ref="H59" si="368">H53-H58</f>
        <v>976</v>
      </c>
      <c r="I59" s="21">
        <f t="shared" ref="I59" si="369">I53-I58</f>
        <v>651</v>
      </c>
      <c r="J59" s="21">
        <f t="shared" ref="J59" si="370">J53-J58</f>
        <v>1398</v>
      </c>
      <c r="K59" s="21">
        <f t="shared" ref="K59" si="371">K53-K58</f>
        <v>1507</v>
      </c>
      <c r="L59" s="21">
        <f t="shared" ref="L59" si="372">L53-L58</f>
        <v>1956</v>
      </c>
      <c r="M59" s="21">
        <f t="shared" ref="M59" si="373">M53-M58</f>
        <v>2444</v>
      </c>
      <c r="N59" s="21">
        <f t="shared" ref="N59" si="374">N53-N58</f>
        <v>2671</v>
      </c>
      <c r="O59" s="21">
        <f t="shared" ref="O59" si="375">O53-O58</f>
        <v>2970</v>
      </c>
      <c r="P59" s="21">
        <f t="shared" ref="P59" si="376">P53-P58</f>
        <v>1868</v>
      </c>
      <c r="Q59" s="21">
        <f t="shared" ref="Q59" si="377">Q53-Q58</f>
        <v>499</v>
      </c>
      <c r="R59" s="21">
        <f t="shared" ref="R59" si="378">R53-R58</f>
        <v>601</v>
      </c>
      <c r="S59" s="21">
        <f t="shared" ref="S59" si="379">S53-S58</f>
        <v>1256</v>
      </c>
      <c r="T59" s="21">
        <f t="shared" ref="T59" si="380">T53-T58</f>
        <v>2140</v>
      </c>
      <c r="U59" s="21">
        <f t="shared" ref="U59" si="381">U53-U58</f>
        <v>6800</v>
      </c>
      <c r="V59" s="21">
        <f t="shared" ref="V59" si="382">V53-V58</f>
        <v>10417</v>
      </c>
      <c r="W59" s="21">
        <f t="shared" ref="W59" si="383">W53-W58</f>
        <v>0</v>
      </c>
      <c r="X59" s="21">
        <f t="shared" ref="X59" si="384">X53-X58</f>
        <v>0</v>
      </c>
      <c r="Y59" s="21">
        <f t="shared" ref="Y59" si="385">Y53-Y58</f>
        <v>0</v>
      </c>
      <c r="Z59" s="21">
        <f t="shared" ref="Z59" si="386">Z53-Z58</f>
        <v>0</v>
      </c>
      <c r="AA59" s="21">
        <f t="shared" ref="AA59" si="387">AA53-AA58</f>
        <v>0</v>
      </c>
      <c r="AB59" s="21">
        <f t="shared" ref="AB59" si="388">AB53-AB58</f>
        <v>0</v>
      </c>
      <c r="AC59" s="21">
        <f t="shared" ref="AC59" si="389">AC53-AC58</f>
        <v>0</v>
      </c>
      <c r="AD59" s="21">
        <f t="shared" ref="AD59" si="390">AD53-AD58</f>
        <v>0</v>
      </c>
      <c r="AE59" s="21">
        <f t="shared" ref="AE59" si="391">AE53-AE58</f>
        <v>0</v>
      </c>
      <c r="AP59" s="21">
        <f t="shared" ref="AP59:AU59" si="392">AP53-AP58</f>
        <v>0</v>
      </c>
      <c r="AQ59" s="21">
        <f t="shared" si="392"/>
        <v>0</v>
      </c>
      <c r="AR59" s="21">
        <f t="shared" si="392"/>
        <v>747</v>
      </c>
      <c r="AS59" s="21">
        <f t="shared" si="392"/>
        <v>1934</v>
      </c>
      <c r="AT59" s="21">
        <f t="shared" si="392"/>
        <v>3210</v>
      </c>
      <c r="AU59" s="21">
        <f t="shared" si="392"/>
        <v>3804</v>
      </c>
      <c r="AV59" s="21">
        <f>AV53-AV58</f>
        <v>2846</v>
      </c>
      <c r="AW59" s="21">
        <f>AW53-AW58</f>
        <v>4532</v>
      </c>
      <c r="AX59" s="21">
        <f>AX53-AX58</f>
        <v>10041</v>
      </c>
      <c r="AY59" s="21">
        <f>AY53-AY58</f>
        <v>4224</v>
      </c>
    </row>
    <row r="60" spans="2:55" s="9" customFormat="1" x14ac:dyDescent="0.35">
      <c r="B60" s="9" t="s">
        <v>55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</row>
    <row r="61" spans="2:55" x14ac:dyDescent="0.35">
      <c r="B61" t="s">
        <v>56</v>
      </c>
      <c r="D61" s="3"/>
      <c r="E61" s="3"/>
      <c r="F61" s="3"/>
      <c r="G61" s="3"/>
      <c r="H61" s="3">
        <v>31</v>
      </c>
      <c r="I61" s="3">
        <v>13</v>
      </c>
      <c r="J61" s="3">
        <v>7</v>
      </c>
      <c r="K61" s="3">
        <f>AW61-J61-I61-H61</f>
        <v>6</v>
      </c>
      <c r="L61" s="3">
        <v>6</v>
      </c>
      <c r="M61" s="3">
        <v>6</v>
      </c>
      <c r="N61" s="3">
        <v>7</v>
      </c>
      <c r="O61" s="3">
        <f>AX61-N61-M61-L61</f>
        <v>10</v>
      </c>
      <c r="P61" s="3">
        <v>18</v>
      </c>
      <c r="Q61" s="3">
        <v>46</v>
      </c>
      <c r="R61" s="3">
        <v>88</v>
      </c>
      <c r="S61" s="3">
        <f>AY61-R61-Q61-P61</f>
        <v>115</v>
      </c>
      <c r="T61" s="3">
        <v>150</v>
      </c>
      <c r="U61" s="3">
        <v>187</v>
      </c>
      <c r="V61" s="3">
        <v>234</v>
      </c>
      <c r="W61" s="3"/>
      <c r="X61" s="3"/>
      <c r="Y61" s="3"/>
      <c r="Z61" s="3"/>
      <c r="AA61" s="3"/>
      <c r="AB61" s="3"/>
      <c r="AC61" s="3"/>
      <c r="AD61" s="3"/>
      <c r="AE61" s="3"/>
      <c r="AP61" s="3"/>
      <c r="AQ61" s="3"/>
      <c r="AR61" s="3">
        <v>39</v>
      </c>
      <c r="AS61" s="3">
        <v>54</v>
      </c>
      <c r="AT61" s="3">
        <v>69</v>
      </c>
      <c r="AU61" s="3">
        <v>136</v>
      </c>
      <c r="AV61" s="3">
        <v>178</v>
      </c>
      <c r="AW61" s="3">
        <v>57</v>
      </c>
      <c r="AX61" s="3">
        <v>29</v>
      </c>
      <c r="AY61" s="3">
        <v>267</v>
      </c>
    </row>
    <row r="62" spans="2:55" x14ac:dyDescent="0.35">
      <c r="B62" t="s">
        <v>57</v>
      </c>
      <c r="D62" s="3"/>
      <c r="E62" s="3"/>
      <c r="F62" s="3"/>
      <c r="G62" s="3"/>
      <c r="H62" s="3">
        <v>-25</v>
      </c>
      <c r="I62" s="3">
        <v>-54</v>
      </c>
      <c r="J62" s="3">
        <v>-53</v>
      </c>
      <c r="K62" s="3">
        <f>AW62-J62-I62-H62</f>
        <v>-52</v>
      </c>
      <c r="L62" s="3">
        <v>-53</v>
      </c>
      <c r="M62" s="3">
        <v>-60</v>
      </c>
      <c r="N62" s="3">
        <v>-62</v>
      </c>
      <c r="O62" s="3">
        <f>AX62-N62-M62-L62</f>
        <v>-61</v>
      </c>
      <c r="P62" s="3">
        <v>-68</v>
      </c>
      <c r="Q62" s="3">
        <v>-65</v>
      </c>
      <c r="R62" s="3">
        <v>-65</v>
      </c>
      <c r="S62" s="3">
        <f>AY62-R62-Q62-P62</f>
        <v>-64</v>
      </c>
      <c r="T62" s="3">
        <v>-66</v>
      </c>
      <c r="U62" s="3">
        <v>-65</v>
      </c>
      <c r="V62" s="3">
        <v>-63</v>
      </c>
      <c r="W62" s="3"/>
      <c r="X62" s="3"/>
      <c r="Y62" s="3"/>
      <c r="Z62" s="3"/>
      <c r="AA62" s="3"/>
      <c r="AB62" s="3"/>
      <c r="AC62" s="3"/>
      <c r="AD62" s="3"/>
      <c r="AE62" s="3"/>
      <c r="AP62" s="3"/>
      <c r="AQ62" s="3"/>
      <c r="AR62" s="3">
        <v>-47</v>
      </c>
      <c r="AS62" s="3">
        <v>-58</v>
      </c>
      <c r="AT62" s="3">
        <v>-61</v>
      </c>
      <c r="AU62" s="3">
        <v>-58</v>
      </c>
      <c r="AV62" s="3">
        <v>-52</v>
      </c>
      <c r="AW62" s="3">
        <v>-184</v>
      </c>
      <c r="AX62" s="3">
        <v>-236</v>
      </c>
      <c r="AY62" s="3">
        <v>-262</v>
      </c>
    </row>
    <row r="63" spans="2:55" s="11" customFormat="1" x14ac:dyDescent="0.35">
      <c r="B63" s="11" t="s">
        <v>58</v>
      </c>
      <c r="D63" s="20"/>
      <c r="E63" s="20"/>
      <c r="F63" s="20"/>
      <c r="G63" s="20"/>
      <c r="H63" s="20">
        <v>-1</v>
      </c>
      <c r="I63" s="20">
        <v>-1</v>
      </c>
      <c r="J63" s="20">
        <v>-4</v>
      </c>
      <c r="K63" s="3">
        <f>AW63-J63-I63-H63</f>
        <v>10</v>
      </c>
      <c r="L63" s="20">
        <v>135</v>
      </c>
      <c r="M63" s="20">
        <v>4</v>
      </c>
      <c r="N63" s="20">
        <v>22</v>
      </c>
      <c r="O63" s="3">
        <f>AX63-N63-M63-L63</f>
        <v>-54</v>
      </c>
      <c r="P63" s="20">
        <v>-13</v>
      </c>
      <c r="Q63" s="20">
        <v>-5</v>
      </c>
      <c r="R63" s="20">
        <v>-11</v>
      </c>
      <c r="S63" s="3">
        <f>AY63-R63-Q63-P63</f>
        <v>-19</v>
      </c>
      <c r="T63" s="20">
        <v>-15</v>
      </c>
      <c r="U63" s="20">
        <v>59</v>
      </c>
      <c r="V63" s="20">
        <v>-66</v>
      </c>
      <c r="W63" s="20"/>
      <c r="X63" s="20"/>
      <c r="Y63" s="20"/>
      <c r="Z63" s="20"/>
      <c r="AA63" s="20"/>
      <c r="AB63" s="20"/>
      <c r="AC63" s="20"/>
      <c r="AD63" s="20"/>
      <c r="AE63" s="20"/>
      <c r="AP63" s="20"/>
      <c r="AQ63" s="20"/>
      <c r="AR63" s="20">
        <v>4</v>
      </c>
      <c r="AS63" s="20">
        <v>-25</v>
      </c>
      <c r="AT63" s="20">
        <v>-22</v>
      </c>
      <c r="AU63" s="20">
        <v>14</v>
      </c>
      <c r="AV63" s="20">
        <v>-2</v>
      </c>
      <c r="AW63" s="20">
        <v>4</v>
      </c>
      <c r="AX63" s="20">
        <v>107</v>
      </c>
      <c r="AY63" s="20">
        <v>-48</v>
      </c>
    </row>
    <row r="64" spans="2:55" s="13" customFormat="1" x14ac:dyDescent="0.35">
      <c r="B64" s="13" t="s">
        <v>59</v>
      </c>
      <c r="D64" s="22">
        <f t="shared" ref="D64" si="393">SUM(D61:D63)</f>
        <v>0</v>
      </c>
      <c r="E64" s="22">
        <f t="shared" ref="E64" si="394">SUM(E61:E63)</f>
        <v>0</v>
      </c>
      <c r="F64" s="22">
        <f t="shared" ref="F64" si="395">SUM(F61:F63)</f>
        <v>0</v>
      </c>
      <c r="G64" s="22">
        <f t="shared" ref="G64" si="396">SUM(G61:G63)</f>
        <v>0</v>
      </c>
      <c r="H64" s="22">
        <f t="shared" ref="H64" si="397">SUM(H61:H63)</f>
        <v>5</v>
      </c>
      <c r="I64" s="22">
        <f t="shared" ref="I64" si="398">SUM(I61:I63)</f>
        <v>-42</v>
      </c>
      <c r="J64" s="22">
        <f t="shared" ref="J64" si="399">SUM(J61:J63)</f>
        <v>-50</v>
      </c>
      <c r="K64" s="22">
        <f t="shared" ref="K64" si="400">SUM(K61:K63)</f>
        <v>-36</v>
      </c>
      <c r="L64" s="22">
        <f t="shared" ref="L64" si="401">SUM(L61:L63)</f>
        <v>88</v>
      </c>
      <c r="M64" s="22">
        <f t="shared" ref="M64" si="402">SUM(M61:M63)</f>
        <v>-50</v>
      </c>
      <c r="N64" s="22">
        <f t="shared" ref="N64" si="403">SUM(N61:N63)</f>
        <v>-33</v>
      </c>
      <c r="O64" s="22">
        <f t="shared" ref="O64" si="404">SUM(O61:O63)</f>
        <v>-105</v>
      </c>
      <c r="P64" s="22">
        <f t="shared" ref="P64" si="405">SUM(P61:P63)</f>
        <v>-63</v>
      </c>
      <c r="Q64" s="22">
        <f t="shared" ref="Q64" si="406">SUM(Q61:Q63)</f>
        <v>-24</v>
      </c>
      <c r="R64" s="22">
        <f t="shared" ref="R64" si="407">SUM(R61:R63)</f>
        <v>12</v>
      </c>
      <c r="S64" s="22">
        <f t="shared" ref="S64" si="408">SUM(S61:S63)</f>
        <v>32</v>
      </c>
      <c r="T64" s="22">
        <f t="shared" ref="T64" si="409">SUM(T61:T63)</f>
        <v>69</v>
      </c>
      <c r="U64" s="22">
        <f t="shared" ref="U64" si="410">SUM(U61:U63)</f>
        <v>181</v>
      </c>
      <c r="V64" s="22">
        <f t="shared" ref="V64" si="411">SUM(V61:V63)</f>
        <v>105</v>
      </c>
      <c r="W64" s="22">
        <f t="shared" ref="W64" si="412">SUM(W61:W63)</f>
        <v>0</v>
      </c>
      <c r="X64" s="22">
        <f t="shared" ref="X64" si="413">SUM(X61:X63)</f>
        <v>0</v>
      </c>
      <c r="Y64" s="22">
        <f t="shared" ref="Y64" si="414">SUM(Y61:Y63)</f>
        <v>0</v>
      </c>
      <c r="Z64" s="22">
        <f t="shared" ref="Z64" si="415">SUM(Z61:Z63)</f>
        <v>0</v>
      </c>
      <c r="AA64" s="22">
        <f t="shared" ref="AA64" si="416">SUM(AA61:AA63)</f>
        <v>0</v>
      </c>
      <c r="AB64" s="22">
        <f t="shared" ref="AB64" si="417">SUM(AB61:AB63)</f>
        <v>0</v>
      </c>
      <c r="AC64" s="22">
        <f t="shared" ref="AC64" si="418">SUM(AC61:AC63)</f>
        <v>0</v>
      </c>
      <c r="AD64" s="22">
        <f t="shared" ref="AD64" si="419">SUM(AD61:AD63)</f>
        <v>0</v>
      </c>
      <c r="AE64" s="22">
        <f t="shared" ref="AE64" si="420">SUM(AE61:AE63)</f>
        <v>0</v>
      </c>
      <c r="AP64" s="22">
        <f t="shared" ref="AP64:AU64" si="421">SUM(AP61:AP63)</f>
        <v>0</v>
      </c>
      <c r="AQ64" s="22">
        <f t="shared" si="421"/>
        <v>0</v>
      </c>
      <c r="AR64" s="22">
        <f t="shared" si="421"/>
        <v>-4</v>
      </c>
      <c r="AS64" s="22">
        <f t="shared" si="421"/>
        <v>-29</v>
      </c>
      <c r="AT64" s="22">
        <f t="shared" si="421"/>
        <v>-14</v>
      </c>
      <c r="AU64" s="22">
        <f t="shared" si="421"/>
        <v>92</v>
      </c>
      <c r="AV64" s="22">
        <f>SUM(AV61:AV63)</f>
        <v>124</v>
      </c>
      <c r="AW64" s="22">
        <f>SUM(AW61:AW63)</f>
        <v>-123</v>
      </c>
      <c r="AX64" s="22">
        <f>SUM(AX61:AX63)</f>
        <v>-100</v>
      </c>
      <c r="AY64" s="22">
        <f>SUM(AY61:AY63)</f>
        <v>-43</v>
      </c>
    </row>
    <row r="65" spans="2:51" s="12" customFormat="1" x14ac:dyDescent="0.35">
      <c r="B65" s="12" t="s">
        <v>60</v>
      </c>
      <c r="D65" s="21">
        <f t="shared" ref="D65" si="422">D59+D64</f>
        <v>0</v>
      </c>
      <c r="E65" s="21">
        <f t="shared" ref="E65" si="423">E59+E64</f>
        <v>0</v>
      </c>
      <c r="F65" s="21">
        <f t="shared" ref="F65" si="424">F59+F64</f>
        <v>0</v>
      </c>
      <c r="G65" s="21">
        <f t="shared" ref="G65" si="425">G59+G64</f>
        <v>0</v>
      </c>
      <c r="H65" s="21">
        <f t="shared" ref="H65" si="426">H59+H64</f>
        <v>981</v>
      </c>
      <c r="I65" s="21">
        <f t="shared" ref="I65" si="427">I59+I64</f>
        <v>609</v>
      </c>
      <c r="J65" s="21">
        <f t="shared" ref="J65" si="428">J59+J64</f>
        <v>1348</v>
      </c>
      <c r="K65" s="21">
        <f t="shared" ref="K65" si="429">K59+K64</f>
        <v>1471</v>
      </c>
      <c r="L65" s="21">
        <f t="shared" ref="L65" si="430">L59+L64</f>
        <v>2044</v>
      </c>
      <c r="M65" s="21">
        <f t="shared" ref="M65" si="431">M59+M64</f>
        <v>2394</v>
      </c>
      <c r="N65" s="21">
        <f t="shared" ref="N65" si="432">N59+N64</f>
        <v>2638</v>
      </c>
      <c r="O65" s="21">
        <f t="shared" ref="O65" si="433">O59+O64</f>
        <v>2865</v>
      </c>
      <c r="P65" s="21">
        <f t="shared" ref="P65" si="434">P59+P64</f>
        <v>1805</v>
      </c>
      <c r="Q65" s="21">
        <f t="shared" ref="Q65" si="435">Q59+Q64</f>
        <v>475</v>
      </c>
      <c r="R65" s="21">
        <f t="shared" ref="R65" si="436">R59+R64</f>
        <v>613</v>
      </c>
      <c r="S65" s="21">
        <f t="shared" ref="S65" si="437">S59+S64</f>
        <v>1288</v>
      </c>
      <c r="T65" s="21">
        <f t="shared" ref="T65" si="438">T59+T64</f>
        <v>2209</v>
      </c>
      <c r="U65" s="21">
        <f t="shared" ref="U65" si="439">U59+U64</f>
        <v>6981</v>
      </c>
      <c r="V65" s="21">
        <f t="shared" ref="V65" si="440">V59+V64</f>
        <v>10522</v>
      </c>
      <c r="W65" s="21">
        <f t="shared" ref="W65" si="441">W59+W64</f>
        <v>0</v>
      </c>
      <c r="X65" s="21">
        <f t="shared" ref="X65" si="442">X59+X64</f>
        <v>0</v>
      </c>
      <c r="Y65" s="21">
        <f t="shared" ref="Y65" si="443">Y59+Y64</f>
        <v>0</v>
      </c>
      <c r="Z65" s="21">
        <f t="shared" ref="Z65" si="444">Z59+Z64</f>
        <v>0</v>
      </c>
      <c r="AA65" s="21">
        <f t="shared" ref="AA65" si="445">AA59+AA64</f>
        <v>0</v>
      </c>
      <c r="AB65" s="21">
        <f t="shared" ref="AB65" si="446">AB59+AB64</f>
        <v>0</v>
      </c>
      <c r="AC65" s="21">
        <f t="shared" ref="AC65" si="447">AC59+AC64</f>
        <v>0</v>
      </c>
      <c r="AD65" s="21">
        <f t="shared" ref="AD65" si="448">AD59+AD64</f>
        <v>0</v>
      </c>
      <c r="AE65" s="21">
        <f t="shared" ref="AE65" si="449">AE59+AE64</f>
        <v>0</v>
      </c>
      <c r="AP65" s="21">
        <f t="shared" ref="AP65:AU65" si="450">AP59+AP64</f>
        <v>0</v>
      </c>
      <c r="AQ65" s="21">
        <f t="shared" si="450"/>
        <v>0</v>
      </c>
      <c r="AR65" s="21">
        <f t="shared" si="450"/>
        <v>743</v>
      </c>
      <c r="AS65" s="21">
        <f t="shared" si="450"/>
        <v>1905</v>
      </c>
      <c r="AT65" s="21">
        <f t="shared" si="450"/>
        <v>3196</v>
      </c>
      <c r="AU65" s="21">
        <f t="shared" si="450"/>
        <v>3896</v>
      </c>
      <c r="AV65" s="21">
        <f>AV59+AV64</f>
        <v>2970</v>
      </c>
      <c r="AW65" s="21">
        <f>AW59+AW64</f>
        <v>4409</v>
      </c>
      <c r="AX65" s="21">
        <f>AX59+AX64</f>
        <v>9941</v>
      </c>
      <c r="AY65" s="21">
        <f>AY59+AY64</f>
        <v>4181</v>
      </c>
    </row>
    <row r="66" spans="2:51" s="11" customFormat="1" x14ac:dyDescent="0.35">
      <c r="B66" s="11" t="s">
        <v>61</v>
      </c>
      <c r="D66" s="20"/>
      <c r="E66" s="20"/>
      <c r="F66" s="20"/>
      <c r="G66" s="20"/>
      <c r="H66" s="20">
        <v>64</v>
      </c>
      <c r="I66" s="20">
        <v>-13</v>
      </c>
      <c r="J66" s="20">
        <v>12</v>
      </c>
      <c r="K66" s="20">
        <f>AW66-J66-I66-H66</f>
        <v>14</v>
      </c>
      <c r="L66" s="20">
        <v>132</v>
      </c>
      <c r="M66" s="20">
        <v>20</v>
      </c>
      <c r="N66" s="20">
        <v>174</v>
      </c>
      <c r="O66" s="20">
        <f>AX66-N66-M66-L66</f>
        <v>-137</v>
      </c>
      <c r="P66" s="20">
        <v>187</v>
      </c>
      <c r="Q66" s="20">
        <v>-181</v>
      </c>
      <c r="R66" s="20">
        <v>-67</v>
      </c>
      <c r="S66" s="20">
        <f>AY66-R66-Q66-P66</f>
        <v>-126</v>
      </c>
      <c r="T66" s="20">
        <v>166</v>
      </c>
      <c r="U66" s="20">
        <v>793</v>
      </c>
      <c r="V66" s="20">
        <v>1279</v>
      </c>
      <c r="W66" s="20"/>
      <c r="X66" s="20"/>
      <c r="Y66" s="20"/>
      <c r="Z66" s="20"/>
      <c r="AA66" s="20"/>
      <c r="AB66" s="20"/>
      <c r="AC66" s="20"/>
      <c r="AD66" s="20"/>
      <c r="AE66" s="20"/>
      <c r="AP66" s="20"/>
      <c r="AQ66" s="20"/>
      <c r="AR66" s="20">
        <v>129</v>
      </c>
      <c r="AS66" s="20">
        <v>239</v>
      </c>
      <c r="AT66" s="20">
        <v>149</v>
      </c>
      <c r="AU66" s="20">
        <v>-245</v>
      </c>
      <c r="AV66" s="20">
        <v>174</v>
      </c>
      <c r="AW66" s="20">
        <v>77</v>
      </c>
      <c r="AX66" s="20">
        <v>189</v>
      </c>
      <c r="AY66" s="20">
        <v>-187</v>
      </c>
    </row>
    <row r="67" spans="2:51" x14ac:dyDescent="0.35">
      <c r="B67" t="s">
        <v>62</v>
      </c>
      <c r="D67" s="3">
        <f t="shared" ref="D67" si="451">D65-D66</f>
        <v>0</v>
      </c>
      <c r="E67" s="3">
        <f t="shared" ref="E67" si="452">E65-E66</f>
        <v>0</v>
      </c>
      <c r="F67" s="3">
        <f t="shared" ref="F67" si="453">F65-F66</f>
        <v>0</v>
      </c>
      <c r="G67" s="3">
        <f t="shared" ref="G67" si="454">G65-G66</f>
        <v>0</v>
      </c>
      <c r="H67" s="3">
        <f t="shared" ref="H67" si="455">H65-H66</f>
        <v>917</v>
      </c>
      <c r="I67" s="3">
        <f t="shared" ref="I67" si="456">I65-I66</f>
        <v>622</v>
      </c>
      <c r="J67" s="3">
        <f t="shared" ref="J67" si="457">J65-J66</f>
        <v>1336</v>
      </c>
      <c r="K67" s="3">
        <f t="shared" ref="K67" si="458">K65-K66</f>
        <v>1457</v>
      </c>
      <c r="L67" s="3">
        <f t="shared" ref="L67" si="459">L65-L66</f>
        <v>1912</v>
      </c>
      <c r="M67" s="3">
        <f t="shared" ref="M67" si="460">M65-M66</f>
        <v>2374</v>
      </c>
      <c r="N67" s="3">
        <f t="shared" ref="N67" si="461">N65-N66</f>
        <v>2464</v>
      </c>
      <c r="O67" s="3">
        <f t="shared" ref="O67" si="462">O65-O66</f>
        <v>3002</v>
      </c>
      <c r="P67" s="3">
        <f t="shared" ref="P67" si="463">P65-P66</f>
        <v>1618</v>
      </c>
      <c r="Q67" s="3">
        <f t="shared" ref="Q67" si="464">Q65-Q66</f>
        <v>656</v>
      </c>
      <c r="R67" s="3">
        <f t="shared" ref="R67" si="465">R65-R66</f>
        <v>680</v>
      </c>
      <c r="S67" s="3">
        <f t="shared" ref="S67" si="466">S65-S66</f>
        <v>1414</v>
      </c>
      <c r="T67" s="3">
        <f t="shared" ref="T67" si="467">T65-T66</f>
        <v>2043</v>
      </c>
      <c r="U67" s="3">
        <f t="shared" ref="U67" si="468">U65-U66</f>
        <v>6188</v>
      </c>
      <c r="V67" s="3">
        <f t="shared" ref="V67" si="469">V65-V66</f>
        <v>9243</v>
      </c>
      <c r="W67" s="3">
        <f t="shared" ref="W67" si="470">W65-W66</f>
        <v>0</v>
      </c>
      <c r="X67" s="3">
        <f t="shared" ref="X67" si="471">X65-X66</f>
        <v>0</v>
      </c>
      <c r="Y67" s="3">
        <f t="shared" ref="Y67" si="472">Y65-Y66</f>
        <v>0</v>
      </c>
      <c r="Z67" s="3">
        <f t="shared" ref="Z67" si="473">Z65-Z66</f>
        <v>0</v>
      </c>
      <c r="AA67" s="3">
        <f t="shared" ref="AA67" si="474">AA65-AA66</f>
        <v>0</v>
      </c>
      <c r="AB67" s="3">
        <f t="shared" ref="AB67" si="475">AB65-AB66</f>
        <v>0</v>
      </c>
      <c r="AC67" s="3">
        <f t="shared" ref="AC67" si="476">AC65-AC66</f>
        <v>0</v>
      </c>
      <c r="AD67" s="3">
        <f t="shared" ref="AD67" si="477">AD65-AD66</f>
        <v>0</v>
      </c>
      <c r="AE67" s="3">
        <f t="shared" ref="AE67" si="478">AE65-AE66</f>
        <v>0</v>
      </c>
      <c r="AP67" s="3">
        <f t="shared" ref="AP67:AU67" si="479">AP65-AP66</f>
        <v>0</v>
      </c>
      <c r="AQ67" s="3">
        <f t="shared" si="479"/>
        <v>0</v>
      </c>
      <c r="AR67" s="3">
        <f t="shared" si="479"/>
        <v>614</v>
      </c>
      <c r="AS67" s="3">
        <f t="shared" si="479"/>
        <v>1666</v>
      </c>
      <c r="AT67" s="3">
        <f t="shared" si="479"/>
        <v>3047</v>
      </c>
      <c r="AU67" s="3">
        <f t="shared" si="479"/>
        <v>4141</v>
      </c>
      <c r="AV67" s="3">
        <f>AV65-AV66</f>
        <v>2796</v>
      </c>
      <c r="AW67" s="3">
        <f>AW65-AW66</f>
        <v>4332</v>
      </c>
      <c r="AX67" s="3">
        <f>AX65-AX66</f>
        <v>9752</v>
      </c>
      <c r="AY67" s="3">
        <f>AY65-AY66</f>
        <v>4368</v>
      </c>
    </row>
    <row r="69" spans="2:51" s="25" customFormat="1" x14ac:dyDescent="0.35">
      <c r="B69" s="25" t="s">
        <v>63</v>
      </c>
      <c r="D69" s="25" t="e">
        <f t="shared" ref="D69:AE69" si="480">D67/D71</f>
        <v>#DIV/0!</v>
      </c>
      <c r="E69" s="25" t="e">
        <f t="shared" si="480"/>
        <v>#DIV/0!</v>
      </c>
      <c r="F69" s="25" t="e">
        <f t="shared" si="480"/>
        <v>#DIV/0!</v>
      </c>
      <c r="G69" s="25" t="e">
        <f t="shared" si="480"/>
        <v>#DIV/0!</v>
      </c>
      <c r="H69" s="25">
        <f t="shared" si="480"/>
        <v>0.37337133550488599</v>
      </c>
      <c r="I69" s="25">
        <f t="shared" si="480"/>
        <v>0.25243506493506496</v>
      </c>
      <c r="J69" s="25">
        <f t="shared" si="480"/>
        <v>0.54045307443365698</v>
      </c>
      <c r="K69" s="25">
        <f t="shared" si="480"/>
        <v>0.59059586542359144</v>
      </c>
      <c r="L69" s="25">
        <f t="shared" si="480"/>
        <v>0.76972624798711753</v>
      </c>
      <c r="M69" s="25">
        <f t="shared" si="480"/>
        <v>0.95226634576815083</v>
      </c>
      <c r="N69" s="25">
        <f t="shared" si="480"/>
        <v>0.98599439775910369</v>
      </c>
      <c r="O69" s="25">
        <f t="shared" si="480"/>
        <v>1.202724358974359</v>
      </c>
      <c r="P69" s="25">
        <f t="shared" si="480"/>
        <v>0.64565043894652829</v>
      </c>
      <c r="Q69" s="25">
        <f t="shared" si="480"/>
        <v>0.26292585170340682</v>
      </c>
      <c r="R69" s="25">
        <f t="shared" si="480"/>
        <v>0.27386226339105918</v>
      </c>
      <c r="S69" s="25">
        <f t="shared" si="480"/>
        <v>0.56855649376759143</v>
      </c>
      <c r="T69" s="25">
        <f t="shared" si="480"/>
        <v>0.82712550607287449</v>
      </c>
      <c r="U69" s="25">
        <f t="shared" si="480"/>
        <v>2.5022240194096241</v>
      </c>
      <c r="V69" s="25">
        <f t="shared" si="480"/>
        <v>3.7451377633711509</v>
      </c>
      <c r="W69" s="25" t="e">
        <f t="shared" si="480"/>
        <v>#DIV/0!</v>
      </c>
      <c r="X69" s="25" t="e">
        <f t="shared" si="480"/>
        <v>#DIV/0!</v>
      </c>
      <c r="Y69" s="25" t="e">
        <f t="shared" si="480"/>
        <v>#DIV/0!</v>
      </c>
      <c r="Z69" s="25" t="e">
        <f t="shared" si="480"/>
        <v>#DIV/0!</v>
      </c>
      <c r="AA69" s="25" t="e">
        <f t="shared" si="480"/>
        <v>#DIV/0!</v>
      </c>
      <c r="AB69" s="25" t="e">
        <f t="shared" si="480"/>
        <v>#DIV/0!</v>
      </c>
      <c r="AC69" s="25" t="e">
        <f t="shared" si="480"/>
        <v>#DIV/0!</v>
      </c>
      <c r="AD69" s="25" t="e">
        <f t="shared" si="480"/>
        <v>#DIV/0!</v>
      </c>
      <c r="AE69" s="25" t="e">
        <f t="shared" si="480"/>
        <v>#DIV/0!</v>
      </c>
      <c r="AP69" s="25" t="e">
        <f t="shared" ref="AP69:AU69" si="481">AP67/AP71</f>
        <v>#DIV/0!</v>
      </c>
      <c r="AQ69" s="25" t="e">
        <f t="shared" si="481"/>
        <v>#DIV/0!</v>
      </c>
      <c r="AR69" s="25">
        <f t="shared" si="481"/>
        <v>0.28268876611418048</v>
      </c>
      <c r="AS69" s="25">
        <f t="shared" si="481"/>
        <v>0.76987060998151569</v>
      </c>
      <c r="AT69" s="25">
        <f t="shared" si="481"/>
        <v>1.271702838063439</v>
      </c>
      <c r="AU69" s="25">
        <f t="shared" si="481"/>
        <v>1.7027138157894737</v>
      </c>
      <c r="AV69" s="25">
        <f t="shared" ref="AV69" si="482">AV67/AV71</f>
        <v>1.1477832512315271</v>
      </c>
      <c r="AW69" s="25">
        <f>AW67/AW71</f>
        <v>1.7559789217673287</v>
      </c>
      <c r="AX69" s="25">
        <f>AX67/AX71</f>
        <v>3.9070512820512819</v>
      </c>
      <c r="AY69" s="25">
        <f>AY67/AY71</f>
        <v>1.7563329312424607</v>
      </c>
    </row>
    <row r="70" spans="2:51" s="14" customFormat="1" x14ac:dyDescent="0.35">
      <c r="B70" s="14" t="s">
        <v>64</v>
      </c>
      <c r="D70" s="14" t="e">
        <f t="shared" ref="D70:AE70" si="483">D67/D72</f>
        <v>#DIV/0!</v>
      </c>
      <c r="E70" s="14" t="e">
        <f t="shared" si="483"/>
        <v>#DIV/0!</v>
      </c>
      <c r="F70" s="14" t="e">
        <f t="shared" si="483"/>
        <v>#DIV/0!</v>
      </c>
      <c r="G70" s="14" t="e">
        <f t="shared" si="483"/>
        <v>#DIV/0!</v>
      </c>
      <c r="H70" s="14">
        <f t="shared" si="483"/>
        <v>0.36856913183279744</v>
      </c>
      <c r="I70" s="14">
        <f t="shared" si="483"/>
        <v>0.24840255591054314</v>
      </c>
      <c r="J70" s="14">
        <f t="shared" si="483"/>
        <v>0.53015873015873016</v>
      </c>
      <c r="K70" s="14">
        <f t="shared" si="483"/>
        <v>0.58047808764940234</v>
      </c>
      <c r="L70" s="14">
        <f t="shared" si="483"/>
        <v>0.75632911392405067</v>
      </c>
      <c r="M70" s="14">
        <f t="shared" si="483"/>
        <v>0.93759873617693523</v>
      </c>
      <c r="N70" s="14">
        <f t="shared" si="483"/>
        <v>0.97084318360914101</v>
      </c>
      <c r="O70" s="14">
        <f t="shared" si="483"/>
        <v>1.1842209072978305</v>
      </c>
      <c r="P70" s="14">
        <f t="shared" si="483"/>
        <v>0.63776113519905397</v>
      </c>
      <c r="Q70" s="14">
        <f t="shared" si="483"/>
        <v>0.26073131955484896</v>
      </c>
      <c r="R70" s="14">
        <f t="shared" si="483"/>
        <v>0.27210884353741499</v>
      </c>
      <c r="S70" s="14">
        <f t="shared" si="483"/>
        <v>0.56402074192261664</v>
      </c>
      <c r="T70" s="14">
        <f t="shared" si="483"/>
        <v>0.82048192771084338</v>
      </c>
      <c r="U70" s="14">
        <f t="shared" si="483"/>
        <v>2.4761904761904763</v>
      </c>
      <c r="V70" s="14">
        <f t="shared" si="483"/>
        <v>3.7060946271050521</v>
      </c>
      <c r="W70" s="14" t="e">
        <f t="shared" si="483"/>
        <v>#DIV/0!</v>
      </c>
      <c r="X70" s="14" t="e">
        <f t="shared" si="483"/>
        <v>#DIV/0!</v>
      </c>
      <c r="Y70" s="14" t="e">
        <f t="shared" si="483"/>
        <v>#DIV/0!</v>
      </c>
      <c r="Z70" s="14" t="e">
        <f t="shared" si="483"/>
        <v>#DIV/0!</v>
      </c>
      <c r="AA70" s="14" t="e">
        <f t="shared" si="483"/>
        <v>#DIV/0!</v>
      </c>
      <c r="AB70" s="14" t="e">
        <f t="shared" si="483"/>
        <v>#DIV/0!</v>
      </c>
      <c r="AC70" s="14" t="e">
        <f t="shared" si="483"/>
        <v>#DIV/0!</v>
      </c>
      <c r="AD70" s="14" t="e">
        <f t="shared" si="483"/>
        <v>#DIV/0!</v>
      </c>
      <c r="AE70" s="14" t="e">
        <f t="shared" si="483"/>
        <v>#DIV/0!</v>
      </c>
      <c r="AP70" s="14" t="e">
        <f t="shared" ref="AP70:AU70" si="484">AP67/AP72</f>
        <v>#DIV/0!</v>
      </c>
      <c r="AQ70" s="14" t="e">
        <f t="shared" si="484"/>
        <v>#DIV/0!</v>
      </c>
      <c r="AR70" s="14">
        <f t="shared" si="484"/>
        <v>0.26977152899824253</v>
      </c>
      <c r="AS70" s="14">
        <f t="shared" si="484"/>
        <v>0.64175654853620956</v>
      </c>
      <c r="AT70" s="14">
        <f t="shared" si="484"/>
        <v>1.2053006329113924</v>
      </c>
      <c r="AU70" s="14">
        <f t="shared" si="484"/>
        <v>1.6564000000000001</v>
      </c>
      <c r="AV70" s="14">
        <f t="shared" ref="AV70" si="485">AV67/AV72</f>
        <v>1.1310679611650485</v>
      </c>
      <c r="AW70" s="14">
        <f>AW67/AW72</f>
        <v>1.7258964143426294</v>
      </c>
      <c r="AX70" s="14">
        <f>AX67/AX72</f>
        <v>3.8469428007889546</v>
      </c>
      <c r="AY70" s="14">
        <f>AY67/AY72</f>
        <v>1.7423214998005585</v>
      </c>
    </row>
    <row r="71" spans="2:51" s="12" customFormat="1" x14ac:dyDescent="0.35">
      <c r="B71" s="12" t="s">
        <v>65</v>
      </c>
      <c r="H71" s="12">
        <f>614*4</f>
        <v>2456</v>
      </c>
      <c r="I71" s="12">
        <v>2464</v>
      </c>
      <c r="J71" s="12">
        <v>2472</v>
      </c>
      <c r="K71" s="3">
        <f>AW71</f>
        <v>2467</v>
      </c>
      <c r="L71" s="12">
        <v>2484</v>
      </c>
      <c r="M71" s="12">
        <v>2493</v>
      </c>
      <c r="N71" s="12">
        <v>2499</v>
      </c>
      <c r="O71" s="3">
        <f>AX71</f>
        <v>2496</v>
      </c>
      <c r="P71" s="12">
        <v>2506</v>
      </c>
      <c r="Q71" s="12">
        <v>2495</v>
      </c>
      <c r="R71" s="12">
        <v>2483</v>
      </c>
      <c r="S71" s="3">
        <f>AY71</f>
        <v>2487</v>
      </c>
      <c r="T71" s="12">
        <v>2470</v>
      </c>
      <c r="U71" s="12">
        <v>2473</v>
      </c>
      <c r="V71" s="12">
        <v>2468</v>
      </c>
      <c r="AR71" s="12">
        <v>2172</v>
      </c>
      <c r="AS71" s="12">
        <v>2164</v>
      </c>
      <c r="AT71" s="12">
        <v>2396</v>
      </c>
      <c r="AU71" s="12">
        <v>2432</v>
      </c>
      <c r="AV71" s="12">
        <v>2436</v>
      </c>
      <c r="AW71" s="12">
        <v>2467</v>
      </c>
      <c r="AX71" s="12">
        <v>2496</v>
      </c>
      <c r="AY71" s="12">
        <v>2487</v>
      </c>
    </row>
    <row r="72" spans="2:51" x14ac:dyDescent="0.35">
      <c r="B72" t="s">
        <v>66</v>
      </c>
      <c r="H72">
        <f>622*4</f>
        <v>2488</v>
      </c>
      <c r="I72">
        <v>2504</v>
      </c>
      <c r="J72">
        <v>2520</v>
      </c>
      <c r="K72" s="3">
        <f>AW72</f>
        <v>2510</v>
      </c>
      <c r="L72">
        <v>2528</v>
      </c>
      <c r="M72">
        <v>2532</v>
      </c>
      <c r="N72">
        <v>2538</v>
      </c>
      <c r="O72" s="3">
        <f>AX72</f>
        <v>2535</v>
      </c>
      <c r="P72">
        <v>2537</v>
      </c>
      <c r="Q72">
        <v>2516</v>
      </c>
      <c r="R72">
        <v>2499</v>
      </c>
      <c r="S72" s="3">
        <f>AY72</f>
        <v>2507</v>
      </c>
      <c r="T72">
        <v>2490</v>
      </c>
      <c r="U72">
        <v>2499</v>
      </c>
      <c r="V72">
        <v>2494</v>
      </c>
      <c r="AR72">
        <v>2276</v>
      </c>
      <c r="AS72">
        <v>2596</v>
      </c>
      <c r="AT72">
        <v>2528</v>
      </c>
      <c r="AU72">
        <v>2500</v>
      </c>
      <c r="AV72">
        <v>2472</v>
      </c>
      <c r="AW72">
        <v>2510</v>
      </c>
      <c r="AX72">
        <v>2535</v>
      </c>
      <c r="AY72">
        <v>2507</v>
      </c>
    </row>
    <row r="74" spans="2:51" x14ac:dyDescent="0.35">
      <c r="AR74" s="12">
        <v>543</v>
      </c>
      <c r="AS74" s="12">
        <v>541</v>
      </c>
      <c r="AT74" s="12">
        <v>599</v>
      </c>
      <c r="AU74" s="12">
        <v>608</v>
      </c>
      <c r="AV74" s="12">
        <v>609</v>
      </c>
    </row>
    <row r="75" spans="2:51" x14ac:dyDescent="0.35">
      <c r="AR75">
        <v>569</v>
      </c>
      <c r="AS75">
        <v>649</v>
      </c>
      <c r="AT75">
        <v>632</v>
      </c>
      <c r="AU75">
        <v>625</v>
      </c>
      <c r="AV75">
        <v>618</v>
      </c>
    </row>
    <row r="76" spans="2:51" s="9" customFormat="1" x14ac:dyDescent="0.35">
      <c r="B76" s="9" t="s">
        <v>1664</v>
      </c>
    </row>
    <row r="77" spans="2:51" s="19" customFormat="1" x14ac:dyDescent="0.35">
      <c r="B77" s="19" t="s">
        <v>68</v>
      </c>
      <c r="D77" s="19" t="e">
        <f t="shared" ref="D77:AE77" si="486">D69/4</f>
        <v>#DIV/0!</v>
      </c>
      <c r="E77" s="19" t="e">
        <f t="shared" si="486"/>
        <v>#DIV/0!</v>
      </c>
      <c r="F77" s="19" t="e">
        <f t="shared" si="486"/>
        <v>#DIV/0!</v>
      </c>
      <c r="G77" s="19" t="e">
        <f t="shared" si="486"/>
        <v>#DIV/0!</v>
      </c>
      <c r="H77" s="19">
        <f t="shared" si="486"/>
        <v>9.3342833876221498E-2</v>
      </c>
      <c r="I77" s="19">
        <f t="shared" si="486"/>
        <v>6.3108766233766239E-2</v>
      </c>
      <c r="J77" s="19">
        <f t="shared" si="486"/>
        <v>0.13511326860841424</v>
      </c>
      <c r="K77" s="19">
        <f t="shared" si="486"/>
        <v>0.14764896635589786</v>
      </c>
      <c r="L77" s="19">
        <f t="shared" si="486"/>
        <v>0.19243156199677938</v>
      </c>
      <c r="M77" s="19">
        <f t="shared" si="486"/>
        <v>0.23806658644203771</v>
      </c>
      <c r="N77" s="19">
        <f t="shared" si="486"/>
        <v>0.24649859943977592</v>
      </c>
      <c r="O77" s="19">
        <f t="shared" si="486"/>
        <v>0.30068108974358976</v>
      </c>
      <c r="P77" s="19">
        <f t="shared" si="486"/>
        <v>0.16141260973663207</v>
      </c>
      <c r="Q77" s="19">
        <f t="shared" si="486"/>
        <v>6.5731462925851705E-2</v>
      </c>
      <c r="R77" s="19">
        <f t="shared" si="486"/>
        <v>6.8465565847764795E-2</v>
      </c>
      <c r="S77" s="19">
        <f t="shared" si="486"/>
        <v>0.14213912344189786</v>
      </c>
      <c r="T77" s="19">
        <f t="shared" si="486"/>
        <v>0.20678137651821862</v>
      </c>
      <c r="U77" s="19">
        <f t="shared" si="486"/>
        <v>0.62555600485240603</v>
      </c>
      <c r="V77" s="19">
        <f t="shared" si="486"/>
        <v>0.93628444084278772</v>
      </c>
      <c r="W77" s="19" t="e">
        <f t="shared" si="486"/>
        <v>#DIV/0!</v>
      </c>
      <c r="X77" s="19" t="e">
        <f t="shared" si="486"/>
        <v>#DIV/0!</v>
      </c>
      <c r="Y77" s="19" t="e">
        <f t="shared" si="486"/>
        <v>#DIV/0!</v>
      </c>
      <c r="Z77" s="19" t="e">
        <f t="shared" si="486"/>
        <v>#DIV/0!</v>
      </c>
      <c r="AA77" s="19" t="e">
        <f t="shared" si="486"/>
        <v>#DIV/0!</v>
      </c>
      <c r="AB77" s="19" t="e">
        <f t="shared" si="486"/>
        <v>#DIV/0!</v>
      </c>
      <c r="AC77" s="19" t="e">
        <f t="shared" si="486"/>
        <v>#DIV/0!</v>
      </c>
      <c r="AD77" s="19" t="e">
        <f t="shared" si="486"/>
        <v>#DIV/0!</v>
      </c>
      <c r="AE77" s="19" t="e">
        <f t="shared" si="486"/>
        <v>#DIV/0!</v>
      </c>
      <c r="AP77" s="19" t="e">
        <f t="shared" ref="AP77:AQ77" si="487">AP69/4</f>
        <v>#DIV/0!</v>
      </c>
      <c r="AQ77" s="19" t="e">
        <f t="shared" si="487"/>
        <v>#DIV/0!</v>
      </c>
      <c r="AR77" s="19">
        <f>AR67/AR78</f>
        <v>1.1307550644567219</v>
      </c>
      <c r="AS77" s="19">
        <f t="shared" ref="AS77:AV77" si="488">AS67/AS78</f>
        <v>3.0794824399260627</v>
      </c>
      <c r="AT77" s="19">
        <f t="shared" si="488"/>
        <v>5.0868113522537559</v>
      </c>
      <c r="AU77" s="19">
        <f t="shared" si="488"/>
        <v>6.8108552631578947</v>
      </c>
      <c r="AV77" s="19">
        <f t="shared" si="488"/>
        <v>4.5911330049261085</v>
      </c>
    </row>
    <row r="78" spans="2:51" x14ac:dyDescent="0.35">
      <c r="B78" t="s">
        <v>69</v>
      </c>
      <c r="D78">
        <f t="shared" ref="D78:AE78" si="489">D71*4</f>
        <v>0</v>
      </c>
      <c r="E78">
        <f t="shared" si="489"/>
        <v>0</v>
      </c>
      <c r="F78">
        <f t="shared" si="489"/>
        <v>0</v>
      </c>
      <c r="G78">
        <f t="shared" si="489"/>
        <v>0</v>
      </c>
      <c r="H78">
        <f t="shared" si="489"/>
        <v>9824</v>
      </c>
      <c r="I78">
        <f t="shared" si="489"/>
        <v>9856</v>
      </c>
      <c r="J78">
        <f t="shared" si="489"/>
        <v>9888</v>
      </c>
      <c r="K78">
        <f t="shared" si="489"/>
        <v>9868</v>
      </c>
      <c r="L78">
        <f t="shared" si="489"/>
        <v>9936</v>
      </c>
      <c r="M78">
        <f t="shared" si="489"/>
        <v>9972</v>
      </c>
      <c r="N78">
        <f t="shared" si="489"/>
        <v>9996</v>
      </c>
      <c r="O78">
        <f t="shared" si="489"/>
        <v>9984</v>
      </c>
      <c r="P78">
        <f t="shared" si="489"/>
        <v>10024</v>
      </c>
      <c r="Q78">
        <f t="shared" si="489"/>
        <v>9980</v>
      </c>
      <c r="R78">
        <f t="shared" si="489"/>
        <v>9932</v>
      </c>
      <c r="S78">
        <f t="shared" si="489"/>
        <v>9948</v>
      </c>
      <c r="T78">
        <f t="shared" si="489"/>
        <v>9880</v>
      </c>
      <c r="U78">
        <f t="shared" si="489"/>
        <v>9892</v>
      </c>
      <c r="V78">
        <f t="shared" si="489"/>
        <v>9872</v>
      </c>
      <c r="W78">
        <f t="shared" si="489"/>
        <v>0</v>
      </c>
      <c r="X78">
        <f t="shared" si="489"/>
        <v>0</v>
      </c>
      <c r="Y78">
        <f t="shared" si="489"/>
        <v>0</v>
      </c>
      <c r="Z78">
        <f t="shared" si="489"/>
        <v>0</v>
      </c>
      <c r="AA78">
        <f t="shared" si="489"/>
        <v>0</v>
      </c>
      <c r="AB78">
        <f t="shared" si="489"/>
        <v>0</v>
      </c>
      <c r="AC78">
        <f t="shared" si="489"/>
        <v>0</v>
      </c>
      <c r="AD78">
        <f t="shared" si="489"/>
        <v>0</v>
      </c>
      <c r="AE78">
        <f t="shared" si="489"/>
        <v>0</v>
      </c>
      <c r="AP78">
        <f t="shared" ref="AP78:AQ78" si="490">AP71*4</f>
        <v>0</v>
      </c>
      <c r="AQ78">
        <f t="shared" si="490"/>
        <v>0</v>
      </c>
      <c r="AR78" s="12">
        <v>543</v>
      </c>
      <c r="AS78" s="12">
        <v>541</v>
      </c>
      <c r="AT78" s="12">
        <v>599</v>
      </c>
      <c r="AU78" s="12">
        <v>608</v>
      </c>
      <c r="AV78" s="12">
        <v>609</v>
      </c>
    </row>
    <row r="79" spans="2:51" x14ac:dyDescent="0.35">
      <c r="D79">
        <f>D75*4</f>
        <v>0</v>
      </c>
      <c r="E79">
        <f t="shared" ref="E79:AE79" si="491">E75*4</f>
        <v>0</v>
      </c>
      <c r="F79">
        <f t="shared" si="491"/>
        <v>0</v>
      </c>
      <c r="G79">
        <f t="shared" si="491"/>
        <v>0</v>
      </c>
      <c r="H79">
        <f t="shared" si="491"/>
        <v>0</v>
      </c>
      <c r="I79">
        <f t="shared" si="491"/>
        <v>0</v>
      </c>
      <c r="J79">
        <f t="shared" si="491"/>
        <v>0</v>
      </c>
      <c r="K79">
        <f t="shared" si="491"/>
        <v>0</v>
      </c>
      <c r="L79">
        <f t="shared" si="491"/>
        <v>0</v>
      </c>
      <c r="M79">
        <f t="shared" si="491"/>
        <v>0</v>
      </c>
      <c r="N79">
        <f t="shared" si="491"/>
        <v>0</v>
      </c>
      <c r="O79">
        <f t="shared" si="491"/>
        <v>0</v>
      </c>
      <c r="P79">
        <f t="shared" si="491"/>
        <v>0</v>
      </c>
      <c r="Q79">
        <f t="shared" si="491"/>
        <v>0</v>
      </c>
      <c r="R79">
        <f t="shared" si="491"/>
        <v>0</v>
      </c>
      <c r="S79">
        <f t="shared" si="491"/>
        <v>0</v>
      </c>
      <c r="T79">
        <f t="shared" si="491"/>
        <v>0</v>
      </c>
      <c r="U79">
        <f t="shared" si="491"/>
        <v>0</v>
      </c>
      <c r="V79">
        <f t="shared" si="491"/>
        <v>0</v>
      </c>
      <c r="W79">
        <f t="shared" si="491"/>
        <v>0</v>
      </c>
      <c r="X79">
        <f t="shared" si="491"/>
        <v>0</v>
      </c>
      <c r="Y79">
        <f t="shared" si="491"/>
        <v>0</v>
      </c>
      <c r="Z79">
        <f t="shared" si="491"/>
        <v>0</v>
      </c>
      <c r="AA79">
        <f t="shared" si="491"/>
        <v>0</v>
      </c>
      <c r="AB79">
        <f t="shared" si="491"/>
        <v>0</v>
      </c>
      <c r="AC79">
        <f t="shared" si="491"/>
        <v>0</v>
      </c>
      <c r="AD79">
        <f t="shared" si="491"/>
        <v>0</v>
      </c>
      <c r="AE79">
        <f t="shared" si="491"/>
        <v>0</v>
      </c>
      <c r="AP79">
        <f>AP75*4</f>
        <v>0</v>
      </c>
      <c r="AQ79">
        <f t="shared" ref="AQ79" si="492">AQ75*4</f>
        <v>0</v>
      </c>
      <c r="AR79">
        <v>569</v>
      </c>
      <c r="AS79">
        <v>649</v>
      </c>
      <c r="AT79">
        <v>632</v>
      </c>
      <c r="AU79">
        <v>625</v>
      </c>
      <c r="AV79">
        <v>618</v>
      </c>
    </row>
    <row r="81" spans="2:55" s="9" customFormat="1" x14ac:dyDescent="0.35">
      <c r="B81" s="9" t="s">
        <v>70</v>
      </c>
    </row>
    <row r="82" spans="2:55" s="15" customFormat="1" x14ac:dyDescent="0.35">
      <c r="B82" s="15" t="s">
        <v>51</v>
      </c>
      <c r="D82" s="15" t="e">
        <f>D55/D53</f>
        <v>#DIV/0!</v>
      </c>
      <c r="E82" s="15" t="e">
        <f t="shared" ref="E82:AE82" si="493">E55/E53</f>
        <v>#DIV/0!</v>
      </c>
      <c r="F82" s="15" t="e">
        <f t="shared" si="493"/>
        <v>#DIV/0!</v>
      </c>
      <c r="G82" s="15" t="e">
        <f t="shared" si="493"/>
        <v>#DIV/0!</v>
      </c>
      <c r="H82" s="15">
        <f t="shared" si="493"/>
        <v>0.36676646706586824</v>
      </c>
      <c r="I82" s="15">
        <f t="shared" si="493"/>
        <v>0.43824175824175826</v>
      </c>
      <c r="J82" s="15">
        <f t="shared" si="493"/>
        <v>0.35371621621621624</v>
      </c>
      <c r="K82" s="15">
        <f t="shared" si="493"/>
        <v>0.36268609439341148</v>
      </c>
      <c r="L82" s="15">
        <f t="shared" si="493"/>
        <v>0.31771837971893085</v>
      </c>
      <c r="M82" s="15">
        <f t="shared" si="493"/>
        <v>0.29537366548042704</v>
      </c>
      <c r="N82" s="15">
        <f t="shared" si="493"/>
        <v>0.30295832433599656</v>
      </c>
      <c r="O82" s="15">
        <f t="shared" si="493"/>
        <v>0.29339999999999999</v>
      </c>
      <c r="P82" s="15">
        <f t="shared" si="493"/>
        <v>0.29791935186890073</v>
      </c>
      <c r="Q82" s="15">
        <f t="shared" si="493"/>
        <v>0.62572898799313892</v>
      </c>
      <c r="R82" s="15">
        <f t="shared" si="493"/>
        <v>0.61221277935158958</v>
      </c>
      <c r="S82" s="15">
        <f t="shared" si="493"/>
        <v>0.50926167492825458</v>
      </c>
      <c r="T82" s="15">
        <f t="shared" si="493"/>
        <v>0.40339931153184166</v>
      </c>
      <c r="U82" s="15">
        <f t="shared" si="493"/>
        <v>0.21559923906150918</v>
      </c>
      <c r="V82" s="15">
        <f t="shared" si="493"/>
        <v>0.17119402985074628</v>
      </c>
      <c r="W82" s="15" t="e">
        <f t="shared" si="493"/>
        <v>#DIV/0!</v>
      </c>
      <c r="X82" s="15" t="e">
        <f t="shared" si="493"/>
        <v>#DIV/0!</v>
      </c>
      <c r="Y82" s="15" t="e">
        <f t="shared" si="493"/>
        <v>#DIV/0!</v>
      </c>
      <c r="Z82" s="15" t="e">
        <f t="shared" si="493"/>
        <v>#DIV/0!</v>
      </c>
      <c r="AA82" s="15" t="e">
        <f t="shared" si="493"/>
        <v>#DIV/0!</v>
      </c>
      <c r="AB82" s="15" t="e">
        <f t="shared" si="493"/>
        <v>#DIV/0!</v>
      </c>
      <c r="AC82" s="15" t="e">
        <f t="shared" si="493"/>
        <v>#DIV/0!</v>
      </c>
      <c r="AD82" s="15" t="e">
        <f t="shared" si="493"/>
        <v>#DIV/0!</v>
      </c>
      <c r="AE82" s="15" t="e">
        <f t="shared" si="493"/>
        <v>#DIV/0!</v>
      </c>
      <c r="AP82" s="15" t="e">
        <f>AP55/AP53</f>
        <v>#DIV/0!</v>
      </c>
      <c r="AQ82" s="15" t="e">
        <f>AQ55/AQ53</f>
        <v>#DIV/0!</v>
      </c>
      <c r="AR82" s="15">
        <f>AR55/AR53</f>
        <v>0.47349697616506581</v>
      </c>
      <c r="AS82" s="15">
        <f>AS55/AS53</f>
        <v>0.36007875953728774</v>
      </c>
      <c r="AT82" s="15">
        <f>AT55/AT53</f>
        <v>0.30865681896255581</v>
      </c>
      <c r="AU82" s="15">
        <f>AU55/AU53</f>
        <v>0.3313345419048947</v>
      </c>
      <c r="AV82" s="15">
        <f>AV55/AV53</f>
        <v>0.41799645390070922</v>
      </c>
      <c r="AW82" s="15">
        <f>AW55/AW53</f>
        <v>0.37745286648711041</v>
      </c>
      <c r="AX82" s="15">
        <f>AX55/AX53</f>
        <v>0.30145922746781117</v>
      </c>
      <c r="AY82" s="15">
        <f>AY55/AY53</f>
        <v>0.47792393852565773</v>
      </c>
    </row>
    <row r="83" spans="2:55" s="15" customFormat="1" x14ac:dyDescent="0.35">
      <c r="B83" s="15" t="s">
        <v>52</v>
      </c>
      <c r="D83" s="15" t="e">
        <f>D56/D53</f>
        <v>#DIV/0!</v>
      </c>
      <c r="E83" s="15" t="e">
        <f t="shared" ref="E83:AE83" si="494">E56/E53</f>
        <v>#DIV/0!</v>
      </c>
      <c r="F83" s="15" t="e">
        <f t="shared" si="494"/>
        <v>#DIV/0!</v>
      </c>
      <c r="G83" s="15" t="e">
        <f t="shared" si="494"/>
        <v>#DIV/0!</v>
      </c>
      <c r="H83" s="15">
        <f t="shared" si="494"/>
        <v>0.14620758483033933</v>
      </c>
      <c r="I83" s="15">
        <f t="shared" si="494"/>
        <v>0.27560439560439559</v>
      </c>
      <c r="J83" s="15">
        <f t="shared" si="494"/>
        <v>0.17398648648648649</v>
      </c>
      <c r="K83" s="15">
        <f t="shared" si="494"/>
        <v>0.1599619892302819</v>
      </c>
      <c r="L83" s="15">
        <f t="shared" si="494"/>
        <v>0.14329016257922292</v>
      </c>
      <c r="M83" s="15">
        <f t="shared" si="494"/>
        <v>0.12479240806642942</v>
      </c>
      <c r="N83" s="15">
        <f t="shared" si="494"/>
        <v>0.1202763981861369</v>
      </c>
      <c r="O83" s="15">
        <f t="shared" si="494"/>
        <v>0.11260000000000001</v>
      </c>
      <c r="P83" s="15">
        <f t="shared" si="494"/>
        <v>0.10900386669121709</v>
      </c>
      <c r="Q83" s="15">
        <f t="shared" si="494"/>
        <v>0.20308747855917667</v>
      </c>
      <c r="R83" s="15">
        <f t="shared" si="494"/>
        <v>0.19861504564054139</v>
      </c>
      <c r="S83" s="15">
        <f t="shared" si="494"/>
        <v>0.16305765718758153</v>
      </c>
      <c r="T83" s="15">
        <f t="shared" si="494"/>
        <v>0.13618760757314974</v>
      </c>
      <c r="U83" s="15">
        <f t="shared" si="494"/>
        <v>6.5736630733460158E-2</v>
      </c>
      <c r="V83" s="15">
        <f t="shared" si="494"/>
        <v>5.1417910447761193E-2</v>
      </c>
      <c r="W83" s="15" t="e">
        <f t="shared" si="494"/>
        <v>#DIV/0!</v>
      </c>
      <c r="X83" s="15" t="e">
        <f t="shared" si="494"/>
        <v>#DIV/0!</v>
      </c>
      <c r="Y83" s="15" t="e">
        <f t="shared" si="494"/>
        <v>#DIV/0!</v>
      </c>
      <c r="Z83" s="15" t="e">
        <f t="shared" si="494"/>
        <v>#DIV/0!</v>
      </c>
      <c r="AA83" s="15" t="e">
        <f t="shared" si="494"/>
        <v>#DIV/0!</v>
      </c>
      <c r="AB83" s="15" t="e">
        <f t="shared" si="494"/>
        <v>#DIV/0!</v>
      </c>
      <c r="AC83" s="15" t="e">
        <f t="shared" si="494"/>
        <v>#DIV/0!</v>
      </c>
      <c r="AD83" s="15" t="e">
        <f t="shared" si="494"/>
        <v>#DIV/0!</v>
      </c>
      <c r="AE83" s="15" t="e">
        <f t="shared" si="494"/>
        <v>#DIV/0!</v>
      </c>
      <c r="AP83" s="15" t="e">
        <f>AP56/AP53</f>
        <v>#DIV/0!</v>
      </c>
      <c r="AQ83" s="15" t="e">
        <f>AQ56/AQ53</f>
        <v>#DIV/0!</v>
      </c>
      <c r="AR83" s="15">
        <f>AR56/AR53</f>
        <v>0.21415866239772324</v>
      </c>
      <c r="AS83" s="15">
        <f>AS56/AS53</f>
        <v>0.16317991631799164</v>
      </c>
      <c r="AT83" s="15">
        <f>AT56/AT53</f>
        <v>0.13998625901751977</v>
      </c>
      <c r="AU83" s="15">
        <f>AU56/AU53</f>
        <v>0.13819550969181424</v>
      </c>
      <c r="AV83" s="15">
        <f>AV56/AV53</f>
        <v>0.16149527186761228</v>
      </c>
      <c r="AW83" s="15">
        <f>AW56/AW53</f>
        <v>0.18661023470565602</v>
      </c>
      <c r="AX83" s="15">
        <f>AX56/AX53</f>
        <v>0.12394849785407726</v>
      </c>
      <c r="AY83" s="15">
        <f>AY56/AY53</f>
        <v>0.15889554571502995</v>
      </c>
    </row>
    <row r="84" spans="2:55" s="16" customFormat="1" x14ac:dyDescent="0.35">
      <c r="B84" s="16" t="s">
        <v>71</v>
      </c>
      <c r="D84" s="16" t="e">
        <f>D57/D53</f>
        <v>#DIV/0!</v>
      </c>
      <c r="E84" s="16" t="e">
        <f t="shared" ref="E84:AE84" si="495">E57/E53</f>
        <v>#DIV/0!</v>
      </c>
      <c r="F84" s="16" t="e">
        <f t="shared" si="495"/>
        <v>#DIV/0!</v>
      </c>
      <c r="G84" s="16" t="e">
        <f t="shared" si="495"/>
        <v>#DIV/0!</v>
      </c>
      <c r="H84" s="16">
        <f t="shared" si="495"/>
        <v>0</v>
      </c>
      <c r="I84" s="16">
        <f t="shared" si="495"/>
        <v>0</v>
      </c>
      <c r="J84" s="16">
        <f t="shared" si="495"/>
        <v>0</v>
      </c>
      <c r="K84" s="16">
        <f t="shared" si="495"/>
        <v>0</v>
      </c>
      <c r="L84" s="16">
        <f t="shared" si="495"/>
        <v>0</v>
      </c>
      <c r="M84" s="16">
        <f t="shared" si="495"/>
        <v>0</v>
      </c>
      <c r="N84" s="16">
        <f t="shared" si="495"/>
        <v>0</v>
      </c>
      <c r="O84" s="16">
        <f t="shared" si="495"/>
        <v>0</v>
      </c>
      <c r="P84" s="16">
        <f t="shared" si="495"/>
        <v>0.24912539127232552</v>
      </c>
      <c r="Q84" s="16">
        <f t="shared" si="495"/>
        <v>0</v>
      </c>
      <c r="R84" s="16">
        <f t="shared" si="495"/>
        <v>0</v>
      </c>
      <c r="S84" s="16">
        <f t="shared" si="495"/>
        <v>0</v>
      </c>
      <c r="T84" s="16">
        <f t="shared" si="495"/>
        <v>0</v>
      </c>
      <c r="U84" s="16">
        <f t="shared" si="495"/>
        <v>0</v>
      </c>
      <c r="V84" s="16">
        <f t="shared" si="495"/>
        <v>0</v>
      </c>
      <c r="W84" s="16" t="e">
        <f t="shared" si="495"/>
        <v>#DIV/0!</v>
      </c>
      <c r="X84" s="16" t="e">
        <f t="shared" si="495"/>
        <v>#DIV/0!</v>
      </c>
      <c r="Y84" s="16" t="e">
        <f t="shared" si="495"/>
        <v>#DIV/0!</v>
      </c>
      <c r="Z84" s="16" t="e">
        <f t="shared" si="495"/>
        <v>#DIV/0!</v>
      </c>
      <c r="AA84" s="16" t="e">
        <f t="shared" si="495"/>
        <v>#DIV/0!</v>
      </c>
      <c r="AB84" s="16" t="e">
        <f t="shared" si="495"/>
        <v>#DIV/0!</v>
      </c>
      <c r="AC84" s="16" t="e">
        <f t="shared" si="495"/>
        <v>#DIV/0!</v>
      </c>
      <c r="AD84" s="16" t="e">
        <f t="shared" si="495"/>
        <v>#DIV/0!</v>
      </c>
      <c r="AE84" s="16" t="e">
        <f t="shared" si="495"/>
        <v>#DIV/0!</v>
      </c>
      <c r="AP84" s="16" t="e">
        <f>AP57/AP53</f>
        <v>#DIV/0!</v>
      </c>
      <c r="AQ84" s="16" t="e">
        <f>AQ57/AQ53</f>
        <v>#DIV/0!</v>
      </c>
      <c r="AR84" s="16">
        <f>AR57/AR53</f>
        <v>4.6602632515119174E-2</v>
      </c>
      <c r="AS84" s="16">
        <f>AS57/AS53</f>
        <v>7.3837066207236028E-4</v>
      </c>
      <c r="AT84" s="16">
        <f>AT57/AT53</f>
        <v>0</v>
      </c>
      <c r="AU84" s="16">
        <f>AU57/AU53</f>
        <v>0</v>
      </c>
      <c r="AV84" s="16">
        <f>AV57/AV53</f>
        <v>0</v>
      </c>
      <c r="AW84" s="16">
        <f>AW57/AW53</f>
        <v>0</v>
      </c>
      <c r="AX84" s="16">
        <f>AX57/AX53</f>
        <v>0</v>
      </c>
      <c r="AY84" s="16">
        <f>AY57/AY53</f>
        <v>8.8108882521489976E-2</v>
      </c>
    </row>
    <row r="85" spans="2:55" s="15" customFormat="1" x14ac:dyDescent="0.35">
      <c r="B85" s="15" t="s">
        <v>72</v>
      </c>
      <c r="D85" s="15" t="e">
        <f>D58/D53</f>
        <v>#DIV/0!</v>
      </c>
      <c r="E85" s="15" t="e">
        <f t="shared" ref="E85:AE85" si="496">E58/E53</f>
        <v>#DIV/0!</v>
      </c>
      <c r="F85" s="15" t="e">
        <f t="shared" si="496"/>
        <v>#DIV/0!</v>
      </c>
      <c r="G85" s="15" t="e">
        <f t="shared" si="496"/>
        <v>#DIV/0!</v>
      </c>
      <c r="H85" s="15">
        <f t="shared" si="496"/>
        <v>0.51297405189620759</v>
      </c>
      <c r="I85" s="15">
        <f t="shared" si="496"/>
        <v>0.7138461538461538</v>
      </c>
      <c r="J85" s="15">
        <f t="shared" si="496"/>
        <v>0.5277027027027027</v>
      </c>
      <c r="K85" s="15">
        <f t="shared" si="496"/>
        <v>0.52264808362369342</v>
      </c>
      <c r="L85" s="15">
        <f t="shared" si="496"/>
        <v>0.46100854229815375</v>
      </c>
      <c r="M85" s="15">
        <f t="shared" si="496"/>
        <v>0.42016607354685648</v>
      </c>
      <c r="N85" s="15">
        <f t="shared" si="496"/>
        <v>0.42323472252213346</v>
      </c>
      <c r="O85" s="15">
        <f t="shared" si="496"/>
        <v>0.40600000000000003</v>
      </c>
      <c r="P85" s="15">
        <f t="shared" si="496"/>
        <v>0.6560486098324434</v>
      </c>
      <c r="Q85" s="15">
        <f t="shared" si="496"/>
        <v>0.82881646655231556</v>
      </c>
      <c r="R85" s="15">
        <f t="shared" si="496"/>
        <v>0.81082782499213091</v>
      </c>
      <c r="S85" s="15">
        <f t="shared" si="496"/>
        <v>0.67231933211583617</v>
      </c>
      <c r="T85" s="15">
        <f t="shared" si="496"/>
        <v>0.53958691910499135</v>
      </c>
      <c r="U85" s="15">
        <f t="shared" si="496"/>
        <v>0.28133586979496933</v>
      </c>
      <c r="V85" s="15">
        <f t="shared" si="496"/>
        <v>0.22261194029850745</v>
      </c>
      <c r="W85" s="15" t="e">
        <f t="shared" si="496"/>
        <v>#DIV/0!</v>
      </c>
      <c r="X85" s="15" t="e">
        <f t="shared" si="496"/>
        <v>#DIV/0!</v>
      </c>
      <c r="Y85" s="15" t="e">
        <f t="shared" si="496"/>
        <v>#DIV/0!</v>
      </c>
      <c r="Z85" s="15" t="e">
        <f t="shared" si="496"/>
        <v>#DIV/0!</v>
      </c>
      <c r="AA85" s="15" t="e">
        <f t="shared" si="496"/>
        <v>#DIV/0!</v>
      </c>
      <c r="AB85" s="15" t="e">
        <f t="shared" si="496"/>
        <v>#DIV/0!</v>
      </c>
      <c r="AC85" s="15" t="e">
        <f t="shared" si="496"/>
        <v>#DIV/0!</v>
      </c>
      <c r="AD85" s="15" t="e">
        <f t="shared" si="496"/>
        <v>#DIV/0!</v>
      </c>
      <c r="AE85" s="15" t="e">
        <f t="shared" si="496"/>
        <v>#DIV/0!</v>
      </c>
      <c r="AP85" s="15" t="e">
        <f>AP58/AP53</f>
        <v>#DIV/0!</v>
      </c>
      <c r="AQ85" s="15" t="e">
        <f>AQ58/AQ53</f>
        <v>#DIV/0!</v>
      </c>
      <c r="AR85" s="15">
        <f>AR58/AR53</f>
        <v>0.7342582710779082</v>
      </c>
      <c r="AS85" s="15">
        <f>AS58/AS53</f>
        <v>0.52399704651735168</v>
      </c>
      <c r="AT85" s="15">
        <f>AT58/AT53</f>
        <v>0.44864307798007558</v>
      </c>
      <c r="AU85" s="15">
        <f>AU58/AU53</f>
        <v>0.46953005159670896</v>
      </c>
      <c r="AV85" s="15">
        <f>AV58/AV53</f>
        <v>0.57949172576832153</v>
      </c>
      <c r="AW85" s="15">
        <f>AW58/AW53</f>
        <v>0.56406310119276648</v>
      </c>
      <c r="AX85" s="15">
        <f>AX58/AX53</f>
        <v>0.42540772532188842</v>
      </c>
      <c r="AY85" s="15">
        <f>AY58/AY53</f>
        <v>0.72492836676217765</v>
      </c>
    </row>
    <row r="86" spans="2:55" s="15" customFormat="1" x14ac:dyDescent="0.35"/>
    <row r="87" spans="2:55" s="18" customFormat="1" x14ac:dyDescent="0.35">
      <c r="B87" s="18" t="s">
        <v>73</v>
      </c>
    </row>
    <row r="88" spans="2:55" s="15" customFormat="1" x14ac:dyDescent="0.35">
      <c r="B88" s="15" t="s">
        <v>74</v>
      </c>
      <c r="D88" s="15" t="e">
        <f>D53/D51</f>
        <v>#DIV/0!</v>
      </c>
      <c r="E88" s="15" t="e">
        <f t="shared" ref="E88:AE88" si="497">E53/E51</f>
        <v>#DIV/0!</v>
      </c>
      <c r="F88" s="15" t="e">
        <f t="shared" si="497"/>
        <v>#DIV/0!</v>
      </c>
      <c r="G88" s="15" t="e">
        <f t="shared" si="497"/>
        <v>#DIV/0!</v>
      </c>
      <c r="H88" s="15">
        <f t="shared" si="497"/>
        <v>0.6506493506493507</v>
      </c>
      <c r="I88" s="15">
        <f t="shared" si="497"/>
        <v>0.58846352819451631</v>
      </c>
      <c r="J88" s="15">
        <f t="shared" si="497"/>
        <v>0.62632247143461706</v>
      </c>
      <c r="K88" s="15">
        <f t="shared" si="497"/>
        <v>0.6310213871676994</v>
      </c>
      <c r="L88" s="15">
        <f t="shared" si="497"/>
        <v>0.6410528175234057</v>
      </c>
      <c r="M88" s="15">
        <f t="shared" si="497"/>
        <v>0.64776394651913327</v>
      </c>
      <c r="N88" s="15">
        <f t="shared" si="497"/>
        <v>0.65197803744896521</v>
      </c>
      <c r="O88" s="15">
        <f t="shared" si="497"/>
        <v>0.65419337956299883</v>
      </c>
      <c r="P88" s="15">
        <f t="shared" si="497"/>
        <v>0.65528474903474898</v>
      </c>
      <c r="Q88" s="15">
        <f t="shared" si="497"/>
        <v>0.43481503579952269</v>
      </c>
      <c r="R88" s="15">
        <f t="shared" si="497"/>
        <v>0.53566009104704093</v>
      </c>
      <c r="S88" s="15">
        <f t="shared" si="497"/>
        <v>0.63344901669145592</v>
      </c>
      <c r="T88" s="15">
        <f t="shared" si="497"/>
        <v>0.64627363737486099</v>
      </c>
      <c r="U88" s="15">
        <f t="shared" si="497"/>
        <v>0.7005256533649219</v>
      </c>
      <c r="V88" s="15">
        <f t="shared" si="497"/>
        <v>0.73951434878587197</v>
      </c>
      <c r="W88" s="15" t="e">
        <f t="shared" si="497"/>
        <v>#DIV/0!</v>
      </c>
      <c r="X88" s="15" t="e">
        <f t="shared" si="497"/>
        <v>#DIV/0!</v>
      </c>
      <c r="Y88" s="15" t="e">
        <f t="shared" si="497"/>
        <v>#DIV/0!</v>
      </c>
      <c r="Z88" s="15" t="e">
        <f t="shared" si="497"/>
        <v>#DIV/0!</v>
      </c>
      <c r="AA88" s="15" t="e">
        <f t="shared" si="497"/>
        <v>#DIV/0!</v>
      </c>
      <c r="AB88" s="15" t="e">
        <f t="shared" si="497"/>
        <v>#DIV/0!</v>
      </c>
      <c r="AC88" s="15" t="e">
        <f t="shared" si="497"/>
        <v>#DIV/0!</v>
      </c>
      <c r="AD88" s="15" t="e">
        <f t="shared" si="497"/>
        <v>#DIV/0!</v>
      </c>
      <c r="AE88" s="15" t="e">
        <f t="shared" si="497"/>
        <v>#DIV/0!</v>
      </c>
      <c r="AP88" s="15" t="e">
        <f>AP53/AP51</f>
        <v>#DIV/0!</v>
      </c>
      <c r="AQ88" s="15" t="e">
        <f>AQ53/AQ51</f>
        <v>#DIV/0!</v>
      </c>
      <c r="AR88" s="15">
        <f>AR53/AR51</f>
        <v>0.56107784431137719</v>
      </c>
      <c r="AS88" s="15">
        <f>AS53/AS51</f>
        <v>0.58798842257597683</v>
      </c>
      <c r="AT88" s="15">
        <f>AT53/AT51</f>
        <v>0.59934115709285563</v>
      </c>
      <c r="AU88" s="15">
        <f>AU53/AU51</f>
        <v>0.61206896551724133</v>
      </c>
      <c r="AV88" s="15">
        <f>AV53/AV51</f>
        <v>0.61989375343469499</v>
      </c>
      <c r="AW88" s="15">
        <f>AW53/AW51</f>
        <v>0.62344827586206897</v>
      </c>
      <c r="AX88" s="15">
        <f>AX53/AX51</f>
        <v>0.64929033216913135</v>
      </c>
      <c r="AY88" s="15">
        <f>AY53/AY51</f>
        <v>0.56928894490991322</v>
      </c>
    </row>
    <row r="89" spans="2:55" s="15" customFormat="1" x14ac:dyDescent="0.35">
      <c r="B89" s="15" t="s">
        <v>75</v>
      </c>
      <c r="D89" s="15" t="e">
        <f>D59/D51</f>
        <v>#DIV/0!</v>
      </c>
      <c r="E89" s="15" t="e">
        <f t="shared" ref="E89:AE89" si="498">E59/E51</f>
        <v>#DIV/0!</v>
      </c>
      <c r="F89" s="15" t="e">
        <f t="shared" si="498"/>
        <v>#DIV/0!</v>
      </c>
      <c r="G89" s="15" t="e">
        <f t="shared" si="498"/>
        <v>#DIV/0!</v>
      </c>
      <c r="H89" s="15">
        <f t="shared" si="498"/>
        <v>0.31688311688311688</v>
      </c>
      <c r="I89" s="15">
        <f t="shared" si="498"/>
        <v>0.16839110191412313</v>
      </c>
      <c r="J89" s="15">
        <f t="shared" si="498"/>
        <v>0.29581041049513329</v>
      </c>
      <c r="K89" s="15">
        <f t="shared" si="498"/>
        <v>0.30121926843893665</v>
      </c>
      <c r="L89" s="15">
        <f t="shared" si="498"/>
        <v>0.34552199258081612</v>
      </c>
      <c r="M89" s="15">
        <f t="shared" si="498"/>
        <v>0.37559551252497309</v>
      </c>
      <c r="N89" s="15">
        <f t="shared" si="498"/>
        <v>0.37603829367872732</v>
      </c>
      <c r="O89" s="15">
        <f t="shared" si="498"/>
        <v>0.38859086746042132</v>
      </c>
      <c r="P89" s="15">
        <f t="shared" si="498"/>
        <v>0.22538610038610038</v>
      </c>
      <c r="Q89" s="15">
        <f t="shared" si="498"/>
        <v>7.4433174224343673E-2</v>
      </c>
      <c r="R89" s="15">
        <f t="shared" si="498"/>
        <v>0.10133198448828191</v>
      </c>
      <c r="S89" s="15">
        <f t="shared" si="498"/>
        <v>0.20756899686002314</v>
      </c>
      <c r="T89" s="15">
        <f t="shared" si="498"/>
        <v>0.29755283648498332</v>
      </c>
      <c r="U89" s="15">
        <f t="shared" si="498"/>
        <v>0.50344265936181243</v>
      </c>
      <c r="V89" s="15">
        <f t="shared" si="498"/>
        <v>0.5748896247240618</v>
      </c>
      <c r="W89" s="15" t="e">
        <f t="shared" si="498"/>
        <v>#DIV/0!</v>
      </c>
      <c r="X89" s="15" t="e">
        <f t="shared" si="498"/>
        <v>#DIV/0!</v>
      </c>
      <c r="Y89" s="15" t="e">
        <f t="shared" si="498"/>
        <v>#DIV/0!</v>
      </c>
      <c r="Z89" s="15" t="e">
        <f t="shared" si="498"/>
        <v>#DIV/0!</v>
      </c>
      <c r="AA89" s="15" t="e">
        <f t="shared" si="498"/>
        <v>#DIV/0!</v>
      </c>
      <c r="AB89" s="15" t="e">
        <f t="shared" si="498"/>
        <v>#DIV/0!</v>
      </c>
      <c r="AC89" s="15" t="e">
        <f t="shared" si="498"/>
        <v>#DIV/0!</v>
      </c>
      <c r="AD89" s="15" t="e">
        <f t="shared" si="498"/>
        <v>#DIV/0!</v>
      </c>
      <c r="AE89" s="15" t="e">
        <f t="shared" si="498"/>
        <v>#DIV/0!</v>
      </c>
      <c r="AP89" s="15" t="e">
        <f>AP59/AP51</f>
        <v>#DIV/0!</v>
      </c>
      <c r="AQ89" s="15" t="e">
        <f>AQ59/AQ51</f>
        <v>#DIV/0!</v>
      </c>
      <c r="AR89" s="15">
        <f>AR59/AR51</f>
        <v>0.14910179640718563</v>
      </c>
      <c r="AS89" s="15">
        <f>AS59/AS51</f>
        <v>0.27988422575976846</v>
      </c>
      <c r="AT89" s="15">
        <f>AT59/AT51</f>
        <v>0.33045089561457691</v>
      </c>
      <c r="AU89" s="15">
        <f>AU59/AU51</f>
        <v>0.32468419255718678</v>
      </c>
      <c r="AV89" s="15">
        <f>AV59/AV51</f>
        <v>0.2606704524638212</v>
      </c>
      <c r="AW89" s="15">
        <f>AW59/AW51</f>
        <v>0.27178410794602698</v>
      </c>
      <c r="AX89" s="15">
        <f>AX59/AX51</f>
        <v>0.37307720888756779</v>
      </c>
      <c r="AY89" s="15">
        <f>AY59/AY51</f>
        <v>0.1565952398606065</v>
      </c>
    </row>
    <row r="90" spans="2:55" x14ac:dyDescent="0.35">
      <c r="B90" s="15" t="s">
        <v>76</v>
      </c>
      <c r="D90" s="15" t="e">
        <f>D65/D51</f>
        <v>#DIV/0!</v>
      </c>
      <c r="E90" s="15" t="e">
        <f t="shared" ref="E90:AE90" si="499">E65/E51</f>
        <v>#DIV/0!</v>
      </c>
      <c r="F90" s="15" t="e">
        <f t="shared" si="499"/>
        <v>#DIV/0!</v>
      </c>
      <c r="G90" s="15" t="e">
        <f t="shared" si="499"/>
        <v>#DIV/0!</v>
      </c>
      <c r="H90" s="15">
        <f t="shared" si="499"/>
        <v>0.31850649350649352</v>
      </c>
      <c r="I90" s="15">
        <f t="shared" si="499"/>
        <v>0.15752715985514745</v>
      </c>
      <c r="J90" s="15">
        <f t="shared" si="499"/>
        <v>0.28523063901819723</v>
      </c>
      <c r="K90" s="15">
        <f t="shared" si="499"/>
        <v>0.29402358584849092</v>
      </c>
      <c r="L90" s="15">
        <f t="shared" si="499"/>
        <v>0.36106694930224342</v>
      </c>
      <c r="M90" s="15">
        <f t="shared" si="499"/>
        <v>0.36791147994467499</v>
      </c>
      <c r="N90" s="15">
        <f t="shared" si="499"/>
        <v>0.37139236942137127</v>
      </c>
      <c r="O90" s="15">
        <f t="shared" si="499"/>
        <v>0.37485280648959834</v>
      </c>
      <c r="P90" s="15">
        <f t="shared" si="499"/>
        <v>0.21778474903474904</v>
      </c>
      <c r="Q90" s="15">
        <f t="shared" si="499"/>
        <v>7.085322195704058E-2</v>
      </c>
      <c r="R90" s="15">
        <f t="shared" si="499"/>
        <v>0.10335525206541898</v>
      </c>
      <c r="S90" s="15">
        <f t="shared" si="499"/>
        <v>0.21285737894562881</v>
      </c>
      <c r="T90" s="15">
        <f t="shared" si="499"/>
        <v>0.30714682981090102</v>
      </c>
      <c r="U90" s="15">
        <f t="shared" si="499"/>
        <v>0.51684311838306063</v>
      </c>
      <c r="V90" s="15">
        <f t="shared" si="499"/>
        <v>0.58068432671081682</v>
      </c>
      <c r="W90" s="15" t="e">
        <f t="shared" si="499"/>
        <v>#DIV/0!</v>
      </c>
      <c r="X90" s="15" t="e">
        <f t="shared" si="499"/>
        <v>#DIV/0!</v>
      </c>
      <c r="Y90" s="15" t="e">
        <f t="shared" si="499"/>
        <v>#DIV/0!</v>
      </c>
      <c r="Z90" s="15" t="e">
        <f t="shared" si="499"/>
        <v>#DIV/0!</v>
      </c>
      <c r="AA90" s="15" t="e">
        <f t="shared" si="499"/>
        <v>#DIV/0!</v>
      </c>
      <c r="AB90" s="15" t="e">
        <f t="shared" si="499"/>
        <v>#DIV/0!</v>
      </c>
      <c r="AC90" s="15" t="e">
        <f t="shared" si="499"/>
        <v>#DIV/0!</v>
      </c>
      <c r="AD90" s="15" t="e">
        <f t="shared" si="499"/>
        <v>#DIV/0!</v>
      </c>
      <c r="AE90" s="15" t="e">
        <f t="shared" si="499"/>
        <v>#DIV/0!</v>
      </c>
      <c r="AP90" s="15" t="e">
        <f>AP65/AP51</f>
        <v>#DIV/0!</v>
      </c>
      <c r="AQ90" s="15" t="e">
        <f>AQ65/AQ51</f>
        <v>#DIV/0!</v>
      </c>
      <c r="AR90" s="15">
        <f>AR65/AR51</f>
        <v>0.14830339321357286</v>
      </c>
      <c r="AS90" s="15">
        <f>AS65/AS51</f>
        <v>0.27568740955137483</v>
      </c>
      <c r="AT90" s="15">
        <f>AT65/AT51</f>
        <v>0.32900967675519871</v>
      </c>
      <c r="AU90" s="15">
        <f>AU65/AU51</f>
        <v>0.33253670194605667</v>
      </c>
      <c r="AV90" s="15">
        <f>AV65/AV51</f>
        <v>0.27202784392745927</v>
      </c>
      <c r="AW90" s="15">
        <f>AW65/AW51</f>
        <v>0.26440779610194903</v>
      </c>
      <c r="AX90" s="15">
        <f>AX65/AX51</f>
        <v>0.36936167050605634</v>
      </c>
      <c r="AY90" s="15">
        <f>AY65/AY51</f>
        <v>0.15500111218210127</v>
      </c>
    </row>
    <row r="92" spans="2:55" s="6" customFormat="1" x14ac:dyDescent="0.35">
      <c r="B92" s="7" t="s">
        <v>77</v>
      </c>
      <c r="BC92" s="8"/>
    </row>
    <row r="93" spans="2:55" s="9" customFormat="1" x14ac:dyDescent="0.35">
      <c r="B93" s="9" t="s">
        <v>78</v>
      </c>
      <c r="BC93" s="10"/>
    </row>
    <row r="94" spans="2:55" x14ac:dyDescent="0.35">
      <c r="B94" t="s">
        <v>79</v>
      </c>
      <c r="D94" s="3"/>
      <c r="E94" s="3"/>
      <c r="F94" s="3"/>
      <c r="G94" s="3"/>
      <c r="H94" s="3"/>
      <c r="I94" s="3"/>
      <c r="J94" s="3"/>
      <c r="K94" s="3">
        <f>AW94</f>
        <v>847</v>
      </c>
      <c r="L94" s="3">
        <v>978</v>
      </c>
      <c r="M94" s="3">
        <v>5628</v>
      </c>
      <c r="N94" s="3">
        <v>1288</v>
      </c>
      <c r="O94" s="3">
        <f>AX94</f>
        <v>1990</v>
      </c>
      <c r="P94" s="3">
        <v>3887</v>
      </c>
      <c r="Q94" s="3">
        <v>3013</v>
      </c>
      <c r="R94" s="3">
        <v>2800</v>
      </c>
      <c r="S94" s="3">
        <f>AY94</f>
        <v>3389</v>
      </c>
      <c r="T94" s="3">
        <v>5079</v>
      </c>
      <c r="U94" s="3">
        <v>5783</v>
      </c>
      <c r="V94" s="3">
        <v>5519</v>
      </c>
      <c r="W94" s="3"/>
      <c r="X94" s="3"/>
      <c r="Y94" s="3"/>
      <c r="Z94" s="3"/>
      <c r="AA94" s="3"/>
      <c r="AB94" s="3"/>
      <c r="AC94" s="3"/>
      <c r="AD94" s="3"/>
      <c r="AE94" s="3"/>
      <c r="AP94" s="3"/>
      <c r="AQ94" s="3"/>
      <c r="AR94" s="3"/>
      <c r="AS94" s="3">
        <v>1766</v>
      </c>
      <c r="AT94" s="3">
        <v>4002</v>
      </c>
      <c r="AU94" s="3">
        <v>782</v>
      </c>
      <c r="AV94" s="3">
        <v>10896</v>
      </c>
      <c r="AW94" s="3">
        <v>847</v>
      </c>
      <c r="AX94" s="3">
        <v>1990</v>
      </c>
      <c r="AY94" s="3">
        <v>3389</v>
      </c>
    </row>
    <row r="95" spans="2:55" x14ac:dyDescent="0.35">
      <c r="B95" t="s">
        <v>80</v>
      </c>
      <c r="D95" s="3"/>
      <c r="E95" s="3"/>
      <c r="F95" s="3"/>
      <c r="G95" s="3"/>
      <c r="H95" s="3"/>
      <c r="I95" s="3"/>
      <c r="J95" s="3"/>
      <c r="K95" s="3">
        <f>AW95</f>
        <v>10714</v>
      </c>
      <c r="L95" s="3">
        <v>11689</v>
      </c>
      <c r="M95" s="3">
        <v>14026</v>
      </c>
      <c r="N95" s="3">
        <v>18010</v>
      </c>
      <c r="O95" s="3">
        <f>AX95</f>
        <v>19218</v>
      </c>
      <c r="P95" s="3">
        <v>16451</v>
      </c>
      <c r="Q95" s="3">
        <v>14024</v>
      </c>
      <c r="R95" s="3">
        <v>10343</v>
      </c>
      <c r="S95" s="3">
        <f>AY95</f>
        <v>9907</v>
      </c>
      <c r="T95" s="3">
        <v>10241</v>
      </c>
      <c r="U95" s="3">
        <v>10240</v>
      </c>
      <c r="V95" s="3">
        <v>12762</v>
      </c>
      <c r="W95" s="3"/>
      <c r="X95" s="3"/>
      <c r="Y95" s="3"/>
      <c r="Z95" s="3"/>
      <c r="AA95" s="3"/>
      <c r="AB95" s="3"/>
      <c r="AC95" s="3"/>
      <c r="AD95" s="3"/>
      <c r="AE95" s="3"/>
      <c r="AP95" s="3"/>
      <c r="AQ95" s="3"/>
      <c r="AR95" s="3"/>
      <c r="AS95" s="3">
        <v>5032</v>
      </c>
      <c r="AT95" s="3">
        <v>3106</v>
      </c>
      <c r="AU95" s="3">
        <v>6640</v>
      </c>
      <c r="AV95" s="3">
        <v>1</v>
      </c>
      <c r="AW95" s="3">
        <v>10714</v>
      </c>
      <c r="AX95" s="3">
        <v>19218</v>
      </c>
      <c r="AY95" s="3">
        <v>9907</v>
      </c>
    </row>
    <row r="96" spans="2:55" x14ac:dyDescent="0.35">
      <c r="B96" t="s">
        <v>81</v>
      </c>
      <c r="D96" s="3"/>
      <c r="E96" s="3"/>
      <c r="F96" s="3"/>
      <c r="G96" s="3"/>
      <c r="H96" s="3"/>
      <c r="I96" s="3"/>
      <c r="J96" s="3"/>
      <c r="K96" s="3">
        <f>AW96</f>
        <v>2429</v>
      </c>
      <c r="L96" s="3">
        <v>3024</v>
      </c>
      <c r="M96" s="3">
        <v>3586</v>
      </c>
      <c r="N96" s="3">
        <v>3954</v>
      </c>
      <c r="O96" s="3">
        <f>AX96</f>
        <v>4650</v>
      </c>
      <c r="P96" s="3">
        <v>5438</v>
      </c>
      <c r="Q96" s="3">
        <v>5317</v>
      </c>
      <c r="R96" s="3">
        <v>4908</v>
      </c>
      <c r="S96" s="3">
        <f>AY96</f>
        <v>3827</v>
      </c>
      <c r="T96" s="3">
        <v>4080</v>
      </c>
      <c r="U96" s="3">
        <v>7066</v>
      </c>
      <c r="V96" s="3">
        <v>8309</v>
      </c>
      <c r="W96" s="3"/>
      <c r="X96" s="3"/>
      <c r="Y96" s="3"/>
      <c r="Z96" s="3"/>
      <c r="AA96" s="3"/>
      <c r="AB96" s="3"/>
      <c r="AC96" s="3"/>
      <c r="AD96" s="3"/>
      <c r="AE96" s="3"/>
      <c r="AP96" s="3"/>
      <c r="AQ96" s="3"/>
      <c r="AR96" s="3"/>
      <c r="AS96" s="3">
        <v>826</v>
      </c>
      <c r="AT96" s="3">
        <v>1265</v>
      </c>
      <c r="AU96" s="3">
        <v>1424</v>
      </c>
      <c r="AV96" s="3">
        <v>1657</v>
      </c>
      <c r="AW96" s="3">
        <v>2429</v>
      </c>
      <c r="AX96" s="3">
        <v>4650</v>
      </c>
      <c r="AY96" s="3">
        <v>3827</v>
      </c>
    </row>
    <row r="97" spans="2:62" x14ac:dyDescent="0.35">
      <c r="B97" t="s">
        <v>82</v>
      </c>
      <c r="D97" s="3"/>
      <c r="E97" s="3"/>
      <c r="F97" s="3"/>
      <c r="G97" s="3"/>
      <c r="H97" s="3"/>
      <c r="I97" s="3"/>
      <c r="J97" s="3"/>
      <c r="K97" s="3">
        <f>AW97</f>
        <v>1826</v>
      </c>
      <c r="L97" s="3">
        <v>1992</v>
      </c>
      <c r="M97" s="3">
        <v>2114</v>
      </c>
      <c r="N97" s="3">
        <v>2233</v>
      </c>
      <c r="O97" s="3">
        <f>AX97</f>
        <v>2605</v>
      </c>
      <c r="P97" s="3">
        <v>3163</v>
      </c>
      <c r="Q97" s="3">
        <v>3889</v>
      </c>
      <c r="R97" s="3">
        <v>4454</v>
      </c>
      <c r="S97" s="3">
        <f>AY97</f>
        <v>5159</v>
      </c>
      <c r="T97" s="3">
        <v>4611</v>
      </c>
      <c r="U97" s="3">
        <v>4319</v>
      </c>
      <c r="V97" s="3">
        <v>4779</v>
      </c>
      <c r="W97" s="3"/>
      <c r="X97" s="3"/>
      <c r="Y97" s="3"/>
      <c r="Z97" s="3"/>
      <c r="AA97" s="3"/>
      <c r="AB97" s="3"/>
      <c r="AC97" s="3"/>
      <c r="AD97" s="3"/>
      <c r="AE97" s="3"/>
      <c r="AP97" s="3"/>
      <c r="AQ97" s="3"/>
      <c r="AR97" s="3"/>
      <c r="AS97" s="3">
        <v>794</v>
      </c>
      <c r="AT97" s="3">
        <v>796</v>
      </c>
      <c r="AU97" s="3">
        <v>1575</v>
      </c>
      <c r="AV97" s="3">
        <v>979</v>
      </c>
      <c r="AW97" s="3">
        <v>1826</v>
      </c>
      <c r="AX97" s="3">
        <v>2605</v>
      </c>
      <c r="AY97" s="3">
        <v>5159</v>
      </c>
    </row>
    <row r="98" spans="2:62" s="11" customFormat="1" x14ac:dyDescent="0.35">
      <c r="B98" s="11" t="s">
        <v>83</v>
      </c>
      <c r="D98" s="20"/>
      <c r="E98" s="20"/>
      <c r="F98" s="20"/>
      <c r="G98" s="20"/>
      <c r="H98" s="20"/>
      <c r="I98" s="20"/>
      <c r="J98" s="20"/>
      <c r="K98" s="20">
        <f>AW98</f>
        <v>239</v>
      </c>
      <c r="L98" s="20">
        <v>444</v>
      </c>
      <c r="M98" s="20">
        <v>452</v>
      </c>
      <c r="N98" s="20">
        <v>321</v>
      </c>
      <c r="O98" s="20">
        <f>AX98</f>
        <v>366</v>
      </c>
      <c r="P98" s="20">
        <v>636</v>
      </c>
      <c r="Q98" s="20">
        <v>1175</v>
      </c>
      <c r="R98" s="20">
        <v>718</v>
      </c>
      <c r="S98" s="20">
        <f>AY98</f>
        <v>791</v>
      </c>
      <c r="T98" s="20">
        <v>872</v>
      </c>
      <c r="U98" s="20">
        <v>1389</v>
      </c>
      <c r="V98" s="20">
        <v>1289</v>
      </c>
      <c r="W98" s="20"/>
      <c r="X98" s="20"/>
      <c r="Y98" s="20"/>
      <c r="Z98" s="20"/>
      <c r="AA98" s="20"/>
      <c r="AB98" s="20"/>
      <c r="AC98" s="20"/>
      <c r="AD98" s="20"/>
      <c r="AE98" s="20"/>
      <c r="AP98" s="20"/>
      <c r="AQ98" s="20"/>
      <c r="AR98" s="20"/>
      <c r="AS98" s="20">
        <v>118</v>
      </c>
      <c r="AT98" s="20">
        <v>86</v>
      </c>
      <c r="AU98" s="20">
        <v>136</v>
      </c>
      <c r="AV98" s="20">
        <v>157</v>
      </c>
      <c r="AW98" s="20">
        <v>239</v>
      </c>
      <c r="AX98" s="20">
        <v>366</v>
      </c>
      <c r="AY98" s="20">
        <v>791</v>
      </c>
    </row>
    <row r="99" spans="2:62" s="12" customFormat="1" x14ac:dyDescent="0.35">
      <c r="B99" s="12" t="s">
        <v>84</v>
      </c>
      <c r="D99" s="21">
        <f t="shared" ref="D99" si="500">SUM(D94:D98)</f>
        <v>0</v>
      </c>
      <c r="E99" s="21">
        <f t="shared" ref="E99" si="501">SUM(E94:E98)</f>
        <v>0</v>
      </c>
      <c r="F99" s="21">
        <f t="shared" ref="F99" si="502">SUM(F94:F98)</f>
        <v>0</v>
      </c>
      <c r="G99" s="21">
        <f t="shared" ref="G99" si="503">SUM(G94:G98)</f>
        <v>0</v>
      </c>
      <c r="H99" s="21">
        <f t="shared" ref="H99" si="504">SUM(H94:H98)</f>
        <v>0</v>
      </c>
      <c r="I99" s="21">
        <f t="shared" ref="I99" si="505">SUM(I94:I98)</f>
        <v>0</v>
      </c>
      <c r="J99" s="21">
        <f t="shared" ref="J99" si="506">SUM(J94:J98)</f>
        <v>0</v>
      </c>
      <c r="K99" s="21">
        <f t="shared" ref="K99" si="507">SUM(K94:K98)</f>
        <v>16055</v>
      </c>
      <c r="L99" s="21">
        <f t="shared" ref="L99" si="508">SUM(L94:L98)</f>
        <v>18127</v>
      </c>
      <c r="M99" s="21">
        <f t="shared" ref="M99" si="509">SUM(M94:M98)</f>
        <v>25806</v>
      </c>
      <c r="N99" s="21">
        <f t="shared" ref="N99" si="510">SUM(N94:N98)</f>
        <v>25806</v>
      </c>
      <c r="O99" s="21">
        <f t="shared" ref="O99" si="511">SUM(O94:O98)</f>
        <v>28829</v>
      </c>
      <c r="P99" s="21">
        <f t="shared" ref="P99" si="512">SUM(P94:P98)</f>
        <v>29575</v>
      </c>
      <c r="Q99" s="21">
        <f t="shared" ref="Q99" si="513">SUM(Q94:Q98)</f>
        <v>27418</v>
      </c>
      <c r="R99" s="21">
        <f t="shared" ref="R99" si="514">SUM(R94:R98)</f>
        <v>23223</v>
      </c>
      <c r="S99" s="21">
        <f t="shared" ref="S99" si="515">SUM(S94:S98)</f>
        <v>23073</v>
      </c>
      <c r="T99" s="21">
        <f t="shared" ref="T99" si="516">SUM(T94:T98)</f>
        <v>24883</v>
      </c>
      <c r="U99" s="21">
        <f t="shared" ref="U99" si="517">SUM(U94:U98)</f>
        <v>28797</v>
      </c>
      <c r="V99" s="21">
        <f t="shared" ref="V99" si="518">SUM(V94:V98)</f>
        <v>32658</v>
      </c>
      <c r="W99" s="21">
        <f t="shared" ref="W99" si="519">SUM(W94:W98)</f>
        <v>0</v>
      </c>
      <c r="X99" s="21">
        <f t="shared" ref="X99" si="520">SUM(X94:X98)</f>
        <v>0</v>
      </c>
      <c r="Y99" s="21">
        <f t="shared" ref="Y99" si="521">SUM(Y94:Y98)</f>
        <v>0</v>
      </c>
      <c r="Z99" s="21">
        <f t="shared" ref="Z99" si="522">SUM(Z94:Z98)</f>
        <v>0</v>
      </c>
      <c r="AA99" s="21">
        <f t="shared" ref="AA99" si="523">SUM(AA94:AA98)</f>
        <v>0</v>
      </c>
      <c r="AB99" s="21">
        <f t="shared" ref="AB99" si="524">SUM(AB94:AB98)</f>
        <v>0</v>
      </c>
      <c r="AC99" s="21">
        <f t="shared" ref="AC99" si="525">SUM(AC94:AC98)</f>
        <v>0</v>
      </c>
      <c r="AD99" s="21">
        <f t="shared" ref="AD99" si="526">SUM(AD94:AD98)</f>
        <v>0</v>
      </c>
      <c r="AE99" s="21">
        <f t="shared" ref="AE99" si="527">SUM(AE94:AE98)</f>
        <v>0</v>
      </c>
      <c r="AP99" s="21">
        <f t="shared" ref="AP99:AY99" si="528">SUM(AP94:AP98)</f>
        <v>0</v>
      </c>
      <c r="AQ99" s="21">
        <f t="shared" si="528"/>
        <v>0</v>
      </c>
      <c r="AR99" s="21">
        <f t="shared" si="528"/>
        <v>0</v>
      </c>
      <c r="AS99" s="21">
        <f t="shared" si="528"/>
        <v>8536</v>
      </c>
      <c r="AT99" s="21">
        <f t="shared" si="528"/>
        <v>9255</v>
      </c>
      <c r="AU99" s="21">
        <f t="shared" si="528"/>
        <v>10557</v>
      </c>
      <c r="AV99" s="21">
        <f t="shared" si="528"/>
        <v>13690</v>
      </c>
      <c r="AW99" s="21">
        <f t="shared" si="528"/>
        <v>16055</v>
      </c>
      <c r="AX99" s="21">
        <f t="shared" si="528"/>
        <v>28829</v>
      </c>
      <c r="AY99" s="21">
        <f t="shared" si="528"/>
        <v>23073</v>
      </c>
    </row>
    <row r="100" spans="2:62" s="9" customFormat="1" x14ac:dyDescent="0.35">
      <c r="B100" s="9" t="s">
        <v>85</v>
      </c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BC100" s="10"/>
    </row>
    <row r="101" spans="2:62" x14ac:dyDescent="0.35">
      <c r="B101" t="s">
        <v>86</v>
      </c>
      <c r="D101" s="3"/>
      <c r="E101" s="3"/>
      <c r="F101" s="3"/>
      <c r="G101" s="3"/>
      <c r="H101" s="3"/>
      <c r="I101" s="3"/>
      <c r="J101" s="3"/>
      <c r="K101" s="3">
        <f>AW101</f>
        <v>2149</v>
      </c>
      <c r="L101" s="3">
        <v>2268</v>
      </c>
      <c r="M101" s="3">
        <v>2364</v>
      </c>
      <c r="N101" s="3">
        <v>2509</v>
      </c>
      <c r="O101" s="3">
        <f>AX101</f>
        <v>2778</v>
      </c>
      <c r="P101" s="3">
        <v>2916</v>
      </c>
      <c r="Q101" s="3">
        <v>3233</v>
      </c>
      <c r="R101" s="3">
        <v>3774</v>
      </c>
      <c r="S101" s="3">
        <f>AY101</f>
        <v>3807</v>
      </c>
      <c r="T101" s="3">
        <v>3740</v>
      </c>
      <c r="U101" s="3">
        <v>3799</v>
      </c>
      <c r="V101" s="3">
        <v>3844</v>
      </c>
      <c r="W101" s="3"/>
      <c r="X101" s="3"/>
      <c r="Y101" s="3"/>
      <c r="Z101" s="3"/>
      <c r="AA101" s="3"/>
      <c r="AB101" s="3"/>
      <c r="AC101" s="3"/>
      <c r="AD101" s="3"/>
      <c r="AE101" s="3"/>
      <c r="AP101" s="3"/>
      <c r="AQ101" s="3"/>
      <c r="AR101" s="3"/>
      <c r="AS101" s="3">
        <v>521</v>
      </c>
      <c r="AT101" s="3">
        <v>997</v>
      </c>
      <c r="AU101" s="3">
        <v>1404</v>
      </c>
      <c r="AV101" s="3">
        <v>1674</v>
      </c>
      <c r="AW101" s="3">
        <v>2149</v>
      </c>
      <c r="AX101" s="3">
        <v>2778</v>
      </c>
      <c r="AY101" s="3">
        <v>3807</v>
      </c>
    </row>
    <row r="102" spans="2:62" x14ac:dyDescent="0.35">
      <c r="B102" t="s">
        <v>87</v>
      </c>
      <c r="D102" s="3"/>
      <c r="E102" s="3"/>
      <c r="F102" s="3"/>
      <c r="G102" s="3"/>
      <c r="H102" s="3"/>
      <c r="I102" s="3"/>
      <c r="J102" s="3"/>
      <c r="K102" s="3">
        <f>AW102</f>
        <v>707</v>
      </c>
      <c r="L102" s="3">
        <v>727</v>
      </c>
      <c r="M102" s="3">
        <v>801</v>
      </c>
      <c r="N102" s="3">
        <v>830</v>
      </c>
      <c r="O102" s="3">
        <f>AX102</f>
        <v>829</v>
      </c>
      <c r="P102" s="3">
        <v>856</v>
      </c>
      <c r="Q102" s="3">
        <v>852</v>
      </c>
      <c r="R102" s="3">
        <v>927</v>
      </c>
      <c r="S102" s="3">
        <f>AY102</f>
        <v>1038</v>
      </c>
      <c r="T102" s="3">
        <v>1094</v>
      </c>
      <c r="U102" s="3">
        <v>1235</v>
      </c>
      <c r="V102" s="3">
        <v>1316</v>
      </c>
      <c r="W102" s="3"/>
      <c r="X102" s="3"/>
      <c r="Y102" s="3"/>
      <c r="Z102" s="3"/>
      <c r="AA102" s="3"/>
      <c r="AB102" s="3"/>
      <c r="AC102" s="3"/>
      <c r="AD102" s="3"/>
      <c r="AE102" s="3"/>
      <c r="AP102" s="3"/>
      <c r="AQ102" s="3"/>
      <c r="AR102" s="3"/>
      <c r="AS102" s="3">
        <v>0</v>
      </c>
      <c r="AT102" s="3">
        <v>0</v>
      </c>
      <c r="AU102" s="3">
        <v>0</v>
      </c>
      <c r="AV102" s="3">
        <v>618</v>
      </c>
      <c r="AW102" s="3">
        <v>707</v>
      </c>
      <c r="AX102" s="3">
        <v>829</v>
      </c>
      <c r="AY102" s="3">
        <v>1038</v>
      </c>
    </row>
    <row r="103" spans="2:62" x14ac:dyDescent="0.35">
      <c r="B103" t="s">
        <v>88</v>
      </c>
      <c r="D103" s="3"/>
      <c r="E103" s="3"/>
      <c r="F103" s="3"/>
      <c r="G103" s="3"/>
      <c r="H103" s="3"/>
      <c r="I103" s="3"/>
      <c r="J103" s="3"/>
      <c r="K103" s="3">
        <f>AW103</f>
        <v>4193</v>
      </c>
      <c r="L103" s="3">
        <v>4193</v>
      </c>
      <c r="M103" s="3">
        <v>4193</v>
      </c>
      <c r="N103" s="3">
        <v>4302</v>
      </c>
      <c r="O103" s="3">
        <f>AX103</f>
        <v>4349</v>
      </c>
      <c r="P103" s="3">
        <v>4365</v>
      </c>
      <c r="Q103" s="3">
        <v>4372</v>
      </c>
      <c r="R103" s="3">
        <v>4372</v>
      </c>
      <c r="S103" s="3">
        <f>AY103</f>
        <v>4372</v>
      </c>
      <c r="T103" s="3">
        <v>4430</v>
      </c>
      <c r="U103" s="3">
        <v>4430</v>
      </c>
      <c r="V103" s="3">
        <v>4430</v>
      </c>
      <c r="W103" s="3"/>
      <c r="X103" s="3"/>
      <c r="Y103" s="3"/>
      <c r="Z103" s="3"/>
      <c r="AA103" s="3"/>
      <c r="AB103" s="3"/>
      <c r="AC103" s="3"/>
      <c r="AD103" s="3"/>
      <c r="AE103" s="3"/>
      <c r="AP103" s="3"/>
      <c r="AQ103" s="3"/>
      <c r="AR103" s="3"/>
      <c r="AS103" s="3">
        <v>618</v>
      </c>
      <c r="AT103" s="3">
        <v>618</v>
      </c>
      <c r="AU103" s="3">
        <v>618</v>
      </c>
      <c r="AV103" s="3">
        <v>618</v>
      </c>
      <c r="AW103" s="3">
        <v>4193</v>
      </c>
      <c r="AX103" s="3">
        <v>4349</v>
      </c>
      <c r="AY103" s="3">
        <v>4372</v>
      </c>
    </row>
    <row r="104" spans="2:62" x14ac:dyDescent="0.35">
      <c r="B104" t="s">
        <v>89</v>
      </c>
      <c r="D104" s="3"/>
      <c r="E104" s="3"/>
      <c r="F104" s="3"/>
      <c r="G104" s="3"/>
      <c r="H104" s="3"/>
      <c r="I104" s="3"/>
      <c r="J104" s="3"/>
      <c r="K104" s="3">
        <f>AW104</f>
        <v>2737</v>
      </c>
      <c r="L104" s="3">
        <v>2613</v>
      </c>
      <c r="M104" s="3">
        <v>2478</v>
      </c>
      <c r="N104" s="3">
        <v>2454</v>
      </c>
      <c r="O104" s="3">
        <f>AX104</f>
        <v>2339</v>
      </c>
      <c r="P104" s="3">
        <v>2211</v>
      </c>
      <c r="Q104" s="3">
        <v>2036</v>
      </c>
      <c r="R104" s="3">
        <v>1850</v>
      </c>
      <c r="S104" s="3">
        <f>AY104</f>
        <v>1676</v>
      </c>
      <c r="T104" s="3">
        <v>1541</v>
      </c>
      <c r="U104" s="3">
        <v>1395</v>
      </c>
      <c r="V104" s="3">
        <v>1251</v>
      </c>
      <c r="W104" s="3"/>
      <c r="X104" s="3"/>
      <c r="Y104" s="3"/>
      <c r="Z104" s="3"/>
      <c r="AA104" s="3"/>
      <c r="AB104" s="3"/>
      <c r="AC104" s="3"/>
      <c r="AD104" s="3"/>
      <c r="AE104" s="3"/>
      <c r="AP104" s="3"/>
      <c r="AQ104" s="3"/>
      <c r="AR104" s="3"/>
      <c r="AS104" s="3">
        <v>104</v>
      </c>
      <c r="AT104" s="3">
        <v>52</v>
      </c>
      <c r="AU104" s="3">
        <v>45</v>
      </c>
      <c r="AV104" s="3">
        <v>49</v>
      </c>
      <c r="AW104" s="3">
        <v>2737</v>
      </c>
      <c r="AX104" s="3">
        <v>2339</v>
      </c>
      <c r="AY104" s="3">
        <v>1676</v>
      </c>
    </row>
    <row r="105" spans="2:62" x14ac:dyDescent="0.35">
      <c r="B105" t="s">
        <v>90</v>
      </c>
      <c r="D105" s="3"/>
      <c r="E105" s="3"/>
      <c r="F105" s="3"/>
      <c r="G105" s="3"/>
      <c r="H105" s="3"/>
      <c r="I105" s="3"/>
      <c r="J105" s="3"/>
      <c r="K105" s="3">
        <f>AW105</f>
        <v>806</v>
      </c>
      <c r="L105" s="3">
        <v>778</v>
      </c>
      <c r="M105" s="3">
        <v>958</v>
      </c>
      <c r="N105" s="3">
        <v>970</v>
      </c>
      <c r="O105" s="3">
        <f>AX105</f>
        <v>1222</v>
      </c>
      <c r="P105" s="3">
        <v>1784</v>
      </c>
      <c r="Q105" s="3">
        <v>2225</v>
      </c>
      <c r="R105" s="3">
        <v>2762</v>
      </c>
      <c r="S105" s="3">
        <f>AY105</f>
        <v>3396</v>
      </c>
      <c r="T105" s="3">
        <v>4568</v>
      </c>
      <c r="U105" s="3">
        <v>5398</v>
      </c>
      <c r="V105" s="3">
        <v>5982</v>
      </c>
      <c r="W105" s="3"/>
      <c r="X105" s="3"/>
      <c r="Y105" s="3"/>
      <c r="Z105" s="3"/>
      <c r="AA105" s="3"/>
      <c r="AB105" s="3"/>
      <c r="AC105" s="3"/>
      <c r="AD105" s="3"/>
      <c r="AE105" s="3"/>
      <c r="AP105" s="3"/>
      <c r="AQ105" s="3"/>
      <c r="AR105" s="3"/>
      <c r="AS105" s="3">
        <v>0</v>
      </c>
      <c r="AT105" s="3">
        <v>0</v>
      </c>
      <c r="AU105" s="3">
        <v>0</v>
      </c>
      <c r="AV105" s="3">
        <v>548</v>
      </c>
      <c r="AW105" s="3">
        <v>806</v>
      </c>
      <c r="AX105" s="3">
        <v>1222</v>
      </c>
      <c r="AY105" s="3">
        <v>3396</v>
      </c>
    </row>
    <row r="106" spans="2:62" s="11" customFormat="1" x14ac:dyDescent="0.35">
      <c r="B106" s="11" t="s">
        <v>91</v>
      </c>
      <c r="D106" s="20"/>
      <c r="E106" s="20"/>
      <c r="F106" s="20"/>
      <c r="G106" s="20"/>
      <c r="H106" s="20"/>
      <c r="I106" s="20"/>
      <c r="J106" s="20"/>
      <c r="K106" s="20">
        <f>AW106</f>
        <v>2144</v>
      </c>
      <c r="L106" s="20">
        <v>2090</v>
      </c>
      <c r="M106" s="20">
        <v>2050</v>
      </c>
      <c r="N106" s="20">
        <v>3761</v>
      </c>
      <c r="O106" s="20">
        <f>AX106</f>
        <v>3841</v>
      </c>
      <c r="P106" s="20">
        <v>3505</v>
      </c>
      <c r="Q106" s="20">
        <v>3340</v>
      </c>
      <c r="R106" s="20">
        <v>3580</v>
      </c>
      <c r="S106" s="20">
        <f>AY106</f>
        <v>3820</v>
      </c>
      <c r="T106" s="20">
        <v>4204</v>
      </c>
      <c r="U106" s="20">
        <v>4501</v>
      </c>
      <c r="V106" s="20">
        <v>4667</v>
      </c>
      <c r="W106" s="20"/>
      <c r="X106" s="20"/>
      <c r="Y106" s="20"/>
      <c r="Z106" s="20"/>
      <c r="AA106" s="20"/>
      <c r="AB106" s="20"/>
      <c r="AC106" s="20"/>
      <c r="AD106" s="20"/>
      <c r="AE106" s="20"/>
      <c r="AP106" s="20"/>
      <c r="AQ106" s="20"/>
      <c r="AR106" s="20"/>
      <c r="AS106" s="20">
        <v>62</v>
      </c>
      <c r="AT106" s="20">
        <v>319</v>
      </c>
      <c r="AU106" s="20">
        <v>668</v>
      </c>
      <c r="AV106" s="20">
        <v>118</v>
      </c>
      <c r="AW106" s="20">
        <v>2144</v>
      </c>
      <c r="AX106" s="20">
        <v>3841</v>
      </c>
      <c r="AY106" s="20">
        <v>3820</v>
      </c>
    </row>
    <row r="107" spans="2:62" s="11" customFormat="1" x14ac:dyDescent="0.35">
      <c r="B107" s="31" t="s">
        <v>1699</v>
      </c>
      <c r="D107" s="20">
        <f>SUM(D101:D106)</f>
        <v>0</v>
      </c>
      <c r="E107" s="20">
        <f t="shared" ref="E107:AE107" si="529">SUM(E101:E106)</f>
        <v>0</v>
      </c>
      <c r="F107" s="20">
        <f t="shared" si="529"/>
        <v>0</v>
      </c>
      <c r="G107" s="20">
        <f t="shared" si="529"/>
        <v>0</v>
      </c>
      <c r="H107" s="20">
        <f t="shared" si="529"/>
        <v>0</v>
      </c>
      <c r="I107" s="20">
        <f t="shared" si="529"/>
        <v>0</v>
      </c>
      <c r="J107" s="20">
        <f t="shared" si="529"/>
        <v>0</v>
      </c>
      <c r="K107" s="20">
        <f t="shared" si="529"/>
        <v>12736</v>
      </c>
      <c r="L107" s="20">
        <f t="shared" si="529"/>
        <v>12669</v>
      </c>
      <c r="M107" s="20">
        <f t="shared" si="529"/>
        <v>12844</v>
      </c>
      <c r="N107" s="20">
        <f t="shared" si="529"/>
        <v>14826</v>
      </c>
      <c r="O107" s="20">
        <f t="shared" si="529"/>
        <v>15358</v>
      </c>
      <c r="P107" s="20">
        <f t="shared" si="529"/>
        <v>15637</v>
      </c>
      <c r="Q107" s="20">
        <f t="shared" si="529"/>
        <v>16058</v>
      </c>
      <c r="R107" s="20">
        <f t="shared" si="529"/>
        <v>17265</v>
      </c>
      <c r="S107" s="20">
        <f t="shared" si="529"/>
        <v>18109</v>
      </c>
      <c r="T107" s="20">
        <f t="shared" si="529"/>
        <v>19577</v>
      </c>
      <c r="U107" s="20">
        <f t="shared" si="529"/>
        <v>20758</v>
      </c>
      <c r="V107" s="20">
        <f t="shared" si="529"/>
        <v>21490</v>
      </c>
      <c r="W107" s="20">
        <f t="shared" si="529"/>
        <v>0</v>
      </c>
      <c r="X107" s="20">
        <f t="shared" si="529"/>
        <v>0</v>
      </c>
      <c r="Y107" s="20">
        <f t="shared" si="529"/>
        <v>0</v>
      </c>
      <c r="Z107" s="20">
        <f t="shared" si="529"/>
        <v>0</v>
      </c>
      <c r="AA107" s="20">
        <f t="shared" si="529"/>
        <v>0</v>
      </c>
      <c r="AB107" s="20">
        <f t="shared" si="529"/>
        <v>0</v>
      </c>
      <c r="AC107" s="20">
        <f t="shared" si="529"/>
        <v>0</v>
      </c>
      <c r="AD107" s="20">
        <f t="shared" si="529"/>
        <v>0</v>
      </c>
      <c r="AE107" s="20">
        <f t="shared" si="529"/>
        <v>0</v>
      </c>
      <c r="AM107" s="20">
        <f t="shared" ref="AM107" si="530">SUM(AM101:AM106)</f>
        <v>0</v>
      </c>
      <c r="AN107" s="20">
        <f t="shared" ref="AN107" si="531">SUM(AN101:AN106)</f>
        <v>0</v>
      </c>
      <c r="AO107" s="20">
        <f t="shared" ref="AO107" si="532">SUM(AO101:AO106)</f>
        <v>0</v>
      </c>
      <c r="AP107" s="20">
        <f t="shared" ref="AP107" si="533">SUM(AP101:AP106)</f>
        <v>0</v>
      </c>
      <c r="AQ107" s="20">
        <f t="shared" ref="AQ107" si="534">SUM(AQ101:AQ106)</f>
        <v>0</v>
      </c>
      <c r="AR107" s="20">
        <f t="shared" ref="AR107" si="535">SUM(AR101:AR106)</f>
        <v>0</v>
      </c>
      <c r="AS107" s="20">
        <f t="shared" ref="AS107" si="536">SUM(AS101:AS106)</f>
        <v>1305</v>
      </c>
      <c r="AT107" s="20">
        <f t="shared" ref="AT107" si="537">SUM(AT101:AT106)</f>
        <v>1986</v>
      </c>
      <c r="AU107" s="20">
        <f t="shared" ref="AU107" si="538">SUM(AU101:AU106)</f>
        <v>2735</v>
      </c>
      <c r="AV107" s="20">
        <f t="shared" ref="AV107" si="539">SUM(AV101:AV106)</f>
        <v>3625</v>
      </c>
      <c r="AW107" s="20">
        <f t="shared" ref="AW107" si="540">SUM(AW101:AW106)</f>
        <v>12736</v>
      </c>
      <c r="AX107" s="20">
        <f t="shared" ref="AX107" si="541">SUM(AX101:AX106)</f>
        <v>15358</v>
      </c>
      <c r="AY107" s="20">
        <f t="shared" ref="AY107" si="542">SUM(AY101:AY106)</f>
        <v>18109</v>
      </c>
      <c r="AZ107" s="20">
        <f t="shared" ref="AZ107" si="543">SUM(AZ101:AZ106)</f>
        <v>0</v>
      </c>
      <c r="BA107" s="20">
        <f t="shared" ref="BA107" si="544">SUM(BA101:BA106)</f>
        <v>0</v>
      </c>
      <c r="BB107" s="20">
        <f t="shared" ref="BB107" si="545">SUM(BB101:BB106)</f>
        <v>0</v>
      </c>
      <c r="BC107" s="20">
        <f t="shared" ref="BC107" si="546">SUM(BC101:BC106)</f>
        <v>0</v>
      </c>
      <c r="BD107" s="20">
        <f t="shared" ref="BD107" si="547">SUM(BD101:BD106)</f>
        <v>0</v>
      </c>
      <c r="BE107" s="20">
        <f t="shared" ref="BE107" si="548">SUM(BE101:BE106)</f>
        <v>0</v>
      </c>
      <c r="BF107" s="20">
        <f t="shared" ref="BF107" si="549">SUM(BF101:BF106)</f>
        <v>0</v>
      </c>
      <c r="BG107" s="20">
        <f t="shared" ref="BG107" si="550">SUM(BG101:BG106)</f>
        <v>0</v>
      </c>
      <c r="BH107" s="20">
        <f t="shared" ref="BH107" si="551">SUM(BH101:BH106)</f>
        <v>0</v>
      </c>
      <c r="BI107" s="20">
        <f t="shared" ref="BI107" si="552">SUM(BI101:BI106)</f>
        <v>0</v>
      </c>
      <c r="BJ107" s="20">
        <f t="shared" ref="BJ107" si="553">SUM(BJ101:BJ106)</f>
        <v>0</v>
      </c>
    </row>
    <row r="108" spans="2:62" s="12" customFormat="1" x14ac:dyDescent="0.35">
      <c r="B108" s="12" t="s">
        <v>92</v>
      </c>
      <c r="D108" s="21">
        <f>D107+D99</f>
        <v>0</v>
      </c>
      <c r="E108" s="21">
        <f t="shared" ref="E108:AE108" si="554">E107+E99</f>
        <v>0</v>
      </c>
      <c r="F108" s="21">
        <f t="shared" si="554"/>
        <v>0</v>
      </c>
      <c r="G108" s="21">
        <f t="shared" si="554"/>
        <v>0</v>
      </c>
      <c r="H108" s="21">
        <f t="shared" si="554"/>
        <v>0</v>
      </c>
      <c r="I108" s="21">
        <f t="shared" si="554"/>
        <v>0</v>
      </c>
      <c r="J108" s="21">
        <f t="shared" si="554"/>
        <v>0</v>
      </c>
      <c r="K108" s="21">
        <f t="shared" si="554"/>
        <v>28791</v>
      </c>
      <c r="L108" s="21">
        <f t="shared" si="554"/>
        <v>30796</v>
      </c>
      <c r="M108" s="21">
        <f t="shared" si="554"/>
        <v>38650</v>
      </c>
      <c r="N108" s="21">
        <f t="shared" si="554"/>
        <v>40632</v>
      </c>
      <c r="O108" s="21">
        <f t="shared" si="554"/>
        <v>44187</v>
      </c>
      <c r="P108" s="21">
        <f t="shared" si="554"/>
        <v>45212</v>
      </c>
      <c r="Q108" s="21">
        <f t="shared" si="554"/>
        <v>43476</v>
      </c>
      <c r="R108" s="21">
        <f t="shared" si="554"/>
        <v>40488</v>
      </c>
      <c r="S108" s="21">
        <f t="shared" si="554"/>
        <v>41182</v>
      </c>
      <c r="T108" s="21">
        <f t="shared" si="554"/>
        <v>44460</v>
      </c>
      <c r="U108" s="21">
        <f t="shared" si="554"/>
        <v>49555</v>
      </c>
      <c r="V108" s="21">
        <f t="shared" si="554"/>
        <v>54148</v>
      </c>
      <c r="W108" s="21">
        <f t="shared" si="554"/>
        <v>0</v>
      </c>
      <c r="X108" s="21">
        <f t="shared" si="554"/>
        <v>0</v>
      </c>
      <c r="Y108" s="21">
        <f t="shared" si="554"/>
        <v>0</v>
      </c>
      <c r="Z108" s="21">
        <f t="shared" si="554"/>
        <v>0</v>
      </c>
      <c r="AA108" s="21">
        <f t="shared" si="554"/>
        <v>0</v>
      </c>
      <c r="AB108" s="21">
        <f t="shared" si="554"/>
        <v>0</v>
      </c>
      <c r="AC108" s="21">
        <f t="shared" si="554"/>
        <v>0</v>
      </c>
      <c r="AD108" s="21">
        <f t="shared" si="554"/>
        <v>0</v>
      </c>
      <c r="AE108" s="21">
        <f t="shared" si="554"/>
        <v>0</v>
      </c>
      <c r="AM108" s="21">
        <f t="shared" ref="AM108" si="555">AM107+AM99</f>
        <v>0</v>
      </c>
      <c r="AN108" s="21">
        <f t="shared" ref="AN108" si="556">AN107+AN99</f>
        <v>0</v>
      </c>
      <c r="AO108" s="21">
        <f t="shared" ref="AO108" si="557">AO107+AO99</f>
        <v>0</v>
      </c>
      <c r="AP108" s="21">
        <f t="shared" ref="AP108" si="558">AP107+AP99</f>
        <v>0</v>
      </c>
      <c r="AQ108" s="21">
        <f t="shared" ref="AQ108" si="559">AQ107+AQ99</f>
        <v>0</v>
      </c>
      <c r="AR108" s="21">
        <f t="shared" ref="AR108" si="560">AR107+AR99</f>
        <v>0</v>
      </c>
      <c r="AS108" s="21">
        <f t="shared" ref="AS108" si="561">AS107+AS99</f>
        <v>9841</v>
      </c>
      <c r="AT108" s="21">
        <f t="shared" ref="AT108" si="562">AT107+AT99</f>
        <v>11241</v>
      </c>
      <c r="AU108" s="21">
        <f t="shared" ref="AU108" si="563">AU107+AU99</f>
        <v>13292</v>
      </c>
      <c r="AV108" s="21">
        <f t="shared" ref="AV108" si="564">AV107+AV99</f>
        <v>17315</v>
      </c>
      <c r="AW108" s="21">
        <f t="shared" ref="AW108" si="565">AW107+AW99</f>
        <v>28791</v>
      </c>
      <c r="AX108" s="21">
        <f t="shared" ref="AX108" si="566">AX107+AX99</f>
        <v>44187</v>
      </c>
      <c r="AY108" s="21">
        <f t="shared" ref="AY108" si="567">AY107+AY99</f>
        <v>41182</v>
      </c>
      <c r="AZ108" s="21">
        <f t="shared" ref="AZ108" si="568">AZ107+AZ99</f>
        <v>0</v>
      </c>
      <c r="BA108" s="21">
        <f t="shared" ref="BA108" si="569">BA107+BA99</f>
        <v>0</v>
      </c>
      <c r="BB108" s="21">
        <f t="shared" ref="BB108" si="570">BB107+BB99</f>
        <v>0</v>
      </c>
      <c r="BC108" s="21">
        <f t="shared" ref="BC108" si="571">BC107+BC99</f>
        <v>0</v>
      </c>
      <c r="BD108" s="21">
        <f t="shared" ref="BD108" si="572">BD107+BD99</f>
        <v>0</v>
      </c>
      <c r="BE108" s="21">
        <f t="shared" ref="BE108" si="573">BE107+BE99</f>
        <v>0</v>
      </c>
      <c r="BF108" s="21">
        <f t="shared" ref="BF108" si="574">BF107+BF99</f>
        <v>0</v>
      </c>
      <c r="BG108" s="21">
        <f t="shared" ref="BG108" si="575">BG107+BG99</f>
        <v>0</v>
      </c>
      <c r="BH108" s="21">
        <f t="shared" ref="BH108" si="576">BH107+BH99</f>
        <v>0</v>
      </c>
      <c r="BI108" s="21">
        <f t="shared" ref="BI108" si="577">BI107+BI99</f>
        <v>0</v>
      </c>
      <c r="BJ108" s="21">
        <f t="shared" ref="BJ108" si="578">BJ107+BJ99</f>
        <v>0</v>
      </c>
    </row>
    <row r="109" spans="2:62" s="9" customFormat="1" x14ac:dyDescent="0.35">
      <c r="B109" s="9" t="s">
        <v>93</v>
      </c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BC109" s="10"/>
    </row>
    <row r="110" spans="2:62" x14ac:dyDescent="0.35">
      <c r="B110" t="s">
        <v>94</v>
      </c>
      <c r="D110" s="3"/>
      <c r="E110" s="3"/>
      <c r="F110" s="3"/>
      <c r="G110" s="3"/>
      <c r="H110" s="3"/>
      <c r="I110" s="3"/>
      <c r="J110" s="3"/>
      <c r="K110" s="3">
        <f>AW110</f>
        <v>1201</v>
      </c>
      <c r="L110" s="3">
        <v>1218</v>
      </c>
      <c r="M110" s="3">
        <v>1474</v>
      </c>
      <c r="N110" s="3">
        <v>1664</v>
      </c>
      <c r="O110" s="3">
        <f>AX110</f>
        <v>1783</v>
      </c>
      <c r="P110" s="3">
        <v>1999</v>
      </c>
      <c r="Q110" s="3">
        <v>2421</v>
      </c>
      <c r="R110" s="3">
        <v>1491</v>
      </c>
      <c r="S110" s="3">
        <f>AY110</f>
        <v>1193</v>
      </c>
      <c r="T110" s="3">
        <v>1141</v>
      </c>
      <c r="U110" s="3">
        <v>1929</v>
      </c>
      <c r="V110" s="3">
        <v>2380</v>
      </c>
      <c r="W110" s="3"/>
      <c r="X110" s="3"/>
      <c r="Y110" s="3"/>
      <c r="Z110" s="3"/>
      <c r="AA110" s="3"/>
      <c r="AB110" s="3"/>
      <c r="AC110" s="3"/>
      <c r="AD110" s="3"/>
      <c r="AE110" s="3"/>
      <c r="AP110" s="3"/>
      <c r="AQ110" s="3"/>
      <c r="AR110" s="3"/>
      <c r="AS110" s="3">
        <v>485</v>
      </c>
      <c r="AT110" s="3">
        <v>596</v>
      </c>
      <c r="AU110" s="3">
        <v>511</v>
      </c>
      <c r="AV110" s="3">
        <v>687</v>
      </c>
      <c r="AW110" s="3">
        <v>1201</v>
      </c>
      <c r="AX110" s="3">
        <v>1783</v>
      </c>
      <c r="AY110" s="3">
        <v>1193</v>
      </c>
    </row>
    <row r="111" spans="2:62" x14ac:dyDescent="0.35">
      <c r="B111" t="s">
        <v>95</v>
      </c>
      <c r="D111" s="3"/>
      <c r="E111" s="3"/>
      <c r="F111" s="3"/>
      <c r="G111" s="3"/>
      <c r="H111" s="3"/>
      <c r="I111" s="3"/>
      <c r="J111" s="3"/>
      <c r="K111" s="3">
        <f>AW111</f>
        <v>1725</v>
      </c>
      <c r="L111" s="3">
        <v>1787</v>
      </c>
      <c r="M111" s="3">
        <v>1974</v>
      </c>
      <c r="N111" s="3">
        <v>1948</v>
      </c>
      <c r="O111" s="3">
        <f>AX111</f>
        <v>2552</v>
      </c>
      <c r="P111" s="3">
        <v>3563</v>
      </c>
      <c r="Q111" s="3">
        <v>3903</v>
      </c>
      <c r="R111" s="3">
        <v>4115</v>
      </c>
      <c r="S111" s="3">
        <f>AY111</f>
        <v>4120</v>
      </c>
      <c r="T111" s="3">
        <v>4869</v>
      </c>
      <c r="U111" s="3">
        <v>7156</v>
      </c>
      <c r="V111" s="3">
        <v>5472</v>
      </c>
      <c r="W111" s="3"/>
      <c r="X111" s="3"/>
      <c r="Y111" s="3"/>
      <c r="Z111" s="3"/>
      <c r="AA111" s="3"/>
      <c r="AB111" s="3"/>
      <c r="AC111" s="3"/>
      <c r="AD111" s="3"/>
      <c r="AE111" s="3"/>
      <c r="AP111" s="3"/>
      <c r="AQ111" s="3"/>
      <c r="AR111" s="3"/>
      <c r="AS111" s="3">
        <v>507</v>
      </c>
      <c r="AT111" s="3">
        <v>542</v>
      </c>
      <c r="AU111" s="3">
        <v>818</v>
      </c>
      <c r="AV111" s="3">
        <v>1097</v>
      </c>
      <c r="AW111" s="3">
        <v>1725</v>
      </c>
      <c r="AX111" s="3">
        <v>2552</v>
      </c>
      <c r="AY111" s="3">
        <v>4120</v>
      </c>
    </row>
    <row r="112" spans="2:62" s="11" customFormat="1" x14ac:dyDescent="0.35">
      <c r="B112" s="11" t="s">
        <v>96</v>
      </c>
      <c r="D112" s="20"/>
      <c r="E112" s="20"/>
      <c r="F112" s="20"/>
      <c r="G112" s="20"/>
      <c r="H112" s="20"/>
      <c r="I112" s="20"/>
      <c r="J112" s="20"/>
      <c r="K112" s="20">
        <f>AW112</f>
        <v>999</v>
      </c>
      <c r="L112" s="20">
        <v>999</v>
      </c>
      <c r="M112" s="20">
        <v>1000</v>
      </c>
      <c r="N112" s="20">
        <v>0</v>
      </c>
      <c r="O112" s="20">
        <f>AX112</f>
        <v>0</v>
      </c>
      <c r="P112" s="20">
        <v>0</v>
      </c>
      <c r="Q112" s="20">
        <v>1249</v>
      </c>
      <c r="R112" s="20">
        <v>1249</v>
      </c>
      <c r="S112" s="20">
        <f>AY112</f>
        <v>1250</v>
      </c>
      <c r="T112" s="20">
        <v>1250</v>
      </c>
      <c r="U112" s="20">
        <v>1249</v>
      </c>
      <c r="V112" s="20">
        <v>1249</v>
      </c>
      <c r="W112" s="20"/>
      <c r="X112" s="20"/>
      <c r="Y112" s="20"/>
      <c r="Z112" s="20"/>
      <c r="AA112" s="20"/>
      <c r="AB112" s="20"/>
      <c r="AC112" s="20"/>
      <c r="AD112" s="20"/>
      <c r="AE112" s="20"/>
      <c r="AP112" s="20"/>
      <c r="AQ112" s="20"/>
      <c r="AR112" s="20"/>
      <c r="AS112" s="20">
        <v>796</v>
      </c>
      <c r="AT112" s="20">
        <v>15</v>
      </c>
      <c r="AU112" s="20">
        <v>0</v>
      </c>
      <c r="AV112" s="20">
        <v>0</v>
      </c>
      <c r="AW112" s="20">
        <v>999</v>
      </c>
      <c r="AX112" s="20">
        <v>0</v>
      </c>
      <c r="AY112" s="20">
        <v>1250</v>
      </c>
    </row>
    <row r="113" spans="2:62" s="12" customFormat="1" x14ac:dyDescent="0.35">
      <c r="B113" s="12" t="s">
        <v>97</v>
      </c>
      <c r="D113" s="21">
        <f t="shared" ref="D113" si="579">SUM(D110:D112)</f>
        <v>0</v>
      </c>
      <c r="E113" s="21">
        <f t="shared" ref="E113" si="580">SUM(E110:E112)</f>
        <v>0</v>
      </c>
      <c r="F113" s="21">
        <f t="shared" ref="F113" si="581">SUM(F110:F112)</f>
        <v>0</v>
      </c>
      <c r="G113" s="21">
        <f t="shared" ref="G113" si="582">SUM(G110:G112)</f>
        <v>0</v>
      </c>
      <c r="H113" s="21">
        <f t="shared" ref="H113" si="583">SUM(H110:H112)</f>
        <v>0</v>
      </c>
      <c r="I113" s="21">
        <f t="shared" ref="I113" si="584">SUM(I110:I112)</f>
        <v>0</v>
      </c>
      <c r="J113" s="21">
        <f t="shared" ref="J113" si="585">SUM(J110:J112)</f>
        <v>0</v>
      </c>
      <c r="K113" s="21">
        <f t="shared" ref="K113" si="586">SUM(K110:K112)</f>
        <v>3925</v>
      </c>
      <c r="L113" s="21">
        <f t="shared" ref="L113" si="587">SUM(L110:L112)</f>
        <v>4004</v>
      </c>
      <c r="M113" s="21">
        <f t="shared" ref="M113" si="588">SUM(M110:M112)</f>
        <v>4448</v>
      </c>
      <c r="N113" s="21">
        <f t="shared" ref="N113" si="589">SUM(N110:N112)</f>
        <v>3612</v>
      </c>
      <c r="O113" s="21">
        <f t="shared" ref="O113" si="590">SUM(O110:O112)</f>
        <v>4335</v>
      </c>
      <c r="P113" s="21">
        <f t="shared" ref="P113" si="591">SUM(P110:P112)</f>
        <v>5562</v>
      </c>
      <c r="Q113" s="21">
        <f t="shared" ref="Q113" si="592">SUM(Q110:Q112)</f>
        <v>7573</v>
      </c>
      <c r="R113" s="21">
        <f t="shared" ref="R113" si="593">SUM(R110:R112)</f>
        <v>6855</v>
      </c>
      <c r="S113" s="21">
        <f t="shared" ref="S113" si="594">SUM(S110:S112)</f>
        <v>6563</v>
      </c>
      <c r="T113" s="21">
        <f t="shared" ref="T113" si="595">SUM(T110:T112)</f>
        <v>7260</v>
      </c>
      <c r="U113" s="21">
        <f t="shared" ref="U113" si="596">SUM(U110:U112)</f>
        <v>10334</v>
      </c>
      <c r="V113" s="21">
        <f t="shared" ref="V113" si="597">SUM(V110:V112)</f>
        <v>9101</v>
      </c>
      <c r="W113" s="21">
        <f t="shared" ref="W113" si="598">SUM(W110:W112)</f>
        <v>0</v>
      </c>
      <c r="X113" s="21">
        <f t="shared" ref="X113" si="599">SUM(X110:X112)</f>
        <v>0</v>
      </c>
      <c r="Y113" s="21">
        <f t="shared" ref="Y113" si="600">SUM(Y110:Y112)</f>
        <v>0</v>
      </c>
      <c r="Z113" s="21">
        <f t="shared" ref="Z113" si="601">SUM(Z110:Z112)</f>
        <v>0</v>
      </c>
      <c r="AA113" s="21">
        <f t="shared" ref="AA113" si="602">SUM(AA110:AA112)</f>
        <v>0</v>
      </c>
      <c r="AB113" s="21">
        <f t="shared" ref="AB113" si="603">SUM(AB110:AB112)</f>
        <v>0</v>
      </c>
      <c r="AC113" s="21">
        <f t="shared" ref="AC113" si="604">SUM(AC110:AC112)</f>
        <v>0</v>
      </c>
      <c r="AD113" s="21">
        <f t="shared" ref="AD113" si="605">SUM(AD110:AD112)</f>
        <v>0</v>
      </c>
      <c r="AE113" s="21">
        <f t="shared" ref="AE113" si="606">SUM(AE110:AE112)</f>
        <v>0</v>
      </c>
      <c r="AP113" s="21">
        <f t="shared" ref="AP113:AY113" si="607">SUM(AP110:AP112)</f>
        <v>0</v>
      </c>
      <c r="AQ113" s="21">
        <f t="shared" si="607"/>
        <v>0</v>
      </c>
      <c r="AR113" s="21">
        <f t="shared" si="607"/>
        <v>0</v>
      </c>
      <c r="AS113" s="21">
        <f t="shared" si="607"/>
        <v>1788</v>
      </c>
      <c r="AT113" s="21">
        <f t="shared" si="607"/>
        <v>1153</v>
      </c>
      <c r="AU113" s="21">
        <f t="shared" si="607"/>
        <v>1329</v>
      </c>
      <c r="AV113" s="21">
        <f t="shared" si="607"/>
        <v>1784</v>
      </c>
      <c r="AW113" s="21">
        <f t="shared" si="607"/>
        <v>3925</v>
      </c>
      <c r="AX113" s="21">
        <f t="shared" si="607"/>
        <v>4335</v>
      </c>
      <c r="AY113" s="21">
        <f t="shared" si="607"/>
        <v>6563</v>
      </c>
      <c r="AZ113" s="21">
        <f t="shared" ref="AZ113" si="608">SUM(AZ110:AZ112)</f>
        <v>0</v>
      </c>
      <c r="BA113" s="21">
        <f t="shared" ref="BA113" si="609">SUM(BA110:BA112)</f>
        <v>0</v>
      </c>
      <c r="BB113" s="21">
        <f t="shared" ref="BB113" si="610">SUM(BB110:BB112)</f>
        <v>0</v>
      </c>
      <c r="BC113" s="21">
        <f t="shared" ref="BC113" si="611">SUM(BC110:BC112)</f>
        <v>0</v>
      </c>
      <c r="BD113" s="21">
        <f t="shared" ref="BD113" si="612">SUM(BD110:BD112)</f>
        <v>0</v>
      </c>
      <c r="BE113" s="21">
        <f t="shared" ref="BE113" si="613">SUM(BE110:BE112)</f>
        <v>0</v>
      </c>
      <c r="BF113" s="21">
        <f t="shared" ref="BF113" si="614">SUM(BF110:BF112)</f>
        <v>0</v>
      </c>
      <c r="BG113" s="21">
        <f t="shared" ref="BG113" si="615">SUM(BG110:BG112)</f>
        <v>0</v>
      </c>
      <c r="BH113" s="21">
        <f t="shared" ref="BH113" si="616">SUM(BH110:BH112)</f>
        <v>0</v>
      </c>
      <c r="BI113" s="21">
        <f t="shared" ref="BI113" si="617">SUM(BI110:BI112)</f>
        <v>0</v>
      </c>
      <c r="BJ113" s="21">
        <f t="shared" ref="BJ113" si="618">SUM(BJ110:BJ112)</f>
        <v>0</v>
      </c>
    </row>
    <row r="114" spans="2:62" s="9" customFormat="1" x14ac:dyDescent="0.35">
      <c r="B114" s="9" t="s">
        <v>98</v>
      </c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BC114" s="10"/>
    </row>
    <row r="115" spans="2:62" x14ac:dyDescent="0.35">
      <c r="B115" t="s">
        <v>99</v>
      </c>
      <c r="D115" s="3"/>
      <c r="E115" s="3"/>
      <c r="F115" s="3"/>
      <c r="G115" s="3"/>
      <c r="H115" s="3"/>
      <c r="I115" s="3"/>
      <c r="J115" s="3"/>
      <c r="K115" s="3">
        <f>AW115</f>
        <v>5964</v>
      </c>
      <c r="L115" s="3">
        <v>5964</v>
      </c>
      <c r="M115" s="3">
        <v>10943</v>
      </c>
      <c r="N115" s="3">
        <v>10944</v>
      </c>
      <c r="O115" s="3">
        <f>AX115</f>
        <v>10946</v>
      </c>
      <c r="P115" s="3">
        <v>10947</v>
      </c>
      <c r="Q115" s="3">
        <v>9700</v>
      </c>
      <c r="R115" s="3">
        <v>9701</v>
      </c>
      <c r="S115" s="3">
        <f>AY115</f>
        <v>9703</v>
      </c>
      <c r="T115" s="3">
        <v>9704</v>
      </c>
      <c r="U115" s="3">
        <v>8456</v>
      </c>
      <c r="V115" s="3">
        <v>8457</v>
      </c>
      <c r="W115" s="3"/>
      <c r="X115" s="3"/>
      <c r="Y115" s="3"/>
      <c r="Z115" s="3"/>
      <c r="AA115" s="3"/>
      <c r="AB115" s="3"/>
      <c r="AC115" s="3"/>
      <c r="AD115" s="3"/>
      <c r="AE115" s="3"/>
      <c r="AP115" s="3"/>
      <c r="AQ115" s="3"/>
      <c r="AR115" s="3"/>
      <c r="AS115" s="3">
        <v>1983</v>
      </c>
      <c r="AT115" s="3">
        <v>1985</v>
      </c>
      <c r="AU115" s="3">
        <v>1988</v>
      </c>
      <c r="AV115" s="3">
        <v>1991</v>
      </c>
      <c r="AW115" s="3">
        <v>5964</v>
      </c>
      <c r="AX115" s="3">
        <v>10946</v>
      </c>
      <c r="AY115" s="3">
        <v>9703</v>
      </c>
    </row>
    <row r="116" spans="2:62" x14ac:dyDescent="0.35">
      <c r="B116" t="s">
        <v>100</v>
      </c>
      <c r="D116" s="3"/>
      <c r="E116" s="3"/>
      <c r="F116" s="3"/>
      <c r="G116" s="3"/>
      <c r="H116" s="3"/>
      <c r="I116" s="3"/>
      <c r="J116" s="3"/>
      <c r="K116" s="3">
        <f>AW116</f>
        <v>634</v>
      </c>
      <c r="L116" s="3">
        <v>640</v>
      </c>
      <c r="M116" s="3">
        <v>716</v>
      </c>
      <c r="N116" s="3">
        <v>743</v>
      </c>
      <c r="O116" s="3">
        <f>AX116</f>
        <v>741</v>
      </c>
      <c r="P116" s="3">
        <v>752</v>
      </c>
      <c r="Q116" s="3">
        <v>743</v>
      </c>
      <c r="R116" s="3">
        <v>798</v>
      </c>
      <c r="S116" s="3">
        <f>AY116</f>
        <v>902</v>
      </c>
      <c r="T116" s="3">
        <v>939</v>
      </c>
      <c r="U116" s="3">
        <v>1041</v>
      </c>
      <c r="V116" s="3">
        <v>1091</v>
      </c>
      <c r="W116" s="3"/>
      <c r="X116" s="3"/>
      <c r="Y116" s="3"/>
      <c r="Z116" s="3"/>
      <c r="AA116" s="3"/>
      <c r="AB116" s="3"/>
      <c r="AC116" s="3"/>
      <c r="AD116" s="3"/>
      <c r="AE116" s="3"/>
      <c r="AP116" s="3"/>
      <c r="AQ116" s="3"/>
      <c r="AR116" s="3"/>
      <c r="AS116" s="3">
        <v>0</v>
      </c>
      <c r="AT116" s="3">
        <v>0</v>
      </c>
      <c r="AU116" s="3">
        <v>0</v>
      </c>
      <c r="AV116" s="3">
        <v>561</v>
      </c>
      <c r="AW116" s="3">
        <v>634</v>
      </c>
      <c r="AX116" s="3">
        <v>741</v>
      </c>
      <c r="AY116" s="3">
        <v>902</v>
      </c>
    </row>
    <row r="117" spans="2:62" s="11" customFormat="1" x14ac:dyDescent="0.35">
      <c r="B117" s="11" t="s">
        <v>101</v>
      </c>
      <c r="D117" s="20"/>
      <c r="E117" s="20"/>
      <c r="F117" s="20"/>
      <c r="G117" s="20"/>
      <c r="H117" s="20"/>
      <c r="I117" s="20"/>
      <c r="J117" s="20"/>
      <c r="K117" s="20">
        <f>AW117</f>
        <v>1375</v>
      </c>
      <c r="L117" s="20">
        <v>1414</v>
      </c>
      <c r="M117" s="20">
        <v>1396</v>
      </c>
      <c r="N117" s="20">
        <v>1535</v>
      </c>
      <c r="O117" s="20">
        <f>AX117</f>
        <v>1553</v>
      </c>
      <c r="P117" s="20">
        <v>1631</v>
      </c>
      <c r="Q117" s="20">
        <v>1609</v>
      </c>
      <c r="R117" s="20">
        <v>1785</v>
      </c>
      <c r="S117" s="20">
        <f>AY117</f>
        <v>1913</v>
      </c>
      <c r="T117" s="20">
        <v>2037</v>
      </c>
      <c r="U117" s="20">
        <v>2223</v>
      </c>
      <c r="V117" s="20">
        <v>2234</v>
      </c>
      <c r="W117" s="20"/>
      <c r="X117" s="20"/>
      <c r="Y117" s="20"/>
      <c r="Z117" s="20"/>
      <c r="AA117" s="20"/>
      <c r="AB117" s="20"/>
      <c r="AC117" s="20"/>
      <c r="AD117" s="20"/>
      <c r="AE117" s="20"/>
      <c r="AP117" s="20"/>
      <c r="AQ117" s="20"/>
      <c r="AR117" s="20"/>
      <c r="AS117" s="20">
        <v>277</v>
      </c>
      <c r="AT117" s="20">
        <v>632</v>
      </c>
      <c r="AU117" s="20">
        <v>633</v>
      </c>
      <c r="AV117" s="20">
        <v>775</v>
      </c>
      <c r="AW117" s="20">
        <v>1375</v>
      </c>
      <c r="AX117" s="20">
        <v>1553</v>
      </c>
      <c r="AY117" s="20">
        <v>1913</v>
      </c>
    </row>
    <row r="118" spans="2:62" s="29" customFormat="1" x14ac:dyDescent="0.35">
      <c r="B118" s="29" t="s">
        <v>1698</v>
      </c>
      <c r="D118" s="30">
        <f>SUM(D115:D117)</f>
        <v>0</v>
      </c>
      <c r="E118" s="30">
        <f t="shared" ref="E118:AE118" si="619">SUM(E115:E117)</f>
        <v>0</v>
      </c>
      <c r="F118" s="30">
        <f t="shared" si="619"/>
        <v>0</v>
      </c>
      <c r="G118" s="30">
        <f t="shared" si="619"/>
        <v>0</v>
      </c>
      <c r="H118" s="30">
        <f t="shared" si="619"/>
        <v>0</v>
      </c>
      <c r="I118" s="30">
        <f t="shared" si="619"/>
        <v>0</v>
      </c>
      <c r="J118" s="30">
        <f t="shared" si="619"/>
        <v>0</v>
      </c>
      <c r="K118" s="30">
        <f t="shared" si="619"/>
        <v>7973</v>
      </c>
      <c r="L118" s="30">
        <f t="shared" si="619"/>
        <v>8018</v>
      </c>
      <c r="M118" s="30">
        <f t="shared" si="619"/>
        <v>13055</v>
      </c>
      <c r="N118" s="30">
        <f t="shared" si="619"/>
        <v>13222</v>
      </c>
      <c r="O118" s="30">
        <f t="shared" si="619"/>
        <v>13240</v>
      </c>
      <c r="P118" s="30">
        <f t="shared" si="619"/>
        <v>13330</v>
      </c>
      <c r="Q118" s="30">
        <f t="shared" si="619"/>
        <v>12052</v>
      </c>
      <c r="R118" s="30">
        <f t="shared" si="619"/>
        <v>12284</v>
      </c>
      <c r="S118" s="30">
        <f t="shared" si="619"/>
        <v>12518</v>
      </c>
      <c r="T118" s="30">
        <f t="shared" si="619"/>
        <v>12680</v>
      </c>
      <c r="U118" s="30">
        <f t="shared" si="619"/>
        <v>11720</v>
      </c>
      <c r="V118" s="30">
        <f t="shared" si="619"/>
        <v>11782</v>
      </c>
      <c r="W118" s="30">
        <f t="shared" si="619"/>
        <v>0</v>
      </c>
      <c r="X118" s="30">
        <f t="shared" si="619"/>
        <v>0</v>
      </c>
      <c r="Y118" s="30">
        <f t="shared" si="619"/>
        <v>0</v>
      </c>
      <c r="Z118" s="30">
        <f t="shared" si="619"/>
        <v>0</v>
      </c>
      <c r="AA118" s="30">
        <f t="shared" si="619"/>
        <v>0</v>
      </c>
      <c r="AB118" s="30">
        <f t="shared" si="619"/>
        <v>0</v>
      </c>
      <c r="AC118" s="30">
        <f t="shared" si="619"/>
        <v>0</v>
      </c>
      <c r="AD118" s="30">
        <f t="shared" si="619"/>
        <v>0</v>
      </c>
      <c r="AE118" s="30">
        <f t="shared" si="619"/>
        <v>0</v>
      </c>
      <c r="AM118" s="30">
        <f t="shared" ref="AM118" si="620">SUM(AM115:AM117)</f>
        <v>0</v>
      </c>
      <c r="AN118" s="30">
        <f t="shared" ref="AN118" si="621">SUM(AN115:AN117)</f>
        <v>0</v>
      </c>
      <c r="AO118" s="30">
        <f t="shared" ref="AO118" si="622">SUM(AO115:AO117)</f>
        <v>0</v>
      </c>
      <c r="AP118" s="30">
        <f t="shared" ref="AP118" si="623">SUM(AP115:AP117)</f>
        <v>0</v>
      </c>
      <c r="AQ118" s="30">
        <f t="shared" ref="AQ118" si="624">SUM(AQ115:AQ117)</f>
        <v>0</v>
      </c>
      <c r="AR118" s="30">
        <f t="shared" ref="AR118" si="625">SUM(AR115:AR117)</f>
        <v>0</v>
      </c>
      <c r="AS118" s="30">
        <f t="shared" ref="AS118" si="626">SUM(AS115:AS117)</f>
        <v>2260</v>
      </c>
      <c r="AT118" s="30">
        <f t="shared" ref="AT118" si="627">SUM(AT115:AT117)</f>
        <v>2617</v>
      </c>
      <c r="AU118" s="30">
        <f t="shared" ref="AU118" si="628">SUM(AU115:AU117)</f>
        <v>2621</v>
      </c>
      <c r="AV118" s="30">
        <f t="shared" ref="AV118" si="629">SUM(AV115:AV117)</f>
        <v>3327</v>
      </c>
      <c r="AW118" s="30">
        <f t="shared" ref="AW118" si="630">SUM(AW115:AW117)</f>
        <v>7973</v>
      </c>
      <c r="AX118" s="30">
        <f t="shared" ref="AX118" si="631">SUM(AX115:AX117)</f>
        <v>13240</v>
      </c>
      <c r="AY118" s="30">
        <f t="shared" ref="AY118" si="632">SUM(AY115:AY117)</f>
        <v>12518</v>
      </c>
      <c r="AZ118" s="30">
        <f t="shared" ref="AZ118" si="633">SUM(AZ115:AZ117)</f>
        <v>0</v>
      </c>
      <c r="BA118" s="30">
        <f t="shared" ref="BA118" si="634">SUM(BA115:BA117)</f>
        <v>0</v>
      </c>
      <c r="BB118" s="30">
        <f t="shared" ref="BB118" si="635">SUM(BB115:BB117)</f>
        <v>0</v>
      </c>
      <c r="BC118" s="30">
        <f t="shared" ref="BC118" si="636">SUM(BC115:BC117)</f>
        <v>0</v>
      </c>
      <c r="BD118" s="30">
        <f t="shared" ref="BD118" si="637">SUM(BD115:BD117)</f>
        <v>0</v>
      </c>
      <c r="BE118" s="30">
        <f t="shared" ref="BE118" si="638">SUM(BE115:BE117)</f>
        <v>0</v>
      </c>
      <c r="BF118" s="30">
        <f t="shared" ref="BF118" si="639">SUM(BF115:BF117)</f>
        <v>0</v>
      </c>
      <c r="BG118" s="30">
        <f t="shared" ref="BG118" si="640">SUM(BG115:BG117)</f>
        <v>0</v>
      </c>
      <c r="BH118" s="30">
        <f t="shared" ref="BH118" si="641">SUM(BH115:BH117)</f>
        <v>0</v>
      </c>
      <c r="BI118" s="30">
        <f t="shared" ref="BI118" si="642">SUM(BI115:BI117)</f>
        <v>0</v>
      </c>
      <c r="BJ118" s="30">
        <f t="shared" ref="BJ118" si="643">SUM(BJ115:BJ117)</f>
        <v>0</v>
      </c>
    </row>
    <row r="119" spans="2:62" s="12" customFormat="1" x14ac:dyDescent="0.35">
      <c r="B119" s="12" t="s">
        <v>102</v>
      </c>
      <c r="D119" s="21">
        <f>D118+D113</f>
        <v>0</v>
      </c>
      <c r="E119" s="21">
        <f t="shared" ref="E119:AE119" si="644">E118+E113</f>
        <v>0</v>
      </c>
      <c r="F119" s="21">
        <f t="shared" si="644"/>
        <v>0</v>
      </c>
      <c r="G119" s="21">
        <f t="shared" si="644"/>
        <v>0</v>
      </c>
      <c r="H119" s="21">
        <f t="shared" si="644"/>
        <v>0</v>
      </c>
      <c r="I119" s="21">
        <f t="shared" si="644"/>
        <v>0</v>
      </c>
      <c r="J119" s="21">
        <f t="shared" si="644"/>
        <v>0</v>
      </c>
      <c r="K119" s="21">
        <f t="shared" si="644"/>
        <v>11898</v>
      </c>
      <c r="L119" s="21">
        <f t="shared" si="644"/>
        <v>12022</v>
      </c>
      <c r="M119" s="21">
        <f t="shared" si="644"/>
        <v>17503</v>
      </c>
      <c r="N119" s="21">
        <f t="shared" si="644"/>
        <v>16834</v>
      </c>
      <c r="O119" s="21">
        <f t="shared" si="644"/>
        <v>17575</v>
      </c>
      <c r="P119" s="21">
        <f t="shared" si="644"/>
        <v>18892</v>
      </c>
      <c r="Q119" s="21">
        <f t="shared" si="644"/>
        <v>19625</v>
      </c>
      <c r="R119" s="21">
        <f t="shared" si="644"/>
        <v>19139</v>
      </c>
      <c r="S119" s="21">
        <f t="shared" si="644"/>
        <v>19081</v>
      </c>
      <c r="T119" s="21">
        <f t="shared" si="644"/>
        <v>19940</v>
      </c>
      <c r="U119" s="21">
        <f t="shared" si="644"/>
        <v>22054</v>
      </c>
      <c r="V119" s="21">
        <f t="shared" si="644"/>
        <v>20883</v>
      </c>
      <c r="W119" s="21">
        <f t="shared" si="644"/>
        <v>0</v>
      </c>
      <c r="X119" s="21">
        <f t="shared" si="644"/>
        <v>0</v>
      </c>
      <c r="Y119" s="21">
        <f t="shared" si="644"/>
        <v>0</v>
      </c>
      <c r="Z119" s="21">
        <f t="shared" si="644"/>
        <v>0</v>
      </c>
      <c r="AA119" s="21">
        <f t="shared" si="644"/>
        <v>0</v>
      </c>
      <c r="AB119" s="21">
        <f t="shared" si="644"/>
        <v>0</v>
      </c>
      <c r="AC119" s="21">
        <f t="shared" si="644"/>
        <v>0</v>
      </c>
      <c r="AD119" s="21">
        <f t="shared" si="644"/>
        <v>0</v>
      </c>
      <c r="AE119" s="21">
        <f t="shared" si="644"/>
        <v>0</v>
      </c>
      <c r="AM119" s="21">
        <f t="shared" ref="AM119" si="645">AM118+AM113</f>
        <v>0</v>
      </c>
      <c r="AN119" s="21">
        <f t="shared" ref="AN119" si="646">AN118+AN113</f>
        <v>0</v>
      </c>
      <c r="AO119" s="21">
        <f t="shared" ref="AO119" si="647">AO118+AO113</f>
        <v>0</v>
      </c>
      <c r="AP119" s="21">
        <f t="shared" ref="AP119" si="648">AP118+AP113</f>
        <v>0</v>
      </c>
      <c r="AQ119" s="21">
        <f t="shared" ref="AQ119" si="649">AQ118+AQ113</f>
        <v>0</v>
      </c>
      <c r="AR119" s="21">
        <f t="shared" ref="AR119" si="650">AR118+AR113</f>
        <v>0</v>
      </c>
      <c r="AS119" s="21">
        <f t="shared" ref="AS119" si="651">AS118+AS113</f>
        <v>4048</v>
      </c>
      <c r="AT119" s="21">
        <f t="shared" ref="AT119" si="652">AT118+AT113</f>
        <v>3770</v>
      </c>
      <c r="AU119" s="21">
        <f t="shared" ref="AU119" si="653">AU118+AU113</f>
        <v>3950</v>
      </c>
      <c r="AV119" s="21">
        <f t="shared" ref="AV119" si="654">AV118+AV113</f>
        <v>5111</v>
      </c>
      <c r="AW119" s="21">
        <f t="shared" ref="AW119" si="655">AW118+AW113</f>
        <v>11898</v>
      </c>
      <c r="AX119" s="21">
        <f t="shared" ref="AX119" si="656">AX118+AX113</f>
        <v>17575</v>
      </c>
      <c r="AY119" s="21">
        <f t="shared" ref="AY119" si="657">AY118+AY113</f>
        <v>19081</v>
      </c>
      <c r="AZ119" s="21">
        <f t="shared" ref="AZ119" si="658">AZ118+AZ113</f>
        <v>0</v>
      </c>
      <c r="BA119" s="21">
        <f t="shared" ref="BA119" si="659">BA118+BA113</f>
        <v>0</v>
      </c>
      <c r="BB119" s="21">
        <f t="shared" ref="BB119" si="660">BB118+BB113</f>
        <v>0</v>
      </c>
      <c r="BC119" s="21">
        <f t="shared" ref="BC119" si="661">BC118+BC113</f>
        <v>0</v>
      </c>
      <c r="BD119" s="21">
        <f t="shared" ref="BD119" si="662">BD118+BD113</f>
        <v>0</v>
      </c>
      <c r="BE119" s="21">
        <f t="shared" ref="BE119" si="663">BE118+BE113</f>
        <v>0</v>
      </c>
      <c r="BF119" s="21">
        <f t="shared" ref="BF119" si="664">BF118+BF113</f>
        <v>0</v>
      </c>
      <c r="BG119" s="21">
        <f t="shared" ref="BG119" si="665">BG118+BG113</f>
        <v>0</v>
      </c>
      <c r="BH119" s="21">
        <f t="shared" ref="BH119" si="666">BH118+BH113</f>
        <v>0</v>
      </c>
      <c r="BI119" s="21">
        <f t="shared" ref="BI119" si="667">BI118+BI113</f>
        <v>0</v>
      </c>
      <c r="BJ119" s="21">
        <f t="shared" ref="BJ119" si="668">BJ118+BJ113</f>
        <v>0</v>
      </c>
    </row>
    <row r="120" spans="2:62" s="9" customFormat="1" x14ac:dyDescent="0.35">
      <c r="B120" s="9" t="s">
        <v>103</v>
      </c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</row>
    <row r="121" spans="2:62" x14ac:dyDescent="0.35">
      <c r="B121" t="s">
        <v>104</v>
      </c>
      <c r="D121" s="3"/>
      <c r="E121" s="3"/>
      <c r="F121" s="3"/>
      <c r="G121" s="3"/>
      <c r="H121" s="3"/>
      <c r="I121" s="3"/>
      <c r="J121" s="3"/>
      <c r="K121" s="3">
        <f>AW121</f>
        <v>0</v>
      </c>
      <c r="L121" s="3">
        <v>0</v>
      </c>
      <c r="M121" s="3">
        <v>0</v>
      </c>
      <c r="N121" s="3">
        <v>0</v>
      </c>
      <c r="O121" s="3">
        <f>AX121</f>
        <v>0</v>
      </c>
      <c r="P121" s="3">
        <v>0</v>
      </c>
      <c r="Q121" s="3">
        <v>0</v>
      </c>
      <c r="R121" s="3">
        <v>0</v>
      </c>
      <c r="S121" s="3">
        <f>AY121</f>
        <v>0</v>
      </c>
      <c r="T121" s="3">
        <v>0</v>
      </c>
      <c r="U121" s="3">
        <v>0</v>
      </c>
      <c r="V121" s="3">
        <v>0</v>
      </c>
      <c r="W121" s="3"/>
      <c r="X121" s="3"/>
      <c r="Y121" s="3"/>
      <c r="Z121" s="3"/>
      <c r="AA121" s="3"/>
      <c r="AB121" s="3"/>
      <c r="AC121" s="3"/>
      <c r="AD121" s="3"/>
      <c r="AE121" s="3"/>
      <c r="AP121" s="3"/>
      <c r="AQ121" s="3"/>
      <c r="AR121" s="3"/>
      <c r="AS121" s="3">
        <v>31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</row>
    <row r="122" spans="2:62" x14ac:dyDescent="0.35">
      <c r="B122" t="s">
        <v>105</v>
      </c>
      <c r="D122" s="3"/>
      <c r="E122" s="3"/>
      <c r="F122" s="3"/>
      <c r="G122" s="3"/>
      <c r="H122" s="3"/>
      <c r="I122" s="3"/>
      <c r="J122" s="3"/>
      <c r="K122" s="3">
        <f>AW122</f>
        <v>1</v>
      </c>
      <c r="L122" s="3">
        <v>1</v>
      </c>
      <c r="M122" s="3">
        <v>3</v>
      </c>
      <c r="N122" s="3">
        <v>3</v>
      </c>
      <c r="O122" s="3">
        <f>AX122</f>
        <v>3</v>
      </c>
      <c r="P122" s="3">
        <v>3</v>
      </c>
      <c r="Q122" s="3">
        <v>2</v>
      </c>
      <c r="R122" s="3">
        <v>2</v>
      </c>
      <c r="S122" s="3">
        <f>AY122</f>
        <v>2</v>
      </c>
      <c r="T122" s="3">
        <v>2</v>
      </c>
      <c r="U122" s="3">
        <v>2</v>
      </c>
      <c r="V122" s="3">
        <v>2</v>
      </c>
      <c r="W122" s="3"/>
      <c r="X122" s="3"/>
      <c r="Y122" s="3"/>
      <c r="Z122" s="3"/>
      <c r="AA122" s="3"/>
      <c r="AB122" s="3"/>
      <c r="AC122" s="3"/>
      <c r="AD122" s="3"/>
      <c r="AE122" s="3"/>
      <c r="AP122" s="3"/>
      <c r="AQ122" s="3"/>
      <c r="AR122" s="3"/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3</v>
      </c>
      <c r="AY122" s="3">
        <v>2</v>
      </c>
    </row>
    <row r="123" spans="2:62" x14ac:dyDescent="0.35">
      <c r="B123" t="s">
        <v>106</v>
      </c>
      <c r="D123" s="3"/>
      <c r="E123" s="3"/>
      <c r="F123" s="3"/>
      <c r="G123" s="3"/>
      <c r="H123" s="3"/>
      <c r="I123" s="3"/>
      <c r="J123" s="3"/>
      <c r="K123" s="3">
        <f>AW123</f>
        <v>8721</v>
      </c>
      <c r="L123" s="3">
        <v>9280</v>
      </c>
      <c r="M123" s="3">
        <v>9745</v>
      </c>
      <c r="N123" s="3">
        <v>10465</v>
      </c>
      <c r="O123" s="3">
        <f>AX123</f>
        <v>10385</v>
      </c>
      <c r="P123" s="3">
        <v>10623</v>
      </c>
      <c r="Q123" s="3">
        <v>10968</v>
      </c>
      <c r="R123" s="3">
        <v>11565</v>
      </c>
      <c r="S123" s="3">
        <f>AY123</f>
        <v>11971</v>
      </c>
      <c r="T123" s="3">
        <v>12453</v>
      </c>
      <c r="U123" s="3">
        <v>12629</v>
      </c>
      <c r="V123" s="3">
        <v>12991</v>
      </c>
      <c r="W123" s="3"/>
      <c r="X123" s="3"/>
      <c r="Y123" s="3"/>
      <c r="Z123" s="3"/>
      <c r="AA123" s="3"/>
      <c r="AB123" s="3"/>
      <c r="AC123" s="3"/>
      <c r="AD123" s="3"/>
      <c r="AE123" s="3"/>
      <c r="AP123" s="3"/>
      <c r="AQ123" s="3"/>
      <c r="AR123" s="3"/>
      <c r="AS123" s="3">
        <v>4708</v>
      </c>
      <c r="AT123" s="3">
        <v>5351</v>
      </c>
      <c r="AU123" s="3">
        <v>6051</v>
      </c>
      <c r="AV123" s="3">
        <v>7045</v>
      </c>
      <c r="AW123" s="3">
        <v>8721</v>
      </c>
      <c r="AX123" s="3">
        <v>10385</v>
      </c>
      <c r="AY123" s="3">
        <v>11971</v>
      </c>
    </row>
    <row r="124" spans="2:62" x14ac:dyDescent="0.35">
      <c r="B124" t="s">
        <v>107</v>
      </c>
      <c r="D124" s="3"/>
      <c r="E124" s="3"/>
      <c r="F124" s="3"/>
      <c r="G124" s="3"/>
      <c r="H124" s="3"/>
      <c r="I124" s="3"/>
      <c r="J124" s="3"/>
      <c r="K124" s="3">
        <f>AW124</f>
        <v>-10756</v>
      </c>
      <c r="L124" s="3">
        <v>-11242</v>
      </c>
      <c r="M124" s="3">
        <v>-11604</v>
      </c>
      <c r="N124" s="3">
        <v>-12038</v>
      </c>
      <c r="O124" s="3">
        <f>AX124</f>
        <v>0</v>
      </c>
      <c r="P124" s="3">
        <v>0</v>
      </c>
      <c r="Q124" s="3">
        <v>0</v>
      </c>
      <c r="R124" s="3">
        <v>0</v>
      </c>
      <c r="S124" s="3">
        <f>AY124</f>
        <v>0</v>
      </c>
      <c r="T124" s="3">
        <v>0</v>
      </c>
      <c r="U124" s="3">
        <v>0</v>
      </c>
      <c r="V124" s="3">
        <v>0</v>
      </c>
      <c r="W124" s="3"/>
      <c r="X124" s="3"/>
      <c r="Y124" s="3"/>
      <c r="Z124" s="3"/>
      <c r="AA124" s="3"/>
      <c r="AB124" s="3"/>
      <c r="AC124" s="3"/>
      <c r="AD124" s="3"/>
      <c r="AE124" s="3"/>
      <c r="AP124" s="3"/>
      <c r="AQ124" s="3"/>
      <c r="AR124" s="3"/>
      <c r="AS124" s="3">
        <v>-5039</v>
      </c>
      <c r="AT124" s="3">
        <v>-6650</v>
      </c>
      <c r="AU124" s="3">
        <v>-9263</v>
      </c>
      <c r="AV124" s="3">
        <v>-9814</v>
      </c>
      <c r="AW124" s="3">
        <v>-10756</v>
      </c>
      <c r="AX124" s="3">
        <v>0</v>
      </c>
      <c r="AY124" s="3">
        <v>0</v>
      </c>
    </row>
    <row r="125" spans="2:62" x14ac:dyDescent="0.35">
      <c r="B125" t="s">
        <v>108</v>
      </c>
      <c r="D125" s="3"/>
      <c r="E125" s="3"/>
      <c r="F125" s="3"/>
      <c r="G125" s="3"/>
      <c r="H125" s="3"/>
      <c r="I125" s="3"/>
      <c r="J125" s="3"/>
      <c r="K125" s="3">
        <f>AW125</f>
        <v>19</v>
      </c>
      <c r="L125" s="3">
        <v>14</v>
      </c>
      <c r="M125" s="3">
        <v>8</v>
      </c>
      <c r="N125" s="3">
        <v>9</v>
      </c>
      <c r="O125" s="3">
        <f>AX125</f>
        <v>-11</v>
      </c>
      <c r="P125" s="3">
        <v>-64</v>
      </c>
      <c r="Q125" s="3">
        <v>-90</v>
      </c>
      <c r="R125" s="3">
        <v>-123</v>
      </c>
      <c r="S125" s="3">
        <f>AY125</f>
        <v>-43</v>
      </c>
      <c r="T125" s="3">
        <v>-50</v>
      </c>
      <c r="U125" s="3">
        <v>-51</v>
      </c>
      <c r="V125" s="3">
        <v>-88</v>
      </c>
      <c r="W125" s="3"/>
      <c r="X125" s="3"/>
      <c r="Y125" s="3"/>
      <c r="Z125" s="3"/>
      <c r="AA125" s="3"/>
      <c r="AB125" s="3"/>
      <c r="AC125" s="3"/>
      <c r="AD125" s="3"/>
      <c r="AE125" s="3"/>
      <c r="AP125" s="3"/>
      <c r="AQ125" s="3"/>
      <c r="AR125" s="3"/>
      <c r="AS125" s="3">
        <v>-16</v>
      </c>
      <c r="AT125" s="3">
        <v>-18</v>
      </c>
      <c r="AU125" s="3">
        <v>-12</v>
      </c>
      <c r="AV125" s="3">
        <v>1</v>
      </c>
      <c r="AW125" s="3">
        <v>19</v>
      </c>
      <c r="AX125" s="3">
        <v>-11</v>
      </c>
      <c r="AY125" s="3">
        <v>-43</v>
      </c>
    </row>
    <row r="126" spans="2:62" s="11" customFormat="1" x14ac:dyDescent="0.35">
      <c r="B126" s="11" t="s">
        <v>109</v>
      </c>
      <c r="D126" s="20"/>
      <c r="E126" s="20"/>
      <c r="F126" s="20"/>
      <c r="G126" s="20"/>
      <c r="H126" s="20"/>
      <c r="I126" s="20"/>
      <c r="J126" s="20"/>
      <c r="K126" s="3">
        <f>AW126</f>
        <v>18908</v>
      </c>
      <c r="L126" s="20">
        <v>20721</v>
      </c>
      <c r="M126" s="20">
        <v>22995</v>
      </c>
      <c r="N126" s="20">
        <v>25359</v>
      </c>
      <c r="O126" s="3">
        <f>AX126</f>
        <v>16235</v>
      </c>
      <c r="P126" s="20">
        <v>15758</v>
      </c>
      <c r="Q126" s="20">
        <v>12971</v>
      </c>
      <c r="R126" s="20">
        <v>9905</v>
      </c>
      <c r="S126" s="3">
        <f>AY126</f>
        <v>10171</v>
      </c>
      <c r="T126" s="20">
        <v>12115</v>
      </c>
      <c r="U126" s="20">
        <v>14921</v>
      </c>
      <c r="V126" s="20">
        <v>20360</v>
      </c>
      <c r="W126" s="20"/>
      <c r="X126" s="20"/>
      <c r="Y126" s="20"/>
      <c r="Z126" s="20"/>
      <c r="AA126" s="20"/>
      <c r="AB126" s="20"/>
      <c r="AC126" s="20"/>
      <c r="AD126" s="20"/>
      <c r="AE126" s="20"/>
      <c r="AP126" s="20"/>
      <c r="AQ126" s="20"/>
      <c r="AR126" s="20"/>
      <c r="AS126" s="20">
        <v>6108</v>
      </c>
      <c r="AT126" s="20">
        <v>8787</v>
      </c>
      <c r="AU126" s="20">
        <v>12565</v>
      </c>
      <c r="AV126" s="20">
        <v>14971</v>
      </c>
      <c r="AW126" s="20">
        <v>18908</v>
      </c>
      <c r="AX126" s="20">
        <v>16235</v>
      </c>
      <c r="AY126" s="20">
        <v>10171</v>
      </c>
    </row>
    <row r="127" spans="2:62" s="13" customFormat="1" x14ac:dyDescent="0.35">
      <c r="B127" s="13" t="s">
        <v>110</v>
      </c>
      <c r="D127" s="22">
        <f t="shared" ref="D127" si="669">SUM(D121:D126)</f>
        <v>0</v>
      </c>
      <c r="E127" s="22">
        <f t="shared" ref="E127" si="670">SUM(E121:E126)</f>
        <v>0</v>
      </c>
      <c r="F127" s="22">
        <f t="shared" ref="F127" si="671">SUM(F121:F126)</f>
        <v>0</v>
      </c>
      <c r="G127" s="22">
        <f t="shared" ref="G127" si="672">SUM(G121:G126)</f>
        <v>0</v>
      </c>
      <c r="H127" s="22">
        <f t="shared" ref="H127" si="673">SUM(H121:H126)</f>
        <v>0</v>
      </c>
      <c r="I127" s="22">
        <f t="shared" ref="I127" si="674">SUM(I121:I126)</f>
        <v>0</v>
      </c>
      <c r="J127" s="22">
        <f t="shared" ref="J127" si="675">SUM(J121:J126)</f>
        <v>0</v>
      </c>
      <c r="K127" s="22">
        <f t="shared" ref="K127" si="676">SUM(K121:K126)</f>
        <v>16893</v>
      </c>
      <c r="L127" s="22">
        <f t="shared" ref="L127" si="677">SUM(L121:L126)</f>
        <v>18774</v>
      </c>
      <c r="M127" s="22">
        <f t="shared" ref="M127" si="678">SUM(M121:M126)</f>
        <v>21147</v>
      </c>
      <c r="N127" s="22">
        <f t="shared" ref="N127" si="679">SUM(N121:N126)</f>
        <v>23798</v>
      </c>
      <c r="O127" s="22">
        <f t="shared" ref="O127" si="680">SUM(O121:O126)</f>
        <v>26612</v>
      </c>
      <c r="P127" s="22">
        <f t="shared" ref="P127" si="681">SUM(P121:P126)</f>
        <v>26320</v>
      </c>
      <c r="Q127" s="22">
        <f t="shared" ref="Q127" si="682">SUM(Q121:Q126)</f>
        <v>23851</v>
      </c>
      <c r="R127" s="22">
        <f t="shared" ref="R127" si="683">SUM(R121:R126)</f>
        <v>21349</v>
      </c>
      <c r="S127" s="22">
        <f t="shared" ref="S127" si="684">SUM(S121:S126)</f>
        <v>22101</v>
      </c>
      <c r="T127" s="22">
        <f t="shared" ref="T127" si="685">SUM(T121:T126)</f>
        <v>24520</v>
      </c>
      <c r="U127" s="22">
        <f t="shared" ref="U127" si="686">SUM(U121:U126)</f>
        <v>27501</v>
      </c>
      <c r="V127" s="22">
        <f t="shared" ref="V127" si="687">SUM(V121:V126)</f>
        <v>33265</v>
      </c>
      <c r="W127" s="22">
        <f t="shared" ref="W127" si="688">SUM(W121:W126)</f>
        <v>0</v>
      </c>
      <c r="X127" s="22">
        <f t="shared" ref="X127" si="689">SUM(X121:X126)</f>
        <v>0</v>
      </c>
      <c r="Y127" s="22">
        <f t="shared" ref="Y127" si="690">SUM(Y121:Y126)</f>
        <v>0</v>
      </c>
      <c r="Z127" s="22">
        <f t="shared" ref="Z127" si="691">SUM(Z121:Z126)</f>
        <v>0</v>
      </c>
      <c r="AA127" s="22">
        <f t="shared" ref="AA127" si="692">SUM(AA121:AA126)</f>
        <v>0</v>
      </c>
      <c r="AB127" s="22">
        <f t="shared" ref="AB127" si="693">SUM(AB121:AB126)</f>
        <v>0</v>
      </c>
      <c r="AC127" s="22">
        <f t="shared" ref="AC127" si="694">SUM(AC121:AC126)</f>
        <v>0</v>
      </c>
      <c r="AD127" s="22">
        <f t="shared" ref="AD127" si="695">SUM(AD121:AD126)</f>
        <v>0</v>
      </c>
      <c r="AE127" s="22">
        <f t="shared" ref="AE127" si="696">SUM(AE121:AE126)</f>
        <v>0</v>
      </c>
      <c r="AP127" s="22">
        <f t="shared" ref="AP127:AY127" si="697">SUM(AP121:AP126)</f>
        <v>0</v>
      </c>
      <c r="AQ127" s="22">
        <f t="shared" si="697"/>
        <v>0</v>
      </c>
      <c r="AR127" s="22">
        <f t="shared" si="697"/>
        <v>0</v>
      </c>
      <c r="AS127" s="22">
        <f t="shared" si="697"/>
        <v>5793</v>
      </c>
      <c r="AT127" s="22">
        <f t="shared" si="697"/>
        <v>7471</v>
      </c>
      <c r="AU127" s="22">
        <f t="shared" si="697"/>
        <v>9342</v>
      </c>
      <c r="AV127" s="22">
        <f t="shared" si="697"/>
        <v>12204</v>
      </c>
      <c r="AW127" s="22">
        <f t="shared" si="697"/>
        <v>16893</v>
      </c>
      <c r="AX127" s="22">
        <f t="shared" si="697"/>
        <v>26612</v>
      </c>
      <c r="AY127" s="22">
        <f t="shared" si="697"/>
        <v>22101</v>
      </c>
    </row>
    <row r="128" spans="2:62" s="12" customFormat="1" x14ac:dyDescent="0.35">
      <c r="B128" s="12" t="s">
        <v>111</v>
      </c>
      <c r="D128" s="21">
        <f t="shared" ref="D128" si="698">D127+D119</f>
        <v>0</v>
      </c>
      <c r="E128" s="21">
        <f t="shared" ref="E128" si="699">E127+E119</f>
        <v>0</v>
      </c>
      <c r="F128" s="21">
        <f t="shared" ref="F128" si="700">F127+F119</f>
        <v>0</v>
      </c>
      <c r="G128" s="21">
        <f t="shared" ref="G128" si="701">G127+G119</f>
        <v>0</v>
      </c>
      <c r="H128" s="21">
        <f t="shared" ref="H128" si="702">H127+H119</f>
        <v>0</v>
      </c>
      <c r="I128" s="21">
        <f t="shared" ref="I128" si="703">I127+I119</f>
        <v>0</v>
      </c>
      <c r="J128" s="21">
        <f t="shared" ref="J128" si="704">J127+J119</f>
        <v>0</v>
      </c>
      <c r="K128" s="21">
        <f t="shared" ref="K128" si="705">K127+K119</f>
        <v>28791</v>
      </c>
      <c r="L128" s="21">
        <f t="shared" ref="L128" si="706">L127+L119</f>
        <v>30796</v>
      </c>
      <c r="M128" s="21">
        <f t="shared" ref="M128" si="707">M127+M119</f>
        <v>38650</v>
      </c>
      <c r="N128" s="21">
        <f t="shared" ref="N128" si="708">N127+N119</f>
        <v>40632</v>
      </c>
      <c r="O128" s="21">
        <f t="shared" ref="O128" si="709">O127+O119</f>
        <v>44187</v>
      </c>
      <c r="P128" s="21">
        <f t="shared" ref="P128" si="710">P127+P119</f>
        <v>45212</v>
      </c>
      <c r="Q128" s="21">
        <f t="shared" ref="Q128" si="711">Q127+Q119</f>
        <v>43476</v>
      </c>
      <c r="R128" s="21">
        <f t="shared" ref="R128" si="712">R127+R119</f>
        <v>40488</v>
      </c>
      <c r="S128" s="21">
        <f t="shared" ref="S128" si="713">S127+S119</f>
        <v>41182</v>
      </c>
      <c r="T128" s="21">
        <f t="shared" ref="T128" si="714">T127+T119</f>
        <v>44460</v>
      </c>
      <c r="U128" s="21">
        <f t="shared" ref="U128" si="715">U127+U119</f>
        <v>49555</v>
      </c>
      <c r="V128" s="21">
        <f t="shared" ref="V128" si="716">V127+V119</f>
        <v>54148</v>
      </c>
      <c r="W128" s="21">
        <f t="shared" ref="W128" si="717">W127+W119</f>
        <v>0</v>
      </c>
      <c r="X128" s="21">
        <f t="shared" ref="X128" si="718">X127+X119</f>
        <v>0</v>
      </c>
      <c r="Y128" s="21">
        <f t="shared" ref="Y128" si="719">Y127+Y119</f>
        <v>0</v>
      </c>
      <c r="Z128" s="21">
        <f t="shared" ref="Z128" si="720">Z127+Z119</f>
        <v>0</v>
      </c>
      <c r="AA128" s="21">
        <f t="shared" ref="AA128" si="721">AA127+AA119</f>
        <v>0</v>
      </c>
      <c r="AB128" s="21">
        <f t="shared" ref="AB128" si="722">AB127+AB119</f>
        <v>0</v>
      </c>
      <c r="AC128" s="21">
        <f t="shared" ref="AC128" si="723">AC127+AC119</f>
        <v>0</v>
      </c>
      <c r="AD128" s="21">
        <f t="shared" ref="AD128" si="724">AD127+AD119</f>
        <v>0</v>
      </c>
      <c r="AE128" s="21">
        <f t="shared" ref="AE128" si="725">AE127+AE119</f>
        <v>0</v>
      </c>
      <c r="AP128" s="21">
        <f t="shared" ref="AP128:AY128" si="726">AP127+AP119</f>
        <v>0</v>
      </c>
      <c r="AQ128" s="21">
        <f t="shared" si="726"/>
        <v>0</v>
      </c>
      <c r="AR128" s="21">
        <f t="shared" si="726"/>
        <v>0</v>
      </c>
      <c r="AS128" s="21">
        <f t="shared" si="726"/>
        <v>9841</v>
      </c>
      <c r="AT128" s="21">
        <f t="shared" si="726"/>
        <v>11241</v>
      </c>
      <c r="AU128" s="21">
        <f t="shared" si="726"/>
        <v>13292</v>
      </c>
      <c r="AV128" s="21">
        <f t="shared" si="726"/>
        <v>17315</v>
      </c>
      <c r="AW128" s="21">
        <f t="shared" si="726"/>
        <v>28791</v>
      </c>
      <c r="AX128" s="21">
        <f t="shared" si="726"/>
        <v>44187</v>
      </c>
      <c r="AY128" s="21">
        <f t="shared" si="726"/>
        <v>41182</v>
      </c>
    </row>
    <row r="129" spans="2:55" x14ac:dyDescent="0.35"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</row>
    <row r="130" spans="2:55" s="6" customFormat="1" x14ac:dyDescent="0.35">
      <c r="B130" s="7" t="s">
        <v>112</v>
      </c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BC130" s="8"/>
    </row>
    <row r="131" spans="2:55" x14ac:dyDescent="0.35">
      <c r="B131" t="s">
        <v>113</v>
      </c>
      <c r="D131" s="3"/>
      <c r="E131" s="3"/>
      <c r="F131" s="3"/>
      <c r="G131" s="3"/>
      <c r="H131" s="3">
        <v>909</v>
      </c>
      <c r="I131" s="3">
        <v>2476</v>
      </c>
      <c r="J131" s="3">
        <v>3755</v>
      </c>
      <c r="K131" s="3">
        <f>AW131</f>
        <v>5822</v>
      </c>
      <c r="L131" s="3">
        <v>1874</v>
      </c>
      <c r="M131" s="3">
        <v>4556</v>
      </c>
      <c r="N131" s="3">
        <v>6075</v>
      </c>
      <c r="O131" s="3">
        <f>AX131</f>
        <v>9108</v>
      </c>
      <c r="P131" s="3">
        <v>1731</v>
      </c>
      <c r="Q131" s="3">
        <v>3001</v>
      </c>
      <c r="R131" s="3">
        <v>3393</v>
      </c>
      <c r="S131" s="3">
        <f>AY131</f>
        <v>5641</v>
      </c>
      <c r="T131" s="3">
        <v>2911</v>
      </c>
      <c r="U131" s="3">
        <v>9259</v>
      </c>
      <c r="V131" s="3">
        <v>16591</v>
      </c>
      <c r="W131" s="3"/>
      <c r="X131" s="3"/>
      <c r="Y131" s="3"/>
      <c r="Z131" s="3"/>
      <c r="AA131" s="3"/>
      <c r="AB131" s="3"/>
      <c r="AC131" s="3"/>
      <c r="AD131" s="3"/>
      <c r="AE131" s="3"/>
      <c r="AP131" s="3"/>
      <c r="AQ131" s="3">
        <v>906</v>
      </c>
      <c r="AR131" s="3">
        <v>1175</v>
      </c>
      <c r="AS131" s="3">
        <v>1672</v>
      </c>
      <c r="AT131" s="3">
        <v>3502</v>
      </c>
      <c r="AU131" s="3">
        <v>3743</v>
      </c>
      <c r="AV131" s="3">
        <v>4761</v>
      </c>
      <c r="AW131" s="3">
        <v>5822</v>
      </c>
      <c r="AX131" s="3">
        <v>9108</v>
      </c>
      <c r="AY131" s="3">
        <v>5641</v>
      </c>
    </row>
    <row r="132" spans="2:55" s="11" customFormat="1" x14ac:dyDescent="0.35">
      <c r="B132" s="11" t="s">
        <v>114</v>
      </c>
      <c r="D132" s="20"/>
      <c r="E132" s="20"/>
      <c r="F132" s="20"/>
      <c r="G132" s="20"/>
      <c r="H132" s="20">
        <v>-155</v>
      </c>
      <c r="I132" s="20">
        <v>-372</v>
      </c>
      <c r="J132" s="20">
        <v>-845</v>
      </c>
      <c r="K132" s="20">
        <f>AW132</f>
        <v>-1128</v>
      </c>
      <c r="L132" s="20">
        <v>-298</v>
      </c>
      <c r="M132" s="20">
        <v>-481</v>
      </c>
      <c r="N132" s="20">
        <v>-703</v>
      </c>
      <c r="O132" s="20">
        <f>AX132</f>
        <v>-976</v>
      </c>
      <c r="P132" s="20">
        <v>-361</v>
      </c>
      <c r="Q132" s="20">
        <v>-794</v>
      </c>
      <c r="R132" s="20">
        <v>-1324</v>
      </c>
      <c r="S132" s="20">
        <f>AY132</f>
        <v>-1833</v>
      </c>
      <c r="T132" s="20">
        <v>-248</v>
      </c>
      <c r="U132" s="20">
        <v>-537</v>
      </c>
      <c r="V132" s="20">
        <v>-815</v>
      </c>
      <c r="W132" s="20"/>
      <c r="X132" s="20"/>
      <c r="Y132" s="20"/>
      <c r="Z132" s="20"/>
      <c r="AA132" s="20"/>
      <c r="AB132" s="20"/>
      <c r="AC132" s="20"/>
      <c r="AD132" s="20"/>
      <c r="AE132" s="20"/>
      <c r="AP132" s="20"/>
      <c r="AQ132" s="20">
        <v>-122</v>
      </c>
      <c r="AR132" s="20">
        <v>-86</v>
      </c>
      <c r="AS132" s="20">
        <v>-176</v>
      </c>
      <c r="AT132" s="20">
        <v>-593</v>
      </c>
      <c r="AU132" s="20">
        <v>-600</v>
      </c>
      <c r="AV132" s="20">
        <v>-489</v>
      </c>
      <c r="AW132" s="20">
        <v>-1128</v>
      </c>
      <c r="AX132" s="20">
        <v>-976</v>
      </c>
      <c r="AY132" s="20">
        <v>-1833</v>
      </c>
    </row>
    <row r="133" spans="2:55" s="12" customFormat="1" x14ac:dyDescent="0.35">
      <c r="B133" s="12" t="s">
        <v>115</v>
      </c>
      <c r="D133" s="21">
        <f t="shared" ref="D133" si="727">SUM(D131:D132)</f>
        <v>0</v>
      </c>
      <c r="E133" s="21">
        <f t="shared" ref="E133" si="728">SUM(E131:E132)</f>
        <v>0</v>
      </c>
      <c r="F133" s="21">
        <f t="shared" ref="F133" si="729">SUM(F131:F132)</f>
        <v>0</v>
      </c>
      <c r="G133" s="21">
        <f t="shared" ref="G133" si="730">SUM(G131:G132)</f>
        <v>0</v>
      </c>
      <c r="H133" s="21">
        <f t="shared" ref="H133" si="731">SUM(H131:H132)</f>
        <v>754</v>
      </c>
      <c r="I133" s="21">
        <f t="shared" ref="I133" si="732">SUM(I131:I132)</f>
        <v>2104</v>
      </c>
      <c r="J133" s="21">
        <f t="shared" ref="J133" si="733">SUM(J131:J132)</f>
        <v>2910</v>
      </c>
      <c r="K133" s="21">
        <f t="shared" ref="K133" si="734">SUM(K131:K132)</f>
        <v>4694</v>
      </c>
      <c r="L133" s="21">
        <f t="shared" ref="L133" si="735">SUM(L131:L132)</f>
        <v>1576</v>
      </c>
      <c r="M133" s="21">
        <f t="shared" ref="M133" si="736">SUM(M131:M132)</f>
        <v>4075</v>
      </c>
      <c r="N133" s="21">
        <f t="shared" ref="N133" si="737">SUM(N131:N132)</f>
        <v>5372</v>
      </c>
      <c r="O133" s="21">
        <f t="shared" ref="O133" si="738">SUM(O131:O132)</f>
        <v>8132</v>
      </c>
      <c r="P133" s="21">
        <f t="shared" ref="P133" si="739">SUM(P131:P132)</f>
        <v>1370</v>
      </c>
      <c r="Q133" s="21">
        <f t="shared" ref="Q133" si="740">SUM(Q131:Q132)</f>
        <v>2207</v>
      </c>
      <c r="R133" s="21">
        <f t="shared" ref="R133" si="741">SUM(R131:R132)</f>
        <v>2069</v>
      </c>
      <c r="S133" s="21">
        <f t="shared" ref="S133" si="742">SUM(S131:S132)</f>
        <v>3808</v>
      </c>
      <c r="T133" s="21">
        <f t="shared" ref="T133" si="743">SUM(T131:T132)</f>
        <v>2663</v>
      </c>
      <c r="U133" s="21">
        <f t="shared" ref="U133" si="744">SUM(U131:U132)</f>
        <v>8722</v>
      </c>
      <c r="V133" s="21">
        <f t="shared" ref="V133" si="745">SUM(V131:V132)</f>
        <v>15776</v>
      </c>
      <c r="W133" s="21">
        <f t="shared" ref="W133" si="746">SUM(W131:W132)</f>
        <v>0</v>
      </c>
      <c r="X133" s="21">
        <f t="shared" ref="X133" si="747">SUM(X131:X132)</f>
        <v>0</v>
      </c>
      <c r="Y133" s="21">
        <f t="shared" ref="Y133" si="748">SUM(Y131:Y132)</f>
        <v>0</v>
      </c>
      <c r="Z133" s="21">
        <f t="shared" ref="Z133" si="749">SUM(Z131:Z132)</f>
        <v>0</v>
      </c>
      <c r="AA133" s="21">
        <f t="shared" ref="AA133" si="750">SUM(AA131:AA132)</f>
        <v>0</v>
      </c>
      <c r="AB133" s="21">
        <f t="shared" ref="AB133" si="751">SUM(AB131:AB132)</f>
        <v>0</v>
      </c>
      <c r="AC133" s="21">
        <f t="shared" ref="AC133" si="752">SUM(AC131:AC132)</f>
        <v>0</v>
      </c>
      <c r="AD133" s="21">
        <f t="shared" ref="AD133" si="753">SUM(AD131:AD132)</f>
        <v>0</v>
      </c>
      <c r="AE133" s="21">
        <f t="shared" ref="AE133" si="754">SUM(AE131:AE132)</f>
        <v>0</v>
      </c>
      <c r="AP133" s="21">
        <f t="shared" ref="AP133:AY133" si="755">SUM(AP131:AP132)</f>
        <v>0</v>
      </c>
      <c r="AQ133" s="21">
        <f t="shared" si="755"/>
        <v>784</v>
      </c>
      <c r="AR133" s="21">
        <f t="shared" si="755"/>
        <v>1089</v>
      </c>
      <c r="AS133" s="21">
        <f t="shared" si="755"/>
        <v>1496</v>
      </c>
      <c r="AT133" s="21">
        <f t="shared" si="755"/>
        <v>2909</v>
      </c>
      <c r="AU133" s="21">
        <f t="shared" si="755"/>
        <v>3143</v>
      </c>
      <c r="AV133" s="21">
        <f t="shared" si="755"/>
        <v>4272</v>
      </c>
      <c r="AW133" s="21">
        <f t="shared" si="755"/>
        <v>4694</v>
      </c>
      <c r="AX133" s="21">
        <f t="shared" si="755"/>
        <v>8132</v>
      </c>
      <c r="AY133" s="21">
        <f t="shared" si="755"/>
        <v>3808</v>
      </c>
    </row>
    <row r="134" spans="2:55" x14ac:dyDescent="0.35">
      <c r="AP134" s="3"/>
      <c r="AQ134" s="3"/>
      <c r="AR134" s="3"/>
      <c r="AS134" s="3"/>
      <c r="AT134" s="3"/>
      <c r="AU134" s="3"/>
      <c r="AV134" s="3"/>
      <c r="AW134" s="3"/>
      <c r="AX134" s="3"/>
      <c r="AY134" s="3"/>
    </row>
    <row r="135" spans="2:55" x14ac:dyDescent="0.35">
      <c r="B135" t="s">
        <v>1694</v>
      </c>
      <c r="H135">
        <v>0</v>
      </c>
      <c r="I135">
        <v>0</v>
      </c>
      <c r="J135">
        <v>0</v>
      </c>
      <c r="K135" s="3">
        <f>AW135</f>
        <v>0</v>
      </c>
      <c r="L135">
        <v>0</v>
      </c>
      <c r="M135">
        <v>0</v>
      </c>
      <c r="N135">
        <v>0</v>
      </c>
      <c r="O135" s="3">
        <f>AX135</f>
        <v>0</v>
      </c>
      <c r="P135">
        <v>0</v>
      </c>
      <c r="Q135">
        <v>0</v>
      </c>
      <c r="R135">
        <v>0</v>
      </c>
      <c r="S135" s="3">
        <f>AY135</f>
        <v>0</v>
      </c>
      <c r="T135">
        <v>0</v>
      </c>
      <c r="U135">
        <v>0</v>
      </c>
      <c r="V135">
        <v>0</v>
      </c>
      <c r="AP135" s="3"/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</row>
    <row r="136" spans="2:55" x14ac:dyDescent="0.35">
      <c r="B136" t="s">
        <v>1695</v>
      </c>
      <c r="H136">
        <v>224</v>
      </c>
      <c r="I136">
        <v>598</v>
      </c>
      <c r="J136">
        <v>981</v>
      </c>
      <c r="K136" s="3">
        <f>AW136</f>
        <v>1397</v>
      </c>
      <c r="L136">
        <v>429</v>
      </c>
      <c r="M136">
        <v>894</v>
      </c>
      <c r="N136">
        <v>1453</v>
      </c>
      <c r="O136" s="3">
        <f>AX136</f>
        <v>2004</v>
      </c>
      <c r="P136">
        <v>578</v>
      </c>
      <c r="Q136">
        <v>1226</v>
      </c>
      <c r="R136">
        <v>1971</v>
      </c>
      <c r="S136" s="3">
        <f>AY136</f>
        <v>2709</v>
      </c>
      <c r="T136">
        <v>735</v>
      </c>
      <c r="U136">
        <v>1576</v>
      </c>
      <c r="V136">
        <v>2555</v>
      </c>
      <c r="AP136" s="3"/>
      <c r="AQ136" s="3">
        <v>158</v>
      </c>
      <c r="AR136" s="3">
        <v>204</v>
      </c>
      <c r="AS136" s="3">
        <v>247</v>
      </c>
      <c r="AT136" s="3">
        <v>391</v>
      </c>
      <c r="AU136" s="3">
        <v>557</v>
      </c>
      <c r="AV136" s="3">
        <v>844</v>
      </c>
      <c r="AW136" s="3">
        <v>1397</v>
      </c>
      <c r="AX136" s="3">
        <v>2004</v>
      </c>
      <c r="AY136" s="3">
        <v>2709</v>
      </c>
    </row>
    <row r="137" spans="2:55" x14ac:dyDescent="0.35">
      <c r="B137" t="s">
        <v>1696</v>
      </c>
      <c r="H137">
        <v>0</v>
      </c>
      <c r="I137">
        <v>0</v>
      </c>
      <c r="J137">
        <v>0</v>
      </c>
      <c r="K137" s="3">
        <f>AW137</f>
        <v>-1128</v>
      </c>
      <c r="L137">
        <v>0</v>
      </c>
      <c r="M137">
        <v>0</v>
      </c>
      <c r="N137">
        <v>0</v>
      </c>
      <c r="O137" s="3">
        <f>AX137</f>
        <v>-976</v>
      </c>
      <c r="P137">
        <v>-1996</v>
      </c>
      <c r="Q137">
        <v>-5341</v>
      </c>
      <c r="R137">
        <v>-8826</v>
      </c>
      <c r="S137" s="3">
        <f>AY137</f>
        <v>-1833</v>
      </c>
      <c r="T137">
        <v>0</v>
      </c>
      <c r="U137">
        <v>-3067</v>
      </c>
      <c r="V137">
        <v>-6874</v>
      </c>
      <c r="AP137" s="3"/>
      <c r="AQ137" s="3">
        <v>-814</v>
      </c>
      <c r="AR137" s="3">
        <v>-587</v>
      </c>
      <c r="AS137" s="3">
        <v>-739</v>
      </c>
      <c r="AT137" s="3">
        <v>-909</v>
      </c>
      <c r="AU137" s="3">
        <v>-1579</v>
      </c>
      <c r="AV137" s="3">
        <v>0</v>
      </c>
      <c r="AW137" s="3">
        <v>-1128</v>
      </c>
      <c r="AX137" s="3">
        <v>-976</v>
      </c>
      <c r="AY137" s="3">
        <v>-1833</v>
      </c>
    </row>
    <row r="138" spans="2:55" x14ac:dyDescent="0.35">
      <c r="B138" t="s">
        <v>1697</v>
      </c>
      <c r="H138">
        <v>0</v>
      </c>
      <c r="I138">
        <v>-197</v>
      </c>
      <c r="J138">
        <v>-296</v>
      </c>
      <c r="K138" s="3">
        <f>AW138</f>
        <v>-395</v>
      </c>
      <c r="L138">
        <v>-99</v>
      </c>
      <c r="M138">
        <v>-198</v>
      </c>
      <c r="N138">
        <v>-298</v>
      </c>
      <c r="O138" s="3">
        <f>AX138</f>
        <v>-399</v>
      </c>
      <c r="P138">
        <v>-100</v>
      </c>
      <c r="Q138">
        <v>-200</v>
      </c>
      <c r="R138">
        <v>-300</v>
      </c>
      <c r="S138" s="3">
        <f>AY138</f>
        <v>-398</v>
      </c>
      <c r="T138">
        <v>-99</v>
      </c>
      <c r="U138">
        <v>-199</v>
      </c>
      <c r="V138">
        <v>-296</v>
      </c>
      <c r="AP138" s="3"/>
      <c r="AQ138" s="3">
        <v>-186</v>
      </c>
      <c r="AR138" s="3">
        <v>-213</v>
      </c>
      <c r="AS138" s="3">
        <v>-261</v>
      </c>
      <c r="AT138" s="3">
        <v>-341</v>
      </c>
      <c r="AU138" s="3">
        <v>-371</v>
      </c>
      <c r="AV138" s="3">
        <v>-390</v>
      </c>
      <c r="AW138" s="3">
        <v>-395</v>
      </c>
      <c r="AX138" s="3">
        <v>-399</v>
      </c>
      <c r="AY138" s="3">
        <v>-398</v>
      </c>
    </row>
    <row r="139" spans="2:55" x14ac:dyDescent="0.35">
      <c r="AP139" s="3"/>
      <c r="AQ139" s="3"/>
      <c r="AR139" s="3"/>
      <c r="AS139" s="3"/>
      <c r="AT139" s="3"/>
      <c r="AU139" s="3"/>
      <c r="AV139" s="3"/>
      <c r="AW139" s="3"/>
      <c r="AX139" s="3"/>
      <c r="AY139" s="3"/>
    </row>
    <row r="140" spans="2:55" s="9" customFormat="1" x14ac:dyDescent="0.35">
      <c r="B140" s="9" t="s">
        <v>1700</v>
      </c>
      <c r="AP140" s="24"/>
      <c r="AQ140" s="24"/>
      <c r="AR140" s="24">
        <v>213</v>
      </c>
      <c r="AS140" s="24">
        <v>261</v>
      </c>
      <c r="AT140" s="24">
        <v>341</v>
      </c>
      <c r="AU140" s="24">
        <v>371</v>
      </c>
      <c r="AV140" s="24">
        <v>390</v>
      </c>
      <c r="AW140" s="24">
        <v>395</v>
      </c>
      <c r="AX140" s="24">
        <v>399</v>
      </c>
      <c r="AY140" s="24">
        <v>398</v>
      </c>
    </row>
    <row r="141" spans="2:55" x14ac:dyDescent="0.35">
      <c r="B141" t="s">
        <v>113</v>
      </c>
      <c r="P141" s="3">
        <f>P131</f>
        <v>1731</v>
      </c>
      <c r="Q141" s="3">
        <f>Q131-P141</f>
        <v>1270</v>
      </c>
      <c r="R141" s="3">
        <f>R131-Q141-P141</f>
        <v>392</v>
      </c>
      <c r="S141" s="3">
        <f>S131-R141-Q141-P141</f>
        <v>2248</v>
      </c>
      <c r="AP141" s="3"/>
      <c r="AQ141" s="3"/>
      <c r="AR141" s="3">
        <v>-587</v>
      </c>
      <c r="AS141" s="3">
        <v>-739</v>
      </c>
      <c r="AT141" s="3">
        <v>-909</v>
      </c>
      <c r="AU141" s="3">
        <v>-1579</v>
      </c>
      <c r="AV141" s="3">
        <v>0</v>
      </c>
      <c r="AW141" s="3">
        <v>0</v>
      </c>
      <c r="AX141" s="3">
        <v>0</v>
      </c>
      <c r="AY141" s="3">
        <v>-10039</v>
      </c>
    </row>
    <row r="142" spans="2:55" s="11" customFormat="1" x14ac:dyDescent="0.35">
      <c r="B142" s="11" t="s">
        <v>114</v>
      </c>
      <c r="P142" s="20">
        <f>P132</f>
        <v>-361</v>
      </c>
      <c r="Q142" s="3">
        <f>Q132-P142</f>
        <v>-433</v>
      </c>
      <c r="R142" s="3">
        <f>R132-Q142-P142</f>
        <v>-530</v>
      </c>
      <c r="S142" s="3">
        <f>S132-R142-Q142-P142</f>
        <v>-509</v>
      </c>
    </row>
    <row r="143" spans="2:55" x14ac:dyDescent="0.35">
      <c r="B143" s="12" t="s">
        <v>115</v>
      </c>
      <c r="P143" s="3">
        <f>SUM(P141:P142)</f>
        <v>1370</v>
      </c>
      <c r="Q143" s="3">
        <f t="shared" ref="Q143:S143" si="756">SUM(Q141:Q142)</f>
        <v>837</v>
      </c>
      <c r="R143" s="3">
        <f t="shared" si="756"/>
        <v>-138</v>
      </c>
      <c r="S143" s="3">
        <f t="shared" si="756"/>
        <v>1739</v>
      </c>
    </row>
    <row r="145" spans="2:62" x14ac:dyDescent="0.35">
      <c r="B145" t="s">
        <v>1694</v>
      </c>
      <c r="P145" s="3">
        <f>P135</f>
        <v>0</v>
      </c>
      <c r="Q145" s="3">
        <f>Q135-P145</f>
        <v>0</v>
      </c>
      <c r="R145" s="3">
        <f>R135-Q145-P145</f>
        <v>0</v>
      </c>
      <c r="S145" s="3">
        <f>S135-R145-Q145-P145</f>
        <v>0</v>
      </c>
    </row>
    <row r="146" spans="2:62" x14ac:dyDescent="0.35">
      <c r="B146" t="s">
        <v>1695</v>
      </c>
      <c r="P146" s="3">
        <f>P136</f>
        <v>578</v>
      </c>
      <c r="Q146" s="3">
        <f>Q136-P146</f>
        <v>648</v>
      </c>
      <c r="R146" s="3">
        <f>R136-Q146-P146</f>
        <v>745</v>
      </c>
      <c r="S146" s="3">
        <f>S136-R146-Q146-P146</f>
        <v>738</v>
      </c>
    </row>
    <row r="147" spans="2:62" x14ac:dyDescent="0.35">
      <c r="B147" t="s">
        <v>1696</v>
      </c>
      <c r="P147" s="3">
        <f>P137</f>
        <v>-1996</v>
      </c>
      <c r="Q147" s="3">
        <f>Q137-P147</f>
        <v>-3345</v>
      </c>
      <c r="R147" s="3">
        <f>R137-Q147-P147</f>
        <v>-3485</v>
      </c>
      <c r="S147" s="3">
        <f>S137-R147-Q147-P147</f>
        <v>6993</v>
      </c>
    </row>
    <row r="148" spans="2:62" x14ac:dyDescent="0.35">
      <c r="B148" t="s">
        <v>1697</v>
      </c>
      <c r="P148" s="3">
        <f>P138</f>
        <v>-100</v>
      </c>
      <c r="Q148" s="3">
        <f>Q138-P148</f>
        <v>-100</v>
      </c>
      <c r="R148" s="3">
        <f>R138-Q148-P148</f>
        <v>-100</v>
      </c>
      <c r="S148" s="3">
        <f>S138-R148-Q148-P148</f>
        <v>-98</v>
      </c>
    </row>
    <row r="150" spans="2:62" s="7" customFormat="1" x14ac:dyDescent="0.35">
      <c r="B150" s="7" t="s">
        <v>1669</v>
      </c>
    </row>
    <row r="151" spans="2:62" s="27" customFormat="1" x14ac:dyDescent="0.35">
      <c r="B151" s="27" t="s">
        <v>1670</v>
      </c>
      <c r="AP151" s="27">
        <f>AP7*AP152</f>
        <v>0</v>
      </c>
      <c r="AQ151" s="27">
        <f t="shared" ref="AQ151:BJ151" si="757">AQ7*AQ152</f>
        <v>0</v>
      </c>
      <c r="AR151" s="27">
        <f t="shared" si="757"/>
        <v>12858.24</v>
      </c>
      <c r="AS151" s="27">
        <f t="shared" si="757"/>
        <v>31551.119999999999</v>
      </c>
      <c r="AT151" s="27">
        <f t="shared" si="757"/>
        <v>93731.51999999999</v>
      </c>
      <c r="AU151" s="27">
        <f t="shared" si="757"/>
        <v>136556.79999999999</v>
      </c>
      <c r="AV151" s="27">
        <f t="shared" si="757"/>
        <v>110155.92</v>
      </c>
      <c r="AW151" s="27">
        <f t="shared" si="757"/>
        <v>256296.63</v>
      </c>
      <c r="AX151" s="27">
        <f t="shared" si="757"/>
        <v>510057.6</v>
      </c>
      <c r="AY151" s="27">
        <f t="shared" si="757"/>
        <v>444899.43</v>
      </c>
      <c r="AZ151" s="27">
        <f t="shared" si="757"/>
        <v>0</v>
      </c>
      <c r="BA151" s="27">
        <f t="shared" si="757"/>
        <v>0</v>
      </c>
      <c r="BB151" s="27">
        <f t="shared" si="757"/>
        <v>0</v>
      </c>
      <c r="BC151" s="27">
        <f t="shared" si="757"/>
        <v>0</v>
      </c>
      <c r="BD151" s="27">
        <f t="shared" si="757"/>
        <v>0</v>
      </c>
      <c r="BE151" s="27">
        <f t="shared" si="757"/>
        <v>0</v>
      </c>
      <c r="BF151" s="27">
        <f t="shared" si="757"/>
        <v>0</v>
      </c>
      <c r="BG151" s="27">
        <f t="shared" si="757"/>
        <v>0</v>
      </c>
      <c r="BH151" s="27">
        <f t="shared" si="757"/>
        <v>0</v>
      </c>
      <c r="BI151" s="27">
        <f t="shared" si="757"/>
        <v>0</v>
      </c>
      <c r="BJ151" s="27">
        <f t="shared" si="757"/>
        <v>0</v>
      </c>
    </row>
    <row r="152" spans="2:62" x14ac:dyDescent="0.35">
      <c r="B152" t="s">
        <v>1</v>
      </c>
      <c r="AP152">
        <f>AP71</f>
        <v>0</v>
      </c>
      <c r="AQ152">
        <f t="shared" ref="AQ152:BJ152" si="758">AQ71</f>
        <v>0</v>
      </c>
      <c r="AR152">
        <f t="shared" si="758"/>
        <v>2172</v>
      </c>
      <c r="AS152">
        <f t="shared" si="758"/>
        <v>2164</v>
      </c>
      <c r="AT152">
        <f t="shared" si="758"/>
        <v>2396</v>
      </c>
      <c r="AU152">
        <f t="shared" si="758"/>
        <v>2432</v>
      </c>
      <c r="AV152">
        <f t="shared" si="758"/>
        <v>2436</v>
      </c>
      <c r="AW152">
        <f t="shared" si="758"/>
        <v>2467</v>
      </c>
      <c r="AX152">
        <f t="shared" si="758"/>
        <v>2496</v>
      </c>
      <c r="AY152">
        <f t="shared" si="758"/>
        <v>2487</v>
      </c>
      <c r="AZ152">
        <f t="shared" si="758"/>
        <v>0</v>
      </c>
      <c r="BA152">
        <f t="shared" si="758"/>
        <v>0</v>
      </c>
      <c r="BB152">
        <f t="shared" si="758"/>
        <v>0</v>
      </c>
      <c r="BC152">
        <f t="shared" si="758"/>
        <v>0</v>
      </c>
      <c r="BD152">
        <f t="shared" si="758"/>
        <v>0</v>
      </c>
      <c r="BE152">
        <f t="shared" si="758"/>
        <v>0</v>
      </c>
      <c r="BF152">
        <f t="shared" si="758"/>
        <v>0</v>
      </c>
      <c r="BG152">
        <f t="shared" si="758"/>
        <v>0</v>
      </c>
      <c r="BH152">
        <f t="shared" si="758"/>
        <v>0</v>
      </c>
      <c r="BI152">
        <f t="shared" si="758"/>
        <v>0</v>
      </c>
      <c r="BJ152">
        <f t="shared" si="758"/>
        <v>0</v>
      </c>
    </row>
    <row r="153" spans="2:62" x14ac:dyDescent="0.35">
      <c r="B153" t="s">
        <v>1672</v>
      </c>
      <c r="AP153" s="27">
        <f>AP151-AP94+(AP112+AP117)</f>
        <v>0</v>
      </c>
      <c r="AQ153" s="27">
        <f t="shared" ref="AQ153:BJ153" si="759">AQ151-AQ94+(AQ112+AQ117)</f>
        <v>0</v>
      </c>
      <c r="AR153" s="27">
        <f t="shared" si="759"/>
        <v>12858.24</v>
      </c>
      <c r="AS153" s="27">
        <f t="shared" si="759"/>
        <v>30858.12</v>
      </c>
      <c r="AT153" s="27">
        <f t="shared" si="759"/>
        <v>90376.51999999999</v>
      </c>
      <c r="AU153" s="27">
        <f t="shared" si="759"/>
        <v>136407.79999999999</v>
      </c>
      <c r="AV153" s="27">
        <f t="shared" si="759"/>
        <v>100034.92</v>
      </c>
      <c r="AW153" s="27">
        <f t="shared" si="759"/>
        <v>257823.63</v>
      </c>
      <c r="AX153" s="27">
        <f t="shared" si="759"/>
        <v>509620.6</v>
      </c>
      <c r="AY153" s="27">
        <f t="shared" si="759"/>
        <v>444673.43</v>
      </c>
      <c r="AZ153" s="27">
        <f t="shared" si="759"/>
        <v>0</v>
      </c>
      <c r="BA153" s="27">
        <f t="shared" si="759"/>
        <v>0</v>
      </c>
      <c r="BB153" s="27">
        <f t="shared" si="759"/>
        <v>0</v>
      </c>
      <c r="BC153" s="27">
        <f t="shared" si="759"/>
        <v>0</v>
      </c>
      <c r="BD153" s="27">
        <f t="shared" si="759"/>
        <v>0</v>
      </c>
      <c r="BE153" s="27">
        <f t="shared" si="759"/>
        <v>0</v>
      </c>
      <c r="BF153" s="27">
        <f t="shared" si="759"/>
        <v>0</v>
      </c>
      <c r="BG153" s="27">
        <f t="shared" si="759"/>
        <v>0</v>
      </c>
      <c r="BH153" s="27">
        <f t="shared" si="759"/>
        <v>0</v>
      </c>
      <c r="BI153" s="27">
        <f t="shared" si="759"/>
        <v>0</v>
      </c>
      <c r="BJ153" s="27">
        <f t="shared" si="759"/>
        <v>0</v>
      </c>
    </row>
    <row r="154" spans="2:62" s="19" customFormat="1" x14ac:dyDescent="0.35">
      <c r="B154" s="19" t="s">
        <v>1671</v>
      </c>
      <c r="AP154" s="19" t="e">
        <f>AP151/AP51</f>
        <v>#DIV/0!</v>
      </c>
      <c r="AQ154" s="19" t="e">
        <f t="shared" ref="AQ154:BJ154" si="760">AQ151/AQ51</f>
        <v>#DIV/0!</v>
      </c>
      <c r="AR154" s="19">
        <f t="shared" si="760"/>
        <v>2.5665149700598802</v>
      </c>
      <c r="AS154" s="19">
        <f t="shared" si="760"/>
        <v>4.5660086830680173</v>
      </c>
      <c r="AT154" s="19">
        <f t="shared" si="760"/>
        <v>9.6491167387276082</v>
      </c>
      <c r="AU154" s="19">
        <f t="shared" si="760"/>
        <v>11.65558210993513</v>
      </c>
      <c r="AV154" s="19">
        <f t="shared" si="760"/>
        <v>10.089386334493497</v>
      </c>
      <c r="AW154" s="19">
        <f t="shared" si="760"/>
        <v>15.370112743628185</v>
      </c>
      <c r="AX154" s="19">
        <f t="shared" si="760"/>
        <v>18.951385895816301</v>
      </c>
      <c r="AY154" s="19">
        <f t="shared" si="760"/>
        <v>16.493639430562762</v>
      </c>
      <c r="AZ154" s="19" t="e">
        <f t="shared" si="760"/>
        <v>#DIV/0!</v>
      </c>
      <c r="BA154" s="19" t="e">
        <f t="shared" si="760"/>
        <v>#DIV/0!</v>
      </c>
      <c r="BB154" s="19" t="e">
        <f t="shared" si="760"/>
        <v>#DIV/0!</v>
      </c>
      <c r="BC154" s="19" t="e">
        <f t="shared" si="760"/>
        <v>#DIV/0!</v>
      </c>
      <c r="BD154" s="19" t="e">
        <f t="shared" si="760"/>
        <v>#DIV/0!</v>
      </c>
      <c r="BE154" s="19" t="e">
        <f t="shared" si="760"/>
        <v>#DIV/0!</v>
      </c>
      <c r="BF154" s="19" t="e">
        <f t="shared" si="760"/>
        <v>#DIV/0!</v>
      </c>
      <c r="BG154" s="19" t="e">
        <f t="shared" si="760"/>
        <v>#DIV/0!</v>
      </c>
      <c r="BH154" s="19" t="e">
        <f t="shared" si="760"/>
        <v>#DIV/0!</v>
      </c>
      <c r="BI154" s="19" t="e">
        <f t="shared" si="760"/>
        <v>#DIV/0!</v>
      </c>
      <c r="BJ154" s="19" t="e">
        <f t="shared" si="760"/>
        <v>#DIV/0!</v>
      </c>
    </row>
    <row r="155" spans="2:62" s="19" customFormat="1" x14ac:dyDescent="0.35">
      <c r="B155" s="19" t="s">
        <v>1673</v>
      </c>
      <c r="AP155" s="19" t="e">
        <f>AP151/AP67</f>
        <v>#DIV/0!</v>
      </c>
      <c r="AQ155" s="19" t="e">
        <f t="shared" ref="AQ155:BJ155" si="761">AQ151/AQ67</f>
        <v>#DIV/0!</v>
      </c>
      <c r="AR155" s="19">
        <f t="shared" si="761"/>
        <v>20.941758957654724</v>
      </c>
      <c r="AS155" s="19">
        <f t="shared" si="761"/>
        <v>18.938247298919567</v>
      </c>
      <c r="AT155" s="19">
        <f t="shared" si="761"/>
        <v>30.7619035116508</v>
      </c>
      <c r="AU155" s="19">
        <f t="shared" si="761"/>
        <v>32.976768896401829</v>
      </c>
      <c r="AV155" s="19">
        <f t="shared" si="761"/>
        <v>39.397682403433478</v>
      </c>
      <c r="AW155" s="19">
        <f t="shared" si="761"/>
        <v>59.163580332409971</v>
      </c>
      <c r="AX155" s="19">
        <f t="shared" si="761"/>
        <v>52.302871205906477</v>
      </c>
      <c r="AY155" s="19">
        <f t="shared" si="761"/>
        <v>101.85426510989011</v>
      </c>
      <c r="AZ155" s="19" t="e">
        <f t="shared" si="761"/>
        <v>#DIV/0!</v>
      </c>
      <c r="BA155" s="19" t="e">
        <f t="shared" si="761"/>
        <v>#DIV/0!</v>
      </c>
      <c r="BB155" s="19" t="e">
        <f t="shared" si="761"/>
        <v>#DIV/0!</v>
      </c>
      <c r="BC155" s="19" t="e">
        <f t="shared" si="761"/>
        <v>#DIV/0!</v>
      </c>
      <c r="BD155" s="19" t="e">
        <f t="shared" si="761"/>
        <v>#DIV/0!</v>
      </c>
      <c r="BE155" s="19" t="e">
        <f t="shared" si="761"/>
        <v>#DIV/0!</v>
      </c>
      <c r="BF155" s="19" t="e">
        <f t="shared" si="761"/>
        <v>#DIV/0!</v>
      </c>
      <c r="BG155" s="19" t="e">
        <f t="shared" si="761"/>
        <v>#DIV/0!</v>
      </c>
      <c r="BH155" s="19" t="e">
        <f t="shared" si="761"/>
        <v>#DIV/0!</v>
      </c>
      <c r="BI155" s="19" t="e">
        <f t="shared" si="761"/>
        <v>#DIV/0!</v>
      </c>
      <c r="BJ155" s="19" t="e">
        <f t="shared" si="761"/>
        <v>#DIV/0!</v>
      </c>
    </row>
    <row r="156" spans="2:62" s="19" customFormat="1" x14ac:dyDescent="0.35">
      <c r="B156" s="19" t="s">
        <v>1674</v>
      </c>
      <c r="AP156" s="19" t="e">
        <f>AP151/AP127</f>
        <v>#DIV/0!</v>
      </c>
      <c r="AQ156" s="19" t="e">
        <f t="shared" ref="AQ156:BJ156" si="762">AQ151/AQ127</f>
        <v>#DIV/0!</v>
      </c>
      <c r="AR156" s="19" t="e">
        <f t="shared" si="762"/>
        <v>#DIV/0!</v>
      </c>
      <c r="AS156" s="19">
        <f t="shared" si="762"/>
        <v>5.4464215432418435</v>
      </c>
      <c r="AT156" s="19">
        <f t="shared" si="762"/>
        <v>12.546047383215097</v>
      </c>
      <c r="AU156" s="19">
        <f t="shared" si="762"/>
        <v>14.617512309997858</v>
      </c>
      <c r="AV156" s="19">
        <f t="shared" si="762"/>
        <v>9.0262143559488699</v>
      </c>
      <c r="AW156" s="19">
        <f t="shared" si="762"/>
        <v>15.17176522820103</v>
      </c>
      <c r="AX156" s="19">
        <f t="shared" si="762"/>
        <v>19.166451225011272</v>
      </c>
      <c r="AY156" s="19">
        <f t="shared" si="762"/>
        <v>20.130285054974888</v>
      </c>
      <c r="AZ156" s="19" t="e">
        <f t="shared" si="762"/>
        <v>#DIV/0!</v>
      </c>
      <c r="BA156" s="19" t="e">
        <f t="shared" si="762"/>
        <v>#DIV/0!</v>
      </c>
      <c r="BB156" s="19" t="e">
        <f t="shared" si="762"/>
        <v>#DIV/0!</v>
      </c>
      <c r="BC156" s="19" t="e">
        <f t="shared" si="762"/>
        <v>#DIV/0!</v>
      </c>
      <c r="BD156" s="19" t="e">
        <f t="shared" si="762"/>
        <v>#DIV/0!</v>
      </c>
      <c r="BE156" s="19" t="e">
        <f t="shared" si="762"/>
        <v>#DIV/0!</v>
      </c>
      <c r="BF156" s="19" t="e">
        <f t="shared" si="762"/>
        <v>#DIV/0!</v>
      </c>
      <c r="BG156" s="19" t="e">
        <f t="shared" si="762"/>
        <v>#DIV/0!</v>
      </c>
      <c r="BH156" s="19" t="e">
        <f t="shared" si="762"/>
        <v>#DIV/0!</v>
      </c>
      <c r="BI156" s="19" t="e">
        <f t="shared" si="762"/>
        <v>#DIV/0!</v>
      </c>
      <c r="BJ156" s="19" t="e">
        <f t="shared" si="762"/>
        <v>#DIV/0!</v>
      </c>
    </row>
    <row r="157" spans="2:62" s="19" customFormat="1" x14ac:dyDescent="0.35">
      <c r="B157" s="19" t="s">
        <v>1675</v>
      </c>
      <c r="AP157" s="19" t="e">
        <f>AP151/AP133</f>
        <v>#DIV/0!</v>
      </c>
      <c r="AQ157" s="19">
        <f t="shared" ref="AQ157:BJ157" si="763">AQ151/AQ133</f>
        <v>0</v>
      </c>
      <c r="AR157" s="19">
        <f t="shared" si="763"/>
        <v>11.807382920110193</v>
      </c>
      <c r="AS157" s="19">
        <f t="shared" si="763"/>
        <v>21.090320855614973</v>
      </c>
      <c r="AT157" s="19">
        <f t="shared" si="763"/>
        <v>32.221216913028528</v>
      </c>
      <c r="AU157" s="19">
        <f t="shared" si="763"/>
        <v>43.447916003818001</v>
      </c>
      <c r="AV157" s="19">
        <f t="shared" si="763"/>
        <v>25.785561797752809</v>
      </c>
      <c r="AW157" s="19">
        <f t="shared" si="763"/>
        <v>54.600901150404773</v>
      </c>
      <c r="AX157" s="19">
        <f t="shared" si="763"/>
        <v>62.722282341367432</v>
      </c>
      <c r="AY157" s="19">
        <f t="shared" si="763"/>
        <v>116.83283350840335</v>
      </c>
      <c r="AZ157" s="19" t="e">
        <f t="shared" si="763"/>
        <v>#DIV/0!</v>
      </c>
      <c r="BA157" s="19" t="e">
        <f t="shared" si="763"/>
        <v>#DIV/0!</v>
      </c>
      <c r="BB157" s="19" t="e">
        <f t="shared" si="763"/>
        <v>#DIV/0!</v>
      </c>
      <c r="BC157" s="19" t="e">
        <f t="shared" si="763"/>
        <v>#DIV/0!</v>
      </c>
      <c r="BD157" s="19" t="e">
        <f t="shared" si="763"/>
        <v>#DIV/0!</v>
      </c>
      <c r="BE157" s="19" t="e">
        <f t="shared" si="763"/>
        <v>#DIV/0!</v>
      </c>
      <c r="BF157" s="19" t="e">
        <f t="shared" si="763"/>
        <v>#DIV/0!</v>
      </c>
      <c r="BG157" s="19" t="e">
        <f t="shared" si="763"/>
        <v>#DIV/0!</v>
      </c>
      <c r="BH157" s="19" t="e">
        <f t="shared" si="763"/>
        <v>#DIV/0!</v>
      </c>
      <c r="BI157" s="19" t="e">
        <f t="shared" si="763"/>
        <v>#DIV/0!</v>
      </c>
      <c r="BJ157" s="19" t="e">
        <f t="shared" si="763"/>
        <v>#DIV/0!</v>
      </c>
    </row>
    <row r="159" spans="2:62" x14ac:dyDescent="0.35">
      <c r="B159" s="12" t="s">
        <v>1676</v>
      </c>
    </row>
    <row r="160" spans="2:62" s="28" customFormat="1" x14ac:dyDescent="0.35">
      <c r="B160" s="28" t="s">
        <v>21</v>
      </c>
      <c r="AY160" s="28">
        <f>(AY51-AX51)/ABS(AX51)</f>
        <v>2.2293230289068887E-3</v>
      </c>
    </row>
    <row r="161" spans="2:51" s="28" customFormat="1" x14ac:dyDescent="0.35">
      <c r="B161" s="28" t="s">
        <v>1677</v>
      </c>
      <c r="AY161" s="28">
        <f>(AY67-AX67)/ABS(AX67)</f>
        <v>-0.55209187858900743</v>
      </c>
    </row>
    <row r="162" spans="2:51" s="28" customFormat="1" x14ac:dyDescent="0.35">
      <c r="B162" s="28" t="s">
        <v>115</v>
      </c>
      <c r="AY162" s="28">
        <f>(AY133-AX133)/ABS(AX133)</f>
        <v>-0.53172651254303982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9"/>
  <sheetViews>
    <sheetView workbookViewId="0">
      <selection activeCell="A30" sqref="A30"/>
    </sheetView>
  </sheetViews>
  <sheetFormatPr defaultRowHeight="14.5" x14ac:dyDescent="0.35"/>
  <cols>
    <col min="1" max="1" width="18.08984375" customWidth="1"/>
  </cols>
  <sheetData>
    <row r="1" spans="1:18" x14ac:dyDescent="0.3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</row>
    <row r="2" spans="1:18" x14ac:dyDescent="0.35">
      <c r="A2" s="1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t="s">
        <v>149</v>
      </c>
      <c r="R2" t="s">
        <v>150</v>
      </c>
    </row>
    <row r="3" spans="1:18" x14ac:dyDescent="0.35">
      <c r="A3" s="1" t="s">
        <v>151</v>
      </c>
      <c r="B3" t="s">
        <v>152</v>
      </c>
      <c r="C3" t="s">
        <v>153</v>
      </c>
      <c r="D3" t="s">
        <v>154</v>
      </c>
      <c r="E3" t="s">
        <v>155</v>
      </c>
      <c r="F3" t="s">
        <v>156</v>
      </c>
      <c r="G3" t="s">
        <v>157</v>
      </c>
      <c r="H3" t="s">
        <v>158</v>
      </c>
      <c r="I3" t="s">
        <v>159</v>
      </c>
      <c r="J3" t="s">
        <v>160</v>
      </c>
      <c r="K3" t="s">
        <v>161</v>
      </c>
      <c r="L3" t="s">
        <v>162</v>
      </c>
      <c r="M3" t="s">
        <v>163</v>
      </c>
      <c r="N3" t="s">
        <v>164</v>
      </c>
      <c r="O3" t="s">
        <v>165</v>
      </c>
      <c r="P3" t="s">
        <v>141</v>
      </c>
      <c r="Q3" t="s">
        <v>166</v>
      </c>
      <c r="R3" t="s">
        <v>167</v>
      </c>
    </row>
    <row r="4" spans="1:18" x14ac:dyDescent="0.35">
      <c r="A4" s="1" t="s">
        <v>168</v>
      </c>
      <c r="B4" t="s">
        <v>152</v>
      </c>
      <c r="C4" t="s">
        <v>169</v>
      </c>
      <c r="D4" t="s">
        <v>170</v>
      </c>
      <c r="E4" t="s">
        <v>159</v>
      </c>
      <c r="F4" t="s">
        <v>171</v>
      </c>
      <c r="G4" t="s">
        <v>172</v>
      </c>
      <c r="H4" t="s">
        <v>173</v>
      </c>
      <c r="I4" t="s">
        <v>171</v>
      </c>
      <c r="J4" t="s">
        <v>174</v>
      </c>
      <c r="K4" t="s">
        <v>175</v>
      </c>
      <c r="L4" t="s">
        <v>176</v>
      </c>
      <c r="M4" t="s">
        <v>177</v>
      </c>
      <c r="N4" t="s">
        <v>178</v>
      </c>
      <c r="O4" t="s">
        <v>179</v>
      </c>
      <c r="P4" t="s">
        <v>180</v>
      </c>
      <c r="Q4" t="s">
        <v>181</v>
      </c>
      <c r="R4" t="s">
        <v>182</v>
      </c>
    </row>
    <row r="5" spans="1:18" x14ac:dyDescent="0.35">
      <c r="A5" s="1" t="s">
        <v>67</v>
      </c>
      <c r="B5" t="s">
        <v>183</v>
      </c>
      <c r="C5" t="s">
        <v>183</v>
      </c>
      <c r="D5" t="s">
        <v>183</v>
      </c>
      <c r="E5" t="s">
        <v>183</v>
      </c>
      <c r="F5" t="s">
        <v>183</v>
      </c>
      <c r="G5" t="s">
        <v>183</v>
      </c>
      <c r="H5" t="s">
        <v>184</v>
      </c>
      <c r="I5" t="s">
        <v>185</v>
      </c>
      <c r="J5" t="s">
        <v>185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190</v>
      </c>
      <c r="Q5" t="s">
        <v>190</v>
      </c>
      <c r="R5" t="s">
        <v>190</v>
      </c>
    </row>
    <row r="6" spans="1:18" x14ac:dyDescent="0.35">
      <c r="A6" s="1" t="s">
        <v>191</v>
      </c>
      <c r="B6" t="s">
        <v>192</v>
      </c>
      <c r="C6" t="s">
        <v>193</v>
      </c>
      <c r="D6" t="s">
        <v>159</v>
      </c>
      <c r="E6" t="s">
        <v>194</v>
      </c>
      <c r="F6" t="s">
        <v>194</v>
      </c>
      <c r="G6" t="s">
        <v>195</v>
      </c>
      <c r="H6" t="s">
        <v>192</v>
      </c>
      <c r="I6" t="s">
        <v>156</v>
      </c>
      <c r="J6" t="s">
        <v>195</v>
      </c>
      <c r="K6" t="s">
        <v>194</v>
      </c>
      <c r="L6" t="s">
        <v>185</v>
      </c>
      <c r="M6" t="s">
        <v>171</v>
      </c>
      <c r="N6" t="s">
        <v>171</v>
      </c>
      <c r="O6" t="s">
        <v>196</v>
      </c>
      <c r="P6" t="s">
        <v>197</v>
      </c>
      <c r="Q6" t="s">
        <v>198</v>
      </c>
      <c r="R6" t="s">
        <v>199</v>
      </c>
    </row>
    <row r="7" spans="1:18" x14ac:dyDescent="0.35">
      <c r="A7" s="1" t="s">
        <v>200</v>
      </c>
      <c r="B7" t="s">
        <v>201</v>
      </c>
      <c r="C7" t="s">
        <v>202</v>
      </c>
      <c r="D7" t="s">
        <v>203</v>
      </c>
      <c r="E7" t="s">
        <v>177</v>
      </c>
      <c r="F7" t="s">
        <v>204</v>
      </c>
      <c r="G7" t="s">
        <v>205</v>
      </c>
      <c r="H7" t="s">
        <v>206</v>
      </c>
      <c r="I7" t="s">
        <v>180</v>
      </c>
      <c r="J7" t="s">
        <v>207</v>
      </c>
      <c r="K7" t="s">
        <v>208</v>
      </c>
      <c r="L7" t="s">
        <v>209</v>
      </c>
      <c r="M7" t="s">
        <v>210</v>
      </c>
      <c r="N7" t="s">
        <v>211</v>
      </c>
      <c r="O7" t="s">
        <v>212</v>
      </c>
      <c r="P7" t="s">
        <v>213</v>
      </c>
      <c r="Q7" t="s">
        <v>214</v>
      </c>
      <c r="R7" t="s">
        <v>215</v>
      </c>
    </row>
    <row r="8" spans="1:18" x14ac:dyDescent="0.35">
      <c r="A8" s="1" t="s">
        <v>216</v>
      </c>
      <c r="B8" t="s">
        <v>217</v>
      </c>
      <c r="C8" t="s">
        <v>218</v>
      </c>
      <c r="D8" t="s">
        <v>219</v>
      </c>
      <c r="E8" t="s">
        <v>220</v>
      </c>
      <c r="F8" t="s">
        <v>221</v>
      </c>
      <c r="G8" t="s">
        <v>222</v>
      </c>
      <c r="H8" t="s">
        <v>223</v>
      </c>
      <c r="I8" t="s">
        <v>224</v>
      </c>
      <c r="J8" t="s">
        <v>225</v>
      </c>
      <c r="K8" t="s">
        <v>226</v>
      </c>
      <c r="L8" t="s">
        <v>227</v>
      </c>
      <c r="M8" t="s">
        <v>228</v>
      </c>
      <c r="N8" t="s">
        <v>229</v>
      </c>
      <c r="O8" t="s">
        <v>230</v>
      </c>
      <c r="P8" t="s">
        <v>231</v>
      </c>
      <c r="Q8" t="s">
        <v>232</v>
      </c>
      <c r="R8" t="s">
        <v>233</v>
      </c>
    </row>
    <row r="9" spans="1:18" x14ac:dyDescent="0.35">
      <c r="A9" s="1" t="s">
        <v>234</v>
      </c>
      <c r="B9" t="s">
        <v>235</v>
      </c>
      <c r="C9" t="s">
        <v>236</v>
      </c>
      <c r="D9" t="s">
        <v>237</v>
      </c>
      <c r="E9" t="s">
        <v>238</v>
      </c>
      <c r="F9" t="s">
        <v>239</v>
      </c>
      <c r="G9" t="s">
        <v>240</v>
      </c>
      <c r="H9" t="s">
        <v>241</v>
      </c>
      <c r="I9" t="s">
        <v>242</v>
      </c>
      <c r="J9" t="s">
        <v>243</v>
      </c>
      <c r="K9" t="s">
        <v>244</v>
      </c>
      <c r="L9" t="s">
        <v>245</v>
      </c>
      <c r="M9" t="s">
        <v>246</v>
      </c>
      <c r="N9" t="s">
        <v>247</v>
      </c>
      <c r="O9" t="s">
        <v>248</v>
      </c>
      <c r="P9" t="s">
        <v>249</v>
      </c>
      <c r="Q9" t="s">
        <v>250</v>
      </c>
      <c r="R9" t="s">
        <v>251</v>
      </c>
    </row>
    <row r="10" spans="1:18" x14ac:dyDescent="0.35">
      <c r="A10" s="1" t="s">
        <v>252</v>
      </c>
      <c r="B10" t="s">
        <v>253</v>
      </c>
      <c r="C10" t="s">
        <v>254</v>
      </c>
      <c r="D10" t="s">
        <v>255</v>
      </c>
      <c r="E10" t="s">
        <v>256</v>
      </c>
      <c r="F10" t="s">
        <v>257</v>
      </c>
      <c r="G10" t="s">
        <v>258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264</v>
      </c>
      <c r="O10" t="s">
        <v>265</v>
      </c>
      <c r="P10" t="s">
        <v>266</v>
      </c>
      <c r="Q10" t="s">
        <v>267</v>
      </c>
      <c r="R10" t="s">
        <v>253</v>
      </c>
    </row>
    <row r="11" spans="1:18" x14ac:dyDescent="0.35">
      <c r="A11" s="1" t="s">
        <v>268</v>
      </c>
      <c r="B11" t="s">
        <v>183</v>
      </c>
      <c r="C11" t="s">
        <v>183</v>
      </c>
      <c r="D11" t="s">
        <v>183</v>
      </c>
      <c r="E11" t="s">
        <v>183</v>
      </c>
      <c r="F11" t="s">
        <v>183</v>
      </c>
      <c r="G11" t="s">
        <v>183</v>
      </c>
      <c r="H11" t="s">
        <v>269</v>
      </c>
      <c r="I11" t="s">
        <v>270</v>
      </c>
      <c r="J11" t="s">
        <v>271</v>
      </c>
      <c r="K11" t="s">
        <v>272</v>
      </c>
      <c r="L11" t="s">
        <v>273</v>
      </c>
      <c r="M11" t="s">
        <v>274</v>
      </c>
      <c r="N11" t="s">
        <v>275</v>
      </c>
      <c r="O11" t="s">
        <v>274</v>
      </c>
      <c r="P11" t="s">
        <v>276</v>
      </c>
      <c r="Q11" t="s">
        <v>276</v>
      </c>
      <c r="R11" t="s">
        <v>276</v>
      </c>
    </row>
    <row r="12" spans="1:18" x14ac:dyDescent="0.35">
      <c r="A12" s="1" t="s">
        <v>277</v>
      </c>
      <c r="B12" t="s">
        <v>278</v>
      </c>
      <c r="C12" t="s">
        <v>279</v>
      </c>
      <c r="D12" t="s">
        <v>280</v>
      </c>
      <c r="E12" t="s">
        <v>281</v>
      </c>
      <c r="F12" t="s">
        <v>282</v>
      </c>
      <c r="G12" t="s">
        <v>283</v>
      </c>
      <c r="H12" t="s">
        <v>284</v>
      </c>
      <c r="I12" t="s">
        <v>285</v>
      </c>
      <c r="J12" t="s">
        <v>286</v>
      </c>
      <c r="K12" t="s">
        <v>287</v>
      </c>
      <c r="L12" t="s">
        <v>288</v>
      </c>
      <c r="M12" t="s">
        <v>289</v>
      </c>
      <c r="N12" t="s">
        <v>290</v>
      </c>
      <c r="O12" t="s">
        <v>291</v>
      </c>
      <c r="P12" t="s">
        <v>292</v>
      </c>
      <c r="Q12" t="s">
        <v>293</v>
      </c>
      <c r="R12" t="s">
        <v>294</v>
      </c>
    </row>
    <row r="13" spans="1:18" x14ac:dyDescent="0.35">
      <c r="A13" s="1" t="s">
        <v>295</v>
      </c>
      <c r="B13" t="s">
        <v>296</v>
      </c>
      <c r="C13" t="s">
        <v>297</v>
      </c>
      <c r="D13" t="s">
        <v>298</v>
      </c>
      <c r="E13" t="s">
        <v>299</v>
      </c>
      <c r="F13" t="s">
        <v>300</v>
      </c>
      <c r="G13" t="s">
        <v>301</v>
      </c>
      <c r="H13" t="s">
        <v>302</v>
      </c>
      <c r="I13" t="s">
        <v>303</v>
      </c>
      <c r="J13" t="s">
        <v>301</v>
      </c>
      <c r="K13" t="s">
        <v>304</v>
      </c>
      <c r="L13" t="s">
        <v>305</v>
      </c>
      <c r="M13" t="s">
        <v>306</v>
      </c>
      <c r="N13" t="s">
        <v>307</v>
      </c>
      <c r="O13" t="s">
        <v>308</v>
      </c>
      <c r="P13" t="s">
        <v>309</v>
      </c>
      <c r="Q13" t="s">
        <v>310</v>
      </c>
      <c r="R13" t="s">
        <v>311</v>
      </c>
    </row>
    <row r="14" spans="1:18" x14ac:dyDescent="0.35">
      <c r="A14" s="1" t="s">
        <v>312</v>
      </c>
      <c r="B14" t="s">
        <v>313</v>
      </c>
      <c r="C14" t="s">
        <v>314</v>
      </c>
      <c r="D14" t="s">
        <v>315</v>
      </c>
      <c r="E14" t="s">
        <v>316</v>
      </c>
      <c r="F14" t="s">
        <v>317</v>
      </c>
      <c r="G14" t="s">
        <v>318</v>
      </c>
      <c r="H14" t="s">
        <v>319</v>
      </c>
      <c r="I14" t="s">
        <v>320</v>
      </c>
      <c r="J14" t="s">
        <v>321</v>
      </c>
      <c r="K14" t="s">
        <v>316</v>
      </c>
      <c r="L14" t="s">
        <v>317</v>
      </c>
      <c r="M14" t="s">
        <v>322</v>
      </c>
      <c r="N14" t="s">
        <v>323</v>
      </c>
      <c r="O14" t="s">
        <v>324</v>
      </c>
      <c r="P14" t="s">
        <v>325</v>
      </c>
      <c r="Q14" t="s">
        <v>326</v>
      </c>
      <c r="R14" t="s">
        <v>327</v>
      </c>
    </row>
    <row r="15" spans="1:18" x14ac:dyDescent="0.35">
      <c r="A15" s="1" t="s">
        <v>328</v>
      </c>
      <c r="B15" t="s">
        <v>329</v>
      </c>
      <c r="C15" t="s">
        <v>330</v>
      </c>
      <c r="D15" t="s">
        <v>331</v>
      </c>
      <c r="E15" t="s">
        <v>332</v>
      </c>
      <c r="F15" t="s">
        <v>333</v>
      </c>
      <c r="G15" t="s">
        <v>334</v>
      </c>
      <c r="H15" t="s">
        <v>335</v>
      </c>
      <c r="I15" t="s">
        <v>336</v>
      </c>
      <c r="J15" t="s">
        <v>337</v>
      </c>
      <c r="K15" t="s">
        <v>338</v>
      </c>
      <c r="L15" t="s">
        <v>339</v>
      </c>
      <c r="M15" t="s">
        <v>340</v>
      </c>
      <c r="N15" t="s">
        <v>341</v>
      </c>
      <c r="O15" t="s">
        <v>342</v>
      </c>
      <c r="P15" t="s">
        <v>343</v>
      </c>
      <c r="Q15" t="s">
        <v>344</v>
      </c>
      <c r="R15" t="s">
        <v>345</v>
      </c>
    </row>
    <row r="16" spans="1:18" x14ac:dyDescent="0.35">
      <c r="A16" s="1" t="s">
        <v>346</v>
      </c>
      <c r="B16" t="s">
        <v>347</v>
      </c>
      <c r="C16" t="s">
        <v>348</v>
      </c>
      <c r="D16" t="s">
        <v>349</v>
      </c>
      <c r="E16" t="s">
        <v>350</v>
      </c>
      <c r="F16" t="s">
        <v>351</v>
      </c>
      <c r="G16" t="s">
        <v>352</v>
      </c>
      <c r="H16" t="s">
        <v>302</v>
      </c>
      <c r="I16" t="s">
        <v>353</v>
      </c>
      <c r="J16" t="s">
        <v>354</v>
      </c>
      <c r="K16" t="s">
        <v>350</v>
      </c>
      <c r="L16" t="s">
        <v>355</v>
      </c>
      <c r="M16" t="s">
        <v>356</v>
      </c>
      <c r="N16" t="s">
        <v>357</v>
      </c>
      <c r="O16" t="s">
        <v>358</v>
      </c>
      <c r="P16" t="s">
        <v>270</v>
      </c>
      <c r="Q16" t="s">
        <v>359</v>
      </c>
      <c r="R16" t="s">
        <v>360</v>
      </c>
    </row>
    <row r="17" spans="1:18" x14ac:dyDescent="0.35">
      <c r="A17" s="1" t="s">
        <v>361</v>
      </c>
      <c r="B17" t="s">
        <v>362</v>
      </c>
      <c r="C17" t="s">
        <v>363</v>
      </c>
      <c r="D17" t="s">
        <v>364</v>
      </c>
      <c r="E17" t="s">
        <v>365</v>
      </c>
      <c r="F17" t="s">
        <v>366</v>
      </c>
      <c r="G17" t="s">
        <v>367</v>
      </c>
      <c r="H17" t="s">
        <v>368</v>
      </c>
      <c r="I17" t="s">
        <v>369</v>
      </c>
      <c r="J17" t="s">
        <v>370</v>
      </c>
      <c r="K17" t="s">
        <v>371</v>
      </c>
      <c r="L17" t="s">
        <v>372</v>
      </c>
      <c r="M17" t="s">
        <v>373</v>
      </c>
      <c r="N17" t="s">
        <v>374</v>
      </c>
      <c r="O17" t="s">
        <v>375</v>
      </c>
      <c r="P17" t="s">
        <v>376</v>
      </c>
      <c r="Q17" t="s">
        <v>377</v>
      </c>
      <c r="R17" t="s">
        <v>378</v>
      </c>
    </row>
    <row r="18" spans="1:18" x14ac:dyDescent="0.35">
      <c r="A18" s="1" t="s">
        <v>379</v>
      </c>
      <c r="B18" t="s">
        <v>380</v>
      </c>
      <c r="C18" t="s">
        <v>381</v>
      </c>
      <c r="D18" t="s">
        <v>382</v>
      </c>
      <c r="E18" t="s">
        <v>383</v>
      </c>
      <c r="F18" t="s">
        <v>384</v>
      </c>
      <c r="G18" t="s">
        <v>385</v>
      </c>
      <c r="H18" t="s">
        <v>386</v>
      </c>
      <c r="I18" t="s">
        <v>387</v>
      </c>
      <c r="J18" t="s">
        <v>388</v>
      </c>
      <c r="K18" t="s">
        <v>389</v>
      </c>
      <c r="L18" t="s">
        <v>390</v>
      </c>
      <c r="M18" t="s">
        <v>391</v>
      </c>
      <c r="N18" t="s">
        <v>392</v>
      </c>
      <c r="O18" t="s">
        <v>393</v>
      </c>
      <c r="P18" t="s">
        <v>394</v>
      </c>
      <c r="Q18" t="s">
        <v>395</v>
      </c>
      <c r="R18" t="s">
        <v>396</v>
      </c>
    </row>
    <row r="19" spans="1:18" x14ac:dyDescent="0.35">
      <c r="A19" s="1" t="s">
        <v>397</v>
      </c>
      <c r="B19" t="s">
        <v>183</v>
      </c>
      <c r="C19" t="s">
        <v>183</v>
      </c>
      <c r="D19" t="s">
        <v>398</v>
      </c>
      <c r="E19" t="s">
        <v>183</v>
      </c>
      <c r="F19" t="s">
        <v>399</v>
      </c>
      <c r="G19" t="s">
        <v>400</v>
      </c>
      <c r="H19" t="s">
        <v>401</v>
      </c>
      <c r="I19" t="s">
        <v>402</v>
      </c>
      <c r="J19" t="s">
        <v>403</v>
      </c>
      <c r="K19" t="s">
        <v>183</v>
      </c>
      <c r="L19" t="s">
        <v>404</v>
      </c>
      <c r="M19" t="s">
        <v>405</v>
      </c>
      <c r="N19" t="s">
        <v>406</v>
      </c>
      <c r="O19" t="s">
        <v>407</v>
      </c>
      <c r="P19" t="s">
        <v>408</v>
      </c>
      <c r="Q19" t="s">
        <v>409</v>
      </c>
      <c r="R19" t="s">
        <v>410</v>
      </c>
    </row>
    <row r="20" spans="1:18" x14ac:dyDescent="0.35">
      <c r="A20" s="1" t="s">
        <v>411</v>
      </c>
      <c r="B20" t="s">
        <v>412</v>
      </c>
      <c r="C20" t="s">
        <v>413</v>
      </c>
      <c r="D20" t="s">
        <v>414</v>
      </c>
      <c r="E20" t="s">
        <v>415</v>
      </c>
      <c r="F20" t="s">
        <v>416</v>
      </c>
      <c r="G20" t="s">
        <v>417</v>
      </c>
      <c r="H20" t="s">
        <v>418</v>
      </c>
      <c r="I20" t="s">
        <v>419</v>
      </c>
      <c r="J20" t="s">
        <v>420</v>
      </c>
      <c r="K20" t="s">
        <v>421</v>
      </c>
      <c r="L20" t="s">
        <v>422</v>
      </c>
      <c r="M20" t="s">
        <v>423</v>
      </c>
      <c r="N20" t="s">
        <v>424</v>
      </c>
      <c r="O20" t="s">
        <v>425</v>
      </c>
      <c r="P20" t="s">
        <v>426</v>
      </c>
      <c r="Q20" t="s">
        <v>427</v>
      </c>
      <c r="R20" t="s">
        <v>428</v>
      </c>
    </row>
    <row r="21" spans="1:18" x14ac:dyDescent="0.35">
      <c r="A21" s="1" t="s">
        <v>429</v>
      </c>
      <c r="B21" t="s">
        <v>430</v>
      </c>
      <c r="C21" t="s">
        <v>431</v>
      </c>
      <c r="D21" t="s">
        <v>432</v>
      </c>
      <c r="E21" t="s">
        <v>433</v>
      </c>
      <c r="F21" t="s">
        <v>300</v>
      </c>
      <c r="G21" t="s">
        <v>360</v>
      </c>
      <c r="H21" t="s">
        <v>434</v>
      </c>
      <c r="I21" t="s">
        <v>366</v>
      </c>
      <c r="J21" t="s">
        <v>435</v>
      </c>
      <c r="K21" t="s">
        <v>368</v>
      </c>
      <c r="L21" t="s">
        <v>436</v>
      </c>
      <c r="M21" t="s">
        <v>437</v>
      </c>
      <c r="N21" t="s">
        <v>438</v>
      </c>
      <c r="O21" t="s">
        <v>439</v>
      </c>
      <c r="P21" t="s">
        <v>440</v>
      </c>
      <c r="Q21" t="s">
        <v>441</v>
      </c>
      <c r="R21" t="s">
        <v>442</v>
      </c>
    </row>
    <row r="22" spans="1:18" x14ac:dyDescent="0.35">
      <c r="A22" s="1" t="s">
        <v>443</v>
      </c>
      <c r="B22" t="s">
        <v>444</v>
      </c>
      <c r="C22" t="s">
        <v>372</v>
      </c>
      <c r="D22" t="s">
        <v>445</v>
      </c>
      <c r="E22" t="s">
        <v>446</v>
      </c>
      <c r="F22" t="s">
        <v>447</v>
      </c>
      <c r="G22" t="s">
        <v>303</v>
      </c>
      <c r="H22" t="s">
        <v>434</v>
      </c>
      <c r="I22" t="s">
        <v>300</v>
      </c>
      <c r="J22" t="s">
        <v>448</v>
      </c>
      <c r="K22" t="s">
        <v>369</v>
      </c>
      <c r="L22" t="s">
        <v>449</v>
      </c>
      <c r="M22" t="s">
        <v>450</v>
      </c>
      <c r="N22" t="s">
        <v>307</v>
      </c>
      <c r="O22" t="s">
        <v>451</v>
      </c>
      <c r="P22" t="s">
        <v>452</v>
      </c>
      <c r="Q22" t="s">
        <v>453</v>
      </c>
      <c r="R22" t="s">
        <v>454</v>
      </c>
    </row>
    <row r="23" spans="1:18" x14ac:dyDescent="0.35">
      <c r="A23" s="1" t="s">
        <v>455</v>
      </c>
      <c r="B23" t="s">
        <v>456</v>
      </c>
      <c r="C23" t="s">
        <v>457</v>
      </c>
      <c r="D23" t="s">
        <v>445</v>
      </c>
      <c r="E23" t="s">
        <v>458</v>
      </c>
      <c r="F23" t="s">
        <v>459</v>
      </c>
      <c r="G23" t="s">
        <v>460</v>
      </c>
      <c r="H23" t="s">
        <v>461</v>
      </c>
      <c r="I23" t="s">
        <v>462</v>
      </c>
      <c r="J23" t="s">
        <v>463</v>
      </c>
      <c r="K23" t="s">
        <v>353</v>
      </c>
      <c r="L23" t="s">
        <v>464</v>
      </c>
      <c r="M23" t="s">
        <v>465</v>
      </c>
      <c r="N23" t="s">
        <v>466</v>
      </c>
      <c r="O23" t="s">
        <v>467</v>
      </c>
      <c r="P23" t="s">
        <v>375</v>
      </c>
      <c r="Q23" t="s">
        <v>468</v>
      </c>
      <c r="R23" t="s">
        <v>307</v>
      </c>
    </row>
    <row r="24" spans="1:18" x14ac:dyDescent="0.35">
      <c r="A24" s="1" t="s">
        <v>469</v>
      </c>
      <c r="B24" t="s">
        <v>470</v>
      </c>
      <c r="C24" t="s">
        <v>470</v>
      </c>
      <c r="D24" t="s">
        <v>470</v>
      </c>
      <c r="E24" t="s">
        <v>470</v>
      </c>
      <c r="F24" t="s">
        <v>470</v>
      </c>
      <c r="G24" t="s">
        <v>470</v>
      </c>
      <c r="H24" t="s">
        <v>471</v>
      </c>
      <c r="I24" t="s">
        <v>472</v>
      </c>
      <c r="J24" t="s">
        <v>473</v>
      </c>
      <c r="K24" t="s">
        <v>474</v>
      </c>
      <c r="L24" t="s">
        <v>475</v>
      </c>
      <c r="M24" t="s">
        <v>476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</row>
    <row r="25" spans="1:18" x14ac:dyDescent="0.35">
      <c r="A25" s="1" t="s">
        <v>482</v>
      </c>
      <c r="B25" t="s">
        <v>483</v>
      </c>
      <c r="C25" t="s">
        <v>450</v>
      </c>
      <c r="D25" t="s">
        <v>183</v>
      </c>
      <c r="E25" t="s">
        <v>183</v>
      </c>
      <c r="F25" t="s">
        <v>484</v>
      </c>
      <c r="G25" t="s">
        <v>183</v>
      </c>
      <c r="H25" t="s">
        <v>467</v>
      </c>
      <c r="I25" t="s">
        <v>485</v>
      </c>
      <c r="J25" t="s">
        <v>486</v>
      </c>
      <c r="K25" t="s">
        <v>487</v>
      </c>
      <c r="L25" t="s">
        <v>488</v>
      </c>
      <c r="M25" t="s">
        <v>489</v>
      </c>
      <c r="N25" t="s">
        <v>490</v>
      </c>
      <c r="O25" t="s">
        <v>491</v>
      </c>
      <c r="P25" t="s">
        <v>492</v>
      </c>
      <c r="Q25" t="s">
        <v>493</v>
      </c>
      <c r="R25" t="s">
        <v>471</v>
      </c>
    </row>
    <row r="29" spans="1:18" x14ac:dyDescent="0.35">
      <c r="A29" t="s">
        <v>494</v>
      </c>
      <c r="B29">
        <f t="shared" ref="B29:R29" si="0">B3*B9</f>
        <v>6.8460000000000001</v>
      </c>
      <c r="C29">
        <f t="shared" si="0"/>
        <v>4.1040000000000001</v>
      </c>
      <c r="D29">
        <f t="shared" si="0"/>
        <v>2.153</v>
      </c>
      <c r="E29">
        <f t="shared" si="0"/>
        <v>3.2879999999999998</v>
      </c>
      <c r="F29">
        <f t="shared" si="0"/>
        <v>4.2570000000000006</v>
      </c>
      <c r="G29">
        <f t="shared" si="0"/>
        <v>3.3839999999999999</v>
      </c>
      <c r="H29">
        <f t="shared" si="0"/>
        <v>3.5880000000000001</v>
      </c>
      <c r="I29">
        <f t="shared" si="0"/>
        <v>4.6929999999999996</v>
      </c>
      <c r="J29">
        <f t="shared" si="0"/>
        <v>5.9449999999999994</v>
      </c>
      <c r="K29">
        <f t="shared" si="0"/>
        <v>13.244</v>
      </c>
      <c r="L29">
        <f t="shared" si="0"/>
        <v>37.114000000000004</v>
      </c>
      <c r="M29">
        <f t="shared" si="0"/>
        <v>57.022999999999996</v>
      </c>
      <c r="N29">
        <f t="shared" si="0"/>
        <v>43.18</v>
      </c>
      <c r="O29">
        <f t="shared" si="0"/>
        <v>98.899999999999991</v>
      </c>
      <c r="P29">
        <f t="shared" si="0"/>
        <v>194.48</v>
      </c>
      <c r="Q29">
        <f t="shared" si="0"/>
        <v>207.33699999999999</v>
      </c>
      <c r="R29">
        <f t="shared" si="0"/>
        <v>125.55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9"/>
  <sheetViews>
    <sheetView workbookViewId="0"/>
  </sheetViews>
  <sheetFormatPr defaultRowHeight="14.5" x14ac:dyDescent="0.35"/>
  <sheetData>
    <row r="1" spans="1:25" x14ac:dyDescent="0.3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</row>
    <row r="2" spans="1:25" x14ac:dyDescent="0.35">
      <c r="A2" s="1" t="s">
        <v>21</v>
      </c>
      <c r="B2" t="s">
        <v>503</v>
      </c>
      <c r="C2" t="s">
        <v>504</v>
      </c>
      <c r="D2" t="s">
        <v>505</v>
      </c>
      <c r="E2" t="s">
        <v>506</v>
      </c>
      <c r="F2" t="s">
        <v>507</v>
      </c>
      <c r="G2" t="s">
        <v>508</v>
      </c>
      <c r="H2" t="s">
        <v>509</v>
      </c>
      <c r="I2" t="s">
        <v>510</v>
      </c>
      <c r="J2" t="s">
        <v>278</v>
      </c>
      <c r="K2" t="s">
        <v>279</v>
      </c>
      <c r="L2" t="s">
        <v>280</v>
      </c>
      <c r="M2" t="s">
        <v>281</v>
      </c>
      <c r="N2" t="s">
        <v>282</v>
      </c>
      <c r="O2" t="s">
        <v>283</v>
      </c>
      <c r="P2" t="s">
        <v>284</v>
      </c>
      <c r="Q2" t="s">
        <v>285</v>
      </c>
      <c r="R2" t="s">
        <v>286</v>
      </c>
      <c r="S2" t="s">
        <v>287</v>
      </c>
      <c r="T2" t="s">
        <v>288</v>
      </c>
      <c r="U2" t="s">
        <v>289</v>
      </c>
      <c r="V2" t="s">
        <v>290</v>
      </c>
      <c r="W2" t="s">
        <v>291</v>
      </c>
      <c r="X2" t="s">
        <v>292</v>
      </c>
      <c r="Y2" t="s">
        <v>293</v>
      </c>
    </row>
    <row r="3" spans="1:25" x14ac:dyDescent="0.35">
      <c r="A3" s="1" t="s">
        <v>511</v>
      </c>
      <c r="B3" t="s">
        <v>512</v>
      </c>
      <c r="C3" t="s">
        <v>513</v>
      </c>
      <c r="D3" t="s">
        <v>514</v>
      </c>
      <c r="E3" t="s">
        <v>515</v>
      </c>
      <c r="F3" t="s">
        <v>516</v>
      </c>
      <c r="G3" t="s">
        <v>517</v>
      </c>
      <c r="H3" t="s">
        <v>518</v>
      </c>
      <c r="I3" t="s">
        <v>519</v>
      </c>
      <c r="J3" t="s">
        <v>520</v>
      </c>
      <c r="K3" t="s">
        <v>521</v>
      </c>
      <c r="L3" t="s">
        <v>522</v>
      </c>
      <c r="M3" t="s">
        <v>523</v>
      </c>
      <c r="N3" t="s">
        <v>524</v>
      </c>
      <c r="O3" t="s">
        <v>525</v>
      </c>
      <c r="P3" t="s">
        <v>526</v>
      </c>
      <c r="Q3" t="s">
        <v>527</v>
      </c>
      <c r="R3" t="s">
        <v>528</v>
      </c>
      <c r="S3" t="s">
        <v>529</v>
      </c>
      <c r="T3" t="s">
        <v>530</v>
      </c>
      <c r="U3" t="s">
        <v>531</v>
      </c>
      <c r="V3" t="s">
        <v>532</v>
      </c>
      <c r="W3" t="s">
        <v>533</v>
      </c>
      <c r="X3" t="s">
        <v>534</v>
      </c>
      <c r="Y3" t="s">
        <v>535</v>
      </c>
    </row>
    <row r="4" spans="1:25" x14ac:dyDescent="0.35">
      <c r="A4" s="1" t="s">
        <v>49</v>
      </c>
      <c r="B4" t="s">
        <v>536</v>
      </c>
      <c r="C4" t="s">
        <v>537</v>
      </c>
      <c r="D4" t="s">
        <v>538</v>
      </c>
      <c r="E4" t="s">
        <v>539</v>
      </c>
      <c r="F4" t="s">
        <v>540</v>
      </c>
      <c r="G4" t="s">
        <v>541</v>
      </c>
      <c r="H4" t="s">
        <v>542</v>
      </c>
      <c r="I4" t="s">
        <v>543</v>
      </c>
      <c r="J4" t="s">
        <v>544</v>
      </c>
      <c r="K4" t="s">
        <v>545</v>
      </c>
      <c r="L4" t="s">
        <v>326</v>
      </c>
      <c r="M4" t="s">
        <v>546</v>
      </c>
      <c r="N4" t="s">
        <v>547</v>
      </c>
      <c r="O4" t="s">
        <v>548</v>
      </c>
      <c r="P4" t="s">
        <v>549</v>
      </c>
      <c r="Q4" t="s">
        <v>550</v>
      </c>
      <c r="R4" t="s">
        <v>551</v>
      </c>
      <c r="S4" t="s">
        <v>552</v>
      </c>
      <c r="T4" t="s">
        <v>553</v>
      </c>
      <c r="U4" t="s">
        <v>554</v>
      </c>
      <c r="V4" t="s">
        <v>555</v>
      </c>
      <c r="W4" t="s">
        <v>556</v>
      </c>
      <c r="X4" t="s">
        <v>557</v>
      </c>
      <c r="Y4" t="s">
        <v>558</v>
      </c>
    </row>
    <row r="5" spans="1:25" x14ac:dyDescent="0.35">
      <c r="A5" s="1" t="s">
        <v>559</v>
      </c>
      <c r="B5" t="s">
        <v>560</v>
      </c>
      <c r="C5" t="s">
        <v>561</v>
      </c>
      <c r="D5" t="s">
        <v>562</v>
      </c>
      <c r="E5" t="s">
        <v>563</v>
      </c>
      <c r="F5" t="s">
        <v>564</v>
      </c>
      <c r="G5" t="s">
        <v>565</v>
      </c>
      <c r="H5" t="s">
        <v>566</v>
      </c>
      <c r="I5" t="s">
        <v>567</v>
      </c>
      <c r="J5" t="s">
        <v>568</v>
      </c>
      <c r="K5" t="s">
        <v>569</v>
      </c>
      <c r="L5" t="s">
        <v>570</v>
      </c>
      <c r="M5" t="s">
        <v>571</v>
      </c>
      <c r="N5" t="s">
        <v>572</v>
      </c>
      <c r="O5" t="s">
        <v>573</v>
      </c>
      <c r="P5" t="s">
        <v>574</v>
      </c>
      <c r="Q5" t="s">
        <v>575</v>
      </c>
      <c r="R5" t="s">
        <v>576</v>
      </c>
      <c r="S5" t="s">
        <v>577</v>
      </c>
      <c r="T5" t="s">
        <v>578</v>
      </c>
      <c r="U5" t="s">
        <v>579</v>
      </c>
      <c r="V5" t="s">
        <v>580</v>
      </c>
      <c r="W5" t="s">
        <v>581</v>
      </c>
      <c r="X5" t="s">
        <v>582</v>
      </c>
      <c r="Y5" t="s">
        <v>583</v>
      </c>
    </row>
    <row r="6" spans="1:25" x14ac:dyDescent="0.35">
      <c r="A6" s="1" t="s">
        <v>50</v>
      </c>
      <c r="B6" t="s">
        <v>584</v>
      </c>
      <c r="C6" t="s">
        <v>585</v>
      </c>
      <c r="D6" t="s">
        <v>586</v>
      </c>
      <c r="E6" t="s">
        <v>587</v>
      </c>
      <c r="F6" t="s">
        <v>588</v>
      </c>
      <c r="G6" t="s">
        <v>589</v>
      </c>
      <c r="H6" t="s">
        <v>590</v>
      </c>
      <c r="I6" t="s">
        <v>591</v>
      </c>
      <c r="J6" t="s">
        <v>592</v>
      </c>
      <c r="K6" t="s">
        <v>593</v>
      </c>
      <c r="L6" t="s">
        <v>594</v>
      </c>
      <c r="M6" t="s">
        <v>595</v>
      </c>
      <c r="N6" t="s">
        <v>596</v>
      </c>
      <c r="O6" t="s">
        <v>547</v>
      </c>
      <c r="P6" t="s">
        <v>597</v>
      </c>
      <c r="Q6" t="s">
        <v>598</v>
      </c>
      <c r="R6" t="s">
        <v>599</v>
      </c>
      <c r="S6" t="s">
        <v>600</v>
      </c>
      <c r="T6" t="s">
        <v>601</v>
      </c>
      <c r="U6" t="s">
        <v>602</v>
      </c>
      <c r="V6" t="s">
        <v>603</v>
      </c>
      <c r="W6" t="s">
        <v>604</v>
      </c>
      <c r="X6" t="s">
        <v>605</v>
      </c>
      <c r="Y6" t="s">
        <v>606</v>
      </c>
    </row>
    <row r="7" spans="1:25" x14ac:dyDescent="0.35">
      <c r="A7" s="1" t="s">
        <v>607</v>
      </c>
      <c r="B7" t="s">
        <v>608</v>
      </c>
      <c r="C7" t="s">
        <v>609</v>
      </c>
      <c r="D7" t="s">
        <v>610</v>
      </c>
      <c r="E7" t="s">
        <v>611</v>
      </c>
      <c r="F7" t="s">
        <v>612</v>
      </c>
      <c r="G7" t="s">
        <v>613</v>
      </c>
      <c r="H7" t="s">
        <v>614</v>
      </c>
      <c r="I7" t="s">
        <v>615</v>
      </c>
      <c r="J7" t="s">
        <v>590</v>
      </c>
      <c r="K7" t="s">
        <v>616</v>
      </c>
      <c r="L7" t="s">
        <v>617</v>
      </c>
      <c r="M7" t="s">
        <v>618</v>
      </c>
      <c r="N7" t="s">
        <v>619</v>
      </c>
      <c r="O7" t="s">
        <v>620</v>
      </c>
      <c r="P7" t="s">
        <v>621</v>
      </c>
      <c r="Q7" t="s">
        <v>622</v>
      </c>
      <c r="R7" t="s">
        <v>623</v>
      </c>
      <c r="S7" t="s">
        <v>624</v>
      </c>
      <c r="T7" t="s">
        <v>625</v>
      </c>
      <c r="U7" t="s">
        <v>626</v>
      </c>
      <c r="V7" t="s">
        <v>510</v>
      </c>
      <c r="W7" t="s">
        <v>627</v>
      </c>
      <c r="X7" t="s">
        <v>628</v>
      </c>
      <c r="Y7" t="s">
        <v>629</v>
      </c>
    </row>
    <row r="8" spans="1:25" x14ac:dyDescent="0.35">
      <c r="A8" s="1" t="s">
        <v>630</v>
      </c>
      <c r="B8" t="s">
        <v>401</v>
      </c>
      <c r="C8" t="s">
        <v>631</v>
      </c>
      <c r="D8" t="s">
        <v>632</v>
      </c>
      <c r="E8" t="s">
        <v>633</v>
      </c>
      <c r="F8" t="s">
        <v>634</v>
      </c>
      <c r="G8" t="s">
        <v>635</v>
      </c>
      <c r="H8" t="s">
        <v>636</v>
      </c>
      <c r="I8" t="s">
        <v>318</v>
      </c>
      <c r="J8" t="s">
        <v>637</v>
      </c>
      <c r="K8" t="s">
        <v>638</v>
      </c>
      <c r="L8" t="s">
        <v>639</v>
      </c>
      <c r="M8" t="s">
        <v>640</v>
      </c>
      <c r="N8" t="s">
        <v>641</v>
      </c>
      <c r="O8" t="s">
        <v>642</v>
      </c>
      <c r="P8" t="s">
        <v>643</v>
      </c>
      <c r="Q8" t="s">
        <v>644</v>
      </c>
      <c r="R8" t="s">
        <v>645</v>
      </c>
      <c r="S8" t="s">
        <v>646</v>
      </c>
      <c r="T8" t="s">
        <v>647</v>
      </c>
      <c r="U8" t="s">
        <v>648</v>
      </c>
      <c r="V8" t="s">
        <v>649</v>
      </c>
      <c r="W8" t="s">
        <v>650</v>
      </c>
      <c r="X8" t="s">
        <v>651</v>
      </c>
      <c r="Y8" t="s">
        <v>652</v>
      </c>
    </row>
    <row r="9" spans="1:25" x14ac:dyDescent="0.35">
      <c r="A9" s="1" t="s">
        <v>653</v>
      </c>
      <c r="B9" t="s">
        <v>401</v>
      </c>
      <c r="C9" t="s">
        <v>654</v>
      </c>
      <c r="D9" t="s">
        <v>655</v>
      </c>
      <c r="E9" t="s">
        <v>656</v>
      </c>
      <c r="F9" t="s">
        <v>503</v>
      </c>
      <c r="G9" t="s">
        <v>183</v>
      </c>
      <c r="H9" t="s">
        <v>318</v>
      </c>
      <c r="I9" t="s">
        <v>657</v>
      </c>
      <c r="J9" t="s">
        <v>637</v>
      </c>
      <c r="K9" t="s">
        <v>183</v>
      </c>
      <c r="L9" t="s">
        <v>183</v>
      </c>
      <c r="M9" t="s">
        <v>640</v>
      </c>
      <c r="N9" t="s">
        <v>639</v>
      </c>
      <c r="O9" t="s">
        <v>642</v>
      </c>
      <c r="P9" t="s">
        <v>643</v>
      </c>
      <c r="Q9" t="s">
        <v>644</v>
      </c>
      <c r="R9" t="s">
        <v>645</v>
      </c>
      <c r="S9" t="s">
        <v>646</v>
      </c>
      <c r="T9" t="s">
        <v>647</v>
      </c>
      <c r="U9" t="s">
        <v>648</v>
      </c>
      <c r="V9" t="s">
        <v>649</v>
      </c>
      <c r="W9" t="s">
        <v>650</v>
      </c>
      <c r="X9" t="s">
        <v>183</v>
      </c>
      <c r="Y9" t="s">
        <v>183</v>
      </c>
    </row>
    <row r="10" spans="1:25" x14ac:dyDescent="0.35">
      <c r="A10" s="1" t="s">
        <v>658</v>
      </c>
      <c r="B10" t="s">
        <v>183</v>
      </c>
      <c r="C10" t="s">
        <v>183</v>
      </c>
      <c r="D10" t="s">
        <v>183</v>
      </c>
      <c r="E10" t="s">
        <v>183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183</v>
      </c>
      <c r="M10" t="s">
        <v>183</v>
      </c>
      <c r="N10" t="s">
        <v>183</v>
      </c>
      <c r="O10" t="s">
        <v>183</v>
      </c>
      <c r="P10" t="s">
        <v>183</v>
      </c>
      <c r="Q10" t="s">
        <v>183</v>
      </c>
      <c r="R10" t="s">
        <v>183</v>
      </c>
      <c r="S10" t="s">
        <v>183</v>
      </c>
      <c r="T10" t="s">
        <v>183</v>
      </c>
      <c r="U10" t="s">
        <v>183</v>
      </c>
      <c r="V10" t="s">
        <v>183</v>
      </c>
      <c r="W10" t="s">
        <v>183</v>
      </c>
      <c r="X10" t="s">
        <v>183</v>
      </c>
      <c r="Y10" t="s">
        <v>183</v>
      </c>
    </row>
    <row r="11" spans="1:25" x14ac:dyDescent="0.35">
      <c r="A11" s="1" t="s">
        <v>659</v>
      </c>
      <c r="B11" t="s">
        <v>660</v>
      </c>
      <c r="C11" t="s">
        <v>661</v>
      </c>
      <c r="D11" t="s">
        <v>662</v>
      </c>
      <c r="E11" t="s">
        <v>398</v>
      </c>
      <c r="F11" t="s">
        <v>663</v>
      </c>
      <c r="G11" t="s">
        <v>183</v>
      </c>
      <c r="H11" t="s">
        <v>664</v>
      </c>
      <c r="I11" t="s">
        <v>665</v>
      </c>
      <c r="J11" t="s">
        <v>666</v>
      </c>
      <c r="K11" t="s">
        <v>183</v>
      </c>
      <c r="L11" t="s">
        <v>183</v>
      </c>
      <c r="M11" t="s">
        <v>183</v>
      </c>
      <c r="N11" t="s">
        <v>667</v>
      </c>
      <c r="O11" t="s">
        <v>666</v>
      </c>
      <c r="P11" t="s">
        <v>666</v>
      </c>
      <c r="Q11" t="s">
        <v>666</v>
      </c>
      <c r="R11" t="s">
        <v>663</v>
      </c>
      <c r="S11" t="s">
        <v>183</v>
      </c>
      <c r="T11" t="s">
        <v>668</v>
      </c>
      <c r="U11" t="s">
        <v>183</v>
      </c>
      <c r="V11" t="s">
        <v>183</v>
      </c>
      <c r="W11" t="s">
        <v>183</v>
      </c>
      <c r="X11" t="s">
        <v>183</v>
      </c>
      <c r="Y11" t="s">
        <v>183</v>
      </c>
    </row>
    <row r="12" spans="1:25" x14ac:dyDescent="0.35">
      <c r="A12" s="1" t="s">
        <v>669</v>
      </c>
      <c r="B12" t="s">
        <v>670</v>
      </c>
      <c r="C12" t="s">
        <v>671</v>
      </c>
      <c r="D12" t="s">
        <v>672</v>
      </c>
      <c r="E12" t="s">
        <v>673</v>
      </c>
      <c r="F12" t="s">
        <v>674</v>
      </c>
      <c r="G12" t="s">
        <v>675</v>
      </c>
      <c r="H12" t="s">
        <v>676</v>
      </c>
      <c r="I12" t="s">
        <v>677</v>
      </c>
      <c r="J12" t="s">
        <v>678</v>
      </c>
      <c r="K12" t="s">
        <v>679</v>
      </c>
      <c r="L12" t="s">
        <v>680</v>
      </c>
      <c r="M12" t="s">
        <v>280</v>
      </c>
      <c r="N12" t="s">
        <v>681</v>
      </c>
      <c r="O12" t="s">
        <v>682</v>
      </c>
      <c r="P12" t="s">
        <v>683</v>
      </c>
      <c r="Q12" t="s">
        <v>684</v>
      </c>
      <c r="R12" t="s">
        <v>685</v>
      </c>
      <c r="S12" t="s">
        <v>686</v>
      </c>
      <c r="T12" t="s">
        <v>687</v>
      </c>
      <c r="U12" t="s">
        <v>688</v>
      </c>
      <c r="V12" t="s">
        <v>689</v>
      </c>
      <c r="W12" t="s">
        <v>690</v>
      </c>
      <c r="X12" t="s">
        <v>691</v>
      </c>
      <c r="Y12" t="s">
        <v>692</v>
      </c>
    </row>
    <row r="13" spans="1:25" x14ac:dyDescent="0.35">
      <c r="A13" s="1" t="s">
        <v>56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  <c r="G13" t="s">
        <v>183</v>
      </c>
      <c r="H13" t="s">
        <v>183</v>
      </c>
      <c r="I13" t="s">
        <v>183</v>
      </c>
      <c r="J13" t="s">
        <v>183</v>
      </c>
      <c r="K13" t="s">
        <v>183</v>
      </c>
      <c r="L13" t="s">
        <v>183</v>
      </c>
      <c r="M13" t="s">
        <v>399</v>
      </c>
      <c r="N13" t="s">
        <v>401</v>
      </c>
      <c r="O13" t="s">
        <v>401</v>
      </c>
      <c r="P13" t="s">
        <v>693</v>
      </c>
      <c r="Q13" t="s">
        <v>694</v>
      </c>
      <c r="R13" t="s">
        <v>695</v>
      </c>
      <c r="S13" t="s">
        <v>696</v>
      </c>
      <c r="T13" t="s">
        <v>697</v>
      </c>
      <c r="U13" t="s">
        <v>698</v>
      </c>
      <c r="V13" t="s">
        <v>699</v>
      </c>
      <c r="W13" t="s">
        <v>700</v>
      </c>
      <c r="X13" t="s">
        <v>701</v>
      </c>
      <c r="Y13" t="s">
        <v>702</v>
      </c>
    </row>
    <row r="14" spans="1:25" x14ac:dyDescent="0.35">
      <c r="A14" s="1" t="s">
        <v>57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183</v>
      </c>
      <c r="L14" t="s">
        <v>183</v>
      </c>
      <c r="M14" t="s">
        <v>668</v>
      </c>
      <c r="N14" t="s">
        <v>668</v>
      </c>
      <c r="O14" t="s">
        <v>668</v>
      </c>
      <c r="P14" t="s">
        <v>668</v>
      </c>
      <c r="Q14" t="s">
        <v>703</v>
      </c>
      <c r="R14" t="s">
        <v>704</v>
      </c>
      <c r="S14" t="s">
        <v>609</v>
      </c>
      <c r="T14" t="s">
        <v>632</v>
      </c>
      <c r="U14" t="s">
        <v>705</v>
      </c>
      <c r="V14" t="s">
        <v>632</v>
      </c>
      <c r="W14" t="s">
        <v>706</v>
      </c>
      <c r="X14" t="s">
        <v>707</v>
      </c>
      <c r="Y14" t="s">
        <v>708</v>
      </c>
    </row>
    <row r="15" spans="1:25" x14ac:dyDescent="0.35">
      <c r="A15" s="1" t="s">
        <v>709</v>
      </c>
      <c r="B15" t="s">
        <v>660</v>
      </c>
      <c r="C15" t="s">
        <v>703</v>
      </c>
      <c r="D15" t="s">
        <v>710</v>
      </c>
      <c r="E15" t="s">
        <v>711</v>
      </c>
      <c r="F15" t="s">
        <v>632</v>
      </c>
      <c r="G15" t="s">
        <v>585</v>
      </c>
      <c r="H15" t="s">
        <v>512</v>
      </c>
      <c r="I15" t="s">
        <v>712</v>
      </c>
      <c r="J15" t="s">
        <v>313</v>
      </c>
      <c r="K15" t="s">
        <v>314</v>
      </c>
      <c r="L15" t="s">
        <v>315</v>
      </c>
      <c r="M15" t="s">
        <v>316</v>
      </c>
      <c r="N15" t="s">
        <v>317</v>
      </c>
      <c r="O15" t="s">
        <v>318</v>
      </c>
      <c r="P15" t="s">
        <v>319</v>
      </c>
      <c r="Q15" t="s">
        <v>320</v>
      </c>
      <c r="R15" t="s">
        <v>321</v>
      </c>
      <c r="S15" t="s">
        <v>316</v>
      </c>
      <c r="T15" t="s">
        <v>317</v>
      </c>
      <c r="U15" t="s">
        <v>322</v>
      </c>
      <c r="V15" t="s">
        <v>323</v>
      </c>
      <c r="W15" t="s">
        <v>324</v>
      </c>
      <c r="X15" t="s">
        <v>325</v>
      </c>
      <c r="Y15" t="s">
        <v>326</v>
      </c>
    </row>
    <row r="16" spans="1:25" x14ac:dyDescent="0.35">
      <c r="A16" s="1" t="s">
        <v>713</v>
      </c>
      <c r="B16" t="s">
        <v>714</v>
      </c>
      <c r="C16" t="s">
        <v>715</v>
      </c>
      <c r="D16" t="s">
        <v>716</v>
      </c>
      <c r="E16" t="s">
        <v>717</v>
      </c>
      <c r="F16" t="s">
        <v>718</v>
      </c>
      <c r="G16" t="s">
        <v>719</v>
      </c>
      <c r="H16" t="s">
        <v>720</v>
      </c>
      <c r="I16" t="s">
        <v>721</v>
      </c>
      <c r="J16" t="s">
        <v>722</v>
      </c>
      <c r="K16" t="s">
        <v>723</v>
      </c>
      <c r="L16" t="s">
        <v>537</v>
      </c>
      <c r="M16" t="s">
        <v>724</v>
      </c>
      <c r="N16" t="s">
        <v>725</v>
      </c>
      <c r="O16" t="s">
        <v>726</v>
      </c>
      <c r="P16" t="s">
        <v>727</v>
      </c>
      <c r="Q16" t="s">
        <v>728</v>
      </c>
      <c r="R16" t="s">
        <v>729</v>
      </c>
      <c r="S16" t="s">
        <v>730</v>
      </c>
      <c r="T16" t="s">
        <v>523</v>
      </c>
      <c r="U16" t="s">
        <v>731</v>
      </c>
      <c r="V16" t="s">
        <v>732</v>
      </c>
      <c r="W16" t="s">
        <v>733</v>
      </c>
      <c r="X16" t="s">
        <v>734</v>
      </c>
      <c r="Y16" t="s">
        <v>735</v>
      </c>
    </row>
    <row r="17" spans="1:25" x14ac:dyDescent="0.35">
      <c r="A17" s="1" t="s">
        <v>736</v>
      </c>
      <c r="B17" t="s">
        <v>737</v>
      </c>
      <c r="C17" t="s">
        <v>738</v>
      </c>
      <c r="D17" t="s">
        <v>739</v>
      </c>
      <c r="E17" t="s">
        <v>740</v>
      </c>
      <c r="F17" t="s">
        <v>741</v>
      </c>
      <c r="G17" t="s">
        <v>742</v>
      </c>
      <c r="H17" t="s">
        <v>743</v>
      </c>
      <c r="I17" t="s">
        <v>744</v>
      </c>
      <c r="J17" t="s">
        <v>745</v>
      </c>
      <c r="K17" t="s">
        <v>746</v>
      </c>
      <c r="L17" t="s">
        <v>747</v>
      </c>
      <c r="M17" t="s">
        <v>748</v>
      </c>
      <c r="N17" t="s">
        <v>749</v>
      </c>
      <c r="O17" t="s">
        <v>750</v>
      </c>
      <c r="P17" t="s">
        <v>751</v>
      </c>
      <c r="Q17" t="s">
        <v>752</v>
      </c>
      <c r="R17" t="s">
        <v>753</v>
      </c>
      <c r="S17" t="s">
        <v>754</v>
      </c>
      <c r="T17" t="s">
        <v>755</v>
      </c>
      <c r="U17" t="s">
        <v>756</v>
      </c>
      <c r="V17" t="s">
        <v>757</v>
      </c>
      <c r="W17" t="s">
        <v>758</v>
      </c>
      <c r="X17" t="s">
        <v>759</v>
      </c>
      <c r="Y17" t="s">
        <v>760</v>
      </c>
    </row>
    <row r="18" spans="1:25" x14ac:dyDescent="0.35">
      <c r="A18" s="1" t="s">
        <v>23</v>
      </c>
      <c r="B18" t="s">
        <v>761</v>
      </c>
      <c r="C18" t="s">
        <v>697</v>
      </c>
      <c r="D18" t="s">
        <v>762</v>
      </c>
      <c r="E18" t="s">
        <v>763</v>
      </c>
      <c r="F18" t="s">
        <v>764</v>
      </c>
      <c r="G18" t="s">
        <v>765</v>
      </c>
      <c r="H18" t="s">
        <v>766</v>
      </c>
      <c r="I18" t="s">
        <v>767</v>
      </c>
      <c r="J18" t="s">
        <v>768</v>
      </c>
      <c r="K18" t="s">
        <v>769</v>
      </c>
      <c r="L18" t="s">
        <v>770</v>
      </c>
      <c r="M18" t="s">
        <v>771</v>
      </c>
      <c r="N18" t="s">
        <v>772</v>
      </c>
      <c r="O18" t="s">
        <v>542</v>
      </c>
      <c r="P18" t="s">
        <v>542</v>
      </c>
      <c r="Q18" t="s">
        <v>773</v>
      </c>
      <c r="R18" t="s">
        <v>774</v>
      </c>
      <c r="S18" t="s">
        <v>775</v>
      </c>
      <c r="T18" t="s">
        <v>776</v>
      </c>
      <c r="U18" t="s">
        <v>777</v>
      </c>
      <c r="V18" t="s">
        <v>778</v>
      </c>
      <c r="W18" t="s">
        <v>779</v>
      </c>
      <c r="X18" t="s">
        <v>780</v>
      </c>
      <c r="Y18" t="s">
        <v>781</v>
      </c>
    </row>
    <row r="19" spans="1:25" x14ac:dyDescent="0.35">
      <c r="A19" s="1" t="s">
        <v>782</v>
      </c>
      <c r="B19" t="s">
        <v>783</v>
      </c>
      <c r="C19" t="s">
        <v>784</v>
      </c>
      <c r="D19" t="s">
        <v>785</v>
      </c>
      <c r="E19" t="s">
        <v>786</v>
      </c>
      <c r="F19" t="s">
        <v>787</v>
      </c>
      <c r="G19" t="s">
        <v>788</v>
      </c>
      <c r="H19" t="s">
        <v>789</v>
      </c>
      <c r="I19" t="s">
        <v>790</v>
      </c>
      <c r="J19" t="s">
        <v>791</v>
      </c>
      <c r="K19" t="s">
        <v>792</v>
      </c>
      <c r="L19" t="s">
        <v>793</v>
      </c>
      <c r="M19" t="s">
        <v>794</v>
      </c>
      <c r="N19" t="s">
        <v>795</v>
      </c>
      <c r="O19" t="s">
        <v>796</v>
      </c>
      <c r="P19" t="s">
        <v>797</v>
      </c>
      <c r="Q19" t="s">
        <v>798</v>
      </c>
      <c r="R19" t="s">
        <v>799</v>
      </c>
      <c r="S19" t="s">
        <v>800</v>
      </c>
      <c r="T19" t="s">
        <v>801</v>
      </c>
      <c r="U19" t="s">
        <v>802</v>
      </c>
      <c r="V19" t="s">
        <v>803</v>
      </c>
      <c r="W19" t="s">
        <v>804</v>
      </c>
      <c r="X19" t="s">
        <v>805</v>
      </c>
      <c r="Y19" t="s">
        <v>806</v>
      </c>
    </row>
    <row r="20" spans="1:25" x14ac:dyDescent="0.35">
      <c r="A20" s="1" t="s">
        <v>807</v>
      </c>
      <c r="B20" t="s">
        <v>660</v>
      </c>
      <c r="C20" t="s">
        <v>808</v>
      </c>
      <c r="D20" t="s">
        <v>809</v>
      </c>
      <c r="E20" t="s">
        <v>714</v>
      </c>
      <c r="F20" t="s">
        <v>660</v>
      </c>
      <c r="G20" t="s">
        <v>810</v>
      </c>
      <c r="H20" t="s">
        <v>811</v>
      </c>
      <c r="I20" t="s">
        <v>694</v>
      </c>
      <c r="J20" t="s">
        <v>812</v>
      </c>
      <c r="K20" t="s">
        <v>813</v>
      </c>
      <c r="L20" t="s">
        <v>695</v>
      </c>
      <c r="M20" t="s">
        <v>694</v>
      </c>
      <c r="N20" t="s">
        <v>809</v>
      </c>
      <c r="O20" t="s">
        <v>809</v>
      </c>
      <c r="P20" t="s">
        <v>814</v>
      </c>
      <c r="Q20" t="s">
        <v>814</v>
      </c>
      <c r="R20" t="s">
        <v>815</v>
      </c>
      <c r="S20" t="s">
        <v>815</v>
      </c>
      <c r="T20" t="s">
        <v>816</v>
      </c>
      <c r="U20" t="s">
        <v>817</v>
      </c>
      <c r="V20" t="s">
        <v>818</v>
      </c>
      <c r="W20" t="s">
        <v>819</v>
      </c>
      <c r="X20" t="s">
        <v>820</v>
      </c>
      <c r="Y20" t="s">
        <v>821</v>
      </c>
    </row>
    <row r="21" spans="1:25" x14ac:dyDescent="0.35">
      <c r="A21" s="1" t="s">
        <v>822</v>
      </c>
      <c r="B21" t="s">
        <v>823</v>
      </c>
      <c r="C21" t="s">
        <v>824</v>
      </c>
      <c r="D21" t="s">
        <v>586</v>
      </c>
      <c r="E21" t="s">
        <v>333</v>
      </c>
      <c r="F21" t="s">
        <v>503</v>
      </c>
      <c r="G21" t="s">
        <v>825</v>
      </c>
      <c r="H21" t="s">
        <v>826</v>
      </c>
      <c r="I21" t="s">
        <v>615</v>
      </c>
      <c r="J21" t="s">
        <v>827</v>
      </c>
      <c r="K21" t="s">
        <v>828</v>
      </c>
      <c r="L21" t="s">
        <v>829</v>
      </c>
      <c r="M21" t="s">
        <v>830</v>
      </c>
      <c r="N21" t="s">
        <v>831</v>
      </c>
      <c r="O21" t="s">
        <v>647</v>
      </c>
      <c r="P21" t="s">
        <v>832</v>
      </c>
      <c r="Q21" t="s">
        <v>833</v>
      </c>
      <c r="R21" t="s">
        <v>834</v>
      </c>
      <c r="S21" t="s">
        <v>835</v>
      </c>
      <c r="T21" t="s">
        <v>836</v>
      </c>
      <c r="U21" t="s">
        <v>837</v>
      </c>
      <c r="V21" t="s">
        <v>838</v>
      </c>
      <c r="W21" t="s">
        <v>839</v>
      </c>
      <c r="X21" t="s">
        <v>840</v>
      </c>
      <c r="Y21" t="s">
        <v>841</v>
      </c>
    </row>
    <row r="22" spans="1:25" x14ac:dyDescent="0.35">
      <c r="A22" s="1" t="s">
        <v>842</v>
      </c>
      <c r="B22" t="s">
        <v>843</v>
      </c>
      <c r="C22" t="s">
        <v>844</v>
      </c>
      <c r="D22" t="s">
        <v>845</v>
      </c>
      <c r="E22" t="s">
        <v>846</v>
      </c>
      <c r="F22" t="s">
        <v>847</v>
      </c>
      <c r="G22" t="s">
        <v>848</v>
      </c>
      <c r="H22" t="s">
        <v>849</v>
      </c>
      <c r="I22" t="s">
        <v>850</v>
      </c>
      <c r="J22" t="s">
        <v>851</v>
      </c>
      <c r="K22" t="s">
        <v>852</v>
      </c>
      <c r="L22" t="s">
        <v>853</v>
      </c>
      <c r="M22" t="s">
        <v>854</v>
      </c>
      <c r="N22" t="s">
        <v>855</v>
      </c>
      <c r="O22" t="s">
        <v>856</v>
      </c>
      <c r="P22" t="s">
        <v>857</v>
      </c>
      <c r="Q22" t="s">
        <v>858</v>
      </c>
      <c r="R22" t="s">
        <v>859</v>
      </c>
      <c r="S22" t="s">
        <v>860</v>
      </c>
      <c r="T22" t="s">
        <v>861</v>
      </c>
      <c r="U22" t="s">
        <v>862</v>
      </c>
      <c r="V22" t="s">
        <v>863</v>
      </c>
      <c r="W22" t="s">
        <v>864</v>
      </c>
      <c r="X22" t="s">
        <v>865</v>
      </c>
      <c r="Y22" t="s">
        <v>866</v>
      </c>
    </row>
    <row r="23" spans="1:25" x14ac:dyDescent="0.35">
      <c r="A23" s="1" t="s">
        <v>867</v>
      </c>
      <c r="B23" t="s">
        <v>666</v>
      </c>
      <c r="C23" t="s">
        <v>401</v>
      </c>
      <c r="D23" t="s">
        <v>704</v>
      </c>
      <c r="E23" t="s">
        <v>868</v>
      </c>
      <c r="F23" t="s">
        <v>824</v>
      </c>
      <c r="G23" t="s">
        <v>665</v>
      </c>
      <c r="H23" t="s">
        <v>869</v>
      </c>
      <c r="I23" t="s">
        <v>870</v>
      </c>
      <c r="J23" t="s">
        <v>704</v>
      </c>
      <c r="K23" t="s">
        <v>871</v>
      </c>
      <c r="L23" t="s">
        <v>872</v>
      </c>
      <c r="M23" t="s">
        <v>817</v>
      </c>
      <c r="N23" t="s">
        <v>869</v>
      </c>
      <c r="O23" t="s">
        <v>873</v>
      </c>
      <c r="P23" t="s">
        <v>874</v>
      </c>
      <c r="Q23" t="s">
        <v>715</v>
      </c>
      <c r="R23" t="s">
        <v>819</v>
      </c>
      <c r="S23" t="s">
        <v>875</v>
      </c>
      <c r="T23" t="s">
        <v>320</v>
      </c>
      <c r="U23" t="s">
        <v>876</v>
      </c>
      <c r="V23" t="s">
        <v>877</v>
      </c>
      <c r="W23" t="s">
        <v>878</v>
      </c>
      <c r="X23" t="s">
        <v>879</v>
      </c>
      <c r="Y23" t="s">
        <v>880</v>
      </c>
    </row>
    <row r="24" spans="1:25" x14ac:dyDescent="0.35">
      <c r="A24" s="1" t="s">
        <v>62</v>
      </c>
      <c r="B24" t="s">
        <v>664</v>
      </c>
      <c r="C24" t="s">
        <v>812</v>
      </c>
      <c r="D24" t="s">
        <v>712</v>
      </c>
      <c r="E24" t="s">
        <v>881</v>
      </c>
      <c r="F24" t="s">
        <v>882</v>
      </c>
      <c r="G24" t="s">
        <v>883</v>
      </c>
      <c r="H24" t="s">
        <v>884</v>
      </c>
      <c r="I24" t="s">
        <v>885</v>
      </c>
      <c r="J24" t="s">
        <v>329</v>
      </c>
      <c r="K24" t="s">
        <v>330</v>
      </c>
      <c r="L24" t="s">
        <v>331</v>
      </c>
      <c r="M24" t="s">
        <v>332</v>
      </c>
      <c r="N24" t="s">
        <v>333</v>
      </c>
      <c r="O24" t="s">
        <v>334</v>
      </c>
      <c r="P24" t="s">
        <v>335</v>
      </c>
      <c r="Q24" t="s">
        <v>336</v>
      </c>
      <c r="R24" t="s">
        <v>337</v>
      </c>
      <c r="S24" t="s">
        <v>338</v>
      </c>
      <c r="T24" t="s">
        <v>339</v>
      </c>
      <c r="U24" t="s">
        <v>340</v>
      </c>
      <c r="V24" t="s">
        <v>341</v>
      </c>
      <c r="W24" t="s">
        <v>342</v>
      </c>
      <c r="X24" t="s">
        <v>343</v>
      </c>
      <c r="Y24" t="s">
        <v>344</v>
      </c>
    </row>
    <row r="25" spans="1:25" x14ac:dyDescent="0.35">
      <c r="A25" s="1" t="s">
        <v>886</v>
      </c>
      <c r="B25" t="s">
        <v>887</v>
      </c>
      <c r="C25" t="s">
        <v>888</v>
      </c>
      <c r="D25" t="s">
        <v>889</v>
      </c>
      <c r="E25" t="s">
        <v>890</v>
      </c>
      <c r="F25" t="s">
        <v>891</v>
      </c>
      <c r="G25" t="s">
        <v>892</v>
      </c>
      <c r="H25" t="s">
        <v>893</v>
      </c>
      <c r="I25" t="s">
        <v>894</v>
      </c>
      <c r="J25" t="s">
        <v>895</v>
      </c>
      <c r="K25" t="s">
        <v>896</v>
      </c>
      <c r="L25" t="s">
        <v>897</v>
      </c>
      <c r="M25" t="s">
        <v>898</v>
      </c>
      <c r="N25" t="s">
        <v>899</v>
      </c>
      <c r="O25" t="s">
        <v>900</v>
      </c>
      <c r="P25" t="s">
        <v>901</v>
      </c>
      <c r="Q25" t="s">
        <v>902</v>
      </c>
      <c r="R25" t="s">
        <v>903</v>
      </c>
      <c r="S25" t="s">
        <v>904</v>
      </c>
      <c r="T25" t="s">
        <v>905</v>
      </c>
      <c r="U25" t="s">
        <v>906</v>
      </c>
      <c r="V25" t="s">
        <v>907</v>
      </c>
      <c r="W25" t="s">
        <v>908</v>
      </c>
      <c r="X25" t="s">
        <v>909</v>
      </c>
      <c r="Y25" t="s">
        <v>910</v>
      </c>
    </row>
    <row r="26" spans="1:25" x14ac:dyDescent="0.35">
      <c r="A26" s="1" t="s">
        <v>911</v>
      </c>
      <c r="B26" t="s">
        <v>912</v>
      </c>
      <c r="C26" t="s">
        <v>913</v>
      </c>
      <c r="D26" t="s">
        <v>195</v>
      </c>
      <c r="E26" t="s">
        <v>186</v>
      </c>
      <c r="F26" t="s">
        <v>914</v>
      </c>
      <c r="G26" t="s">
        <v>194</v>
      </c>
      <c r="H26" t="s">
        <v>914</v>
      </c>
      <c r="I26" t="s">
        <v>189</v>
      </c>
      <c r="J26" t="s">
        <v>152</v>
      </c>
      <c r="K26" t="s">
        <v>153</v>
      </c>
      <c r="L26" t="s">
        <v>154</v>
      </c>
      <c r="M26" t="s">
        <v>155</v>
      </c>
      <c r="N26" t="s">
        <v>156</v>
      </c>
      <c r="O26" t="s">
        <v>157</v>
      </c>
      <c r="P26" t="s">
        <v>158</v>
      </c>
      <c r="Q26" t="s">
        <v>159</v>
      </c>
      <c r="R26" t="s">
        <v>161</v>
      </c>
      <c r="S26" t="s">
        <v>161</v>
      </c>
      <c r="T26" t="s">
        <v>162</v>
      </c>
      <c r="U26" t="s">
        <v>163</v>
      </c>
      <c r="V26" t="s">
        <v>164</v>
      </c>
      <c r="W26" t="s">
        <v>165</v>
      </c>
      <c r="X26" t="s">
        <v>179</v>
      </c>
      <c r="Y26" t="s">
        <v>915</v>
      </c>
    </row>
    <row r="27" spans="1:25" x14ac:dyDescent="0.35">
      <c r="A27" s="1" t="s">
        <v>916</v>
      </c>
      <c r="B27" t="s">
        <v>917</v>
      </c>
      <c r="C27" t="s">
        <v>184</v>
      </c>
      <c r="D27" t="s">
        <v>914</v>
      </c>
      <c r="E27" t="s">
        <v>193</v>
      </c>
      <c r="F27" t="s">
        <v>914</v>
      </c>
      <c r="G27" t="s">
        <v>194</v>
      </c>
      <c r="H27" t="s">
        <v>914</v>
      </c>
      <c r="I27" t="s">
        <v>188</v>
      </c>
      <c r="J27" t="s">
        <v>159</v>
      </c>
      <c r="K27" t="s">
        <v>918</v>
      </c>
      <c r="L27" t="s">
        <v>154</v>
      </c>
      <c r="M27" t="s">
        <v>155</v>
      </c>
      <c r="N27" t="s">
        <v>156</v>
      </c>
      <c r="O27" t="s">
        <v>158</v>
      </c>
      <c r="P27" t="s">
        <v>158</v>
      </c>
      <c r="Q27" t="s">
        <v>919</v>
      </c>
      <c r="R27" t="s">
        <v>161</v>
      </c>
      <c r="S27" t="s">
        <v>920</v>
      </c>
      <c r="T27" t="s">
        <v>921</v>
      </c>
      <c r="U27" t="s">
        <v>177</v>
      </c>
      <c r="V27" t="s">
        <v>139</v>
      </c>
      <c r="W27" t="s">
        <v>922</v>
      </c>
      <c r="X27" t="s">
        <v>140</v>
      </c>
      <c r="Y27" t="s">
        <v>211</v>
      </c>
    </row>
    <row r="28" spans="1:25" x14ac:dyDescent="0.35">
      <c r="A28" s="1" t="s">
        <v>923</v>
      </c>
      <c r="B28" t="s">
        <v>924</v>
      </c>
      <c r="C28" t="s">
        <v>925</v>
      </c>
      <c r="D28" t="s">
        <v>926</v>
      </c>
      <c r="E28" t="s">
        <v>927</v>
      </c>
      <c r="F28" t="s">
        <v>928</v>
      </c>
      <c r="G28" t="s">
        <v>929</v>
      </c>
      <c r="H28" t="s">
        <v>930</v>
      </c>
      <c r="I28" t="s">
        <v>931</v>
      </c>
      <c r="J28" t="s">
        <v>217</v>
      </c>
      <c r="K28" t="s">
        <v>218</v>
      </c>
      <c r="L28" t="s">
        <v>219</v>
      </c>
      <c r="M28" t="s">
        <v>220</v>
      </c>
      <c r="N28" t="s">
        <v>221</v>
      </c>
      <c r="O28" t="s">
        <v>222</v>
      </c>
      <c r="P28" t="s">
        <v>223</v>
      </c>
      <c r="Q28" t="s">
        <v>224</v>
      </c>
      <c r="R28" t="s">
        <v>225</v>
      </c>
      <c r="S28" t="s">
        <v>226</v>
      </c>
      <c r="T28" t="s">
        <v>227</v>
      </c>
      <c r="U28" t="s">
        <v>228</v>
      </c>
      <c r="V28" t="s">
        <v>229</v>
      </c>
      <c r="W28" t="s">
        <v>230</v>
      </c>
      <c r="X28" t="s">
        <v>231</v>
      </c>
      <c r="Y28" t="s">
        <v>232</v>
      </c>
    </row>
    <row r="29" spans="1:25" x14ac:dyDescent="0.35">
      <c r="A29" s="1" t="s">
        <v>932</v>
      </c>
      <c r="B29" t="s">
        <v>933</v>
      </c>
      <c r="C29" t="s">
        <v>934</v>
      </c>
      <c r="D29" t="s">
        <v>935</v>
      </c>
      <c r="E29" t="s">
        <v>936</v>
      </c>
      <c r="F29" t="s">
        <v>404</v>
      </c>
      <c r="G29" t="s">
        <v>937</v>
      </c>
      <c r="H29" t="s">
        <v>938</v>
      </c>
      <c r="I29" t="s">
        <v>939</v>
      </c>
      <c r="J29" t="s">
        <v>940</v>
      </c>
      <c r="K29" t="s">
        <v>941</v>
      </c>
      <c r="L29" t="s">
        <v>219</v>
      </c>
      <c r="M29" t="s">
        <v>220</v>
      </c>
      <c r="N29" t="s">
        <v>942</v>
      </c>
      <c r="O29" t="s">
        <v>943</v>
      </c>
      <c r="P29" t="s">
        <v>944</v>
      </c>
      <c r="Q29" t="s">
        <v>945</v>
      </c>
      <c r="R29" t="s">
        <v>946</v>
      </c>
      <c r="S29" t="s">
        <v>947</v>
      </c>
      <c r="T29" t="s">
        <v>948</v>
      </c>
      <c r="U29" t="s">
        <v>949</v>
      </c>
      <c r="V29" t="s">
        <v>944</v>
      </c>
      <c r="W29" t="s">
        <v>950</v>
      </c>
      <c r="X29" t="s">
        <v>951</v>
      </c>
      <c r="Y29" t="s">
        <v>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0"/>
  <sheetViews>
    <sheetView workbookViewId="0"/>
  </sheetViews>
  <sheetFormatPr defaultRowHeight="14.5" x14ac:dyDescent="0.35"/>
  <sheetData>
    <row r="1" spans="1:25" x14ac:dyDescent="0.3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</row>
    <row r="2" spans="1:25" x14ac:dyDescent="0.35">
      <c r="A2" s="1" t="s">
        <v>953</v>
      </c>
      <c r="B2" t="s">
        <v>954</v>
      </c>
      <c r="C2" t="s">
        <v>955</v>
      </c>
      <c r="D2" t="s">
        <v>956</v>
      </c>
      <c r="E2" t="s">
        <v>957</v>
      </c>
      <c r="F2" t="s">
        <v>958</v>
      </c>
      <c r="G2" t="s">
        <v>959</v>
      </c>
      <c r="H2" t="s">
        <v>718</v>
      </c>
      <c r="I2" t="s">
        <v>960</v>
      </c>
      <c r="J2" t="s">
        <v>961</v>
      </c>
      <c r="K2" t="s">
        <v>962</v>
      </c>
      <c r="L2" t="s">
        <v>963</v>
      </c>
      <c r="M2" t="s">
        <v>964</v>
      </c>
      <c r="N2" t="s">
        <v>965</v>
      </c>
      <c r="O2" t="s">
        <v>966</v>
      </c>
      <c r="P2" t="s">
        <v>967</v>
      </c>
      <c r="Q2" t="s">
        <v>968</v>
      </c>
      <c r="R2" t="s">
        <v>969</v>
      </c>
      <c r="S2" t="s">
        <v>970</v>
      </c>
      <c r="T2" t="s">
        <v>971</v>
      </c>
      <c r="U2" t="s">
        <v>972</v>
      </c>
      <c r="V2" t="s">
        <v>973</v>
      </c>
      <c r="W2" t="s">
        <v>974</v>
      </c>
      <c r="X2" t="s">
        <v>592</v>
      </c>
      <c r="Y2" t="s">
        <v>975</v>
      </c>
    </row>
    <row r="3" spans="1:25" x14ac:dyDescent="0.35">
      <c r="A3" s="1" t="s">
        <v>976</v>
      </c>
      <c r="B3" t="s">
        <v>183</v>
      </c>
      <c r="C3" t="s">
        <v>183</v>
      </c>
      <c r="D3" t="s">
        <v>183</v>
      </c>
      <c r="E3" t="s">
        <v>977</v>
      </c>
      <c r="F3" t="s">
        <v>978</v>
      </c>
      <c r="G3" t="s">
        <v>979</v>
      </c>
      <c r="H3" t="s">
        <v>514</v>
      </c>
      <c r="I3" t="s">
        <v>980</v>
      </c>
      <c r="J3" t="s">
        <v>591</v>
      </c>
      <c r="K3" t="s">
        <v>981</v>
      </c>
      <c r="L3" t="s">
        <v>982</v>
      </c>
      <c r="M3" t="s">
        <v>983</v>
      </c>
      <c r="N3" t="s">
        <v>984</v>
      </c>
      <c r="O3" t="s">
        <v>985</v>
      </c>
      <c r="P3" t="s">
        <v>986</v>
      </c>
      <c r="Q3" t="s">
        <v>987</v>
      </c>
      <c r="R3" t="s">
        <v>988</v>
      </c>
      <c r="S3" t="s">
        <v>989</v>
      </c>
      <c r="T3" t="s">
        <v>990</v>
      </c>
      <c r="U3" t="s">
        <v>991</v>
      </c>
      <c r="V3" t="s">
        <v>992</v>
      </c>
      <c r="W3" t="s">
        <v>662</v>
      </c>
      <c r="X3" t="s">
        <v>993</v>
      </c>
      <c r="Y3" t="s">
        <v>994</v>
      </c>
    </row>
    <row r="4" spans="1:25" x14ac:dyDescent="0.35">
      <c r="A4" s="1" t="s">
        <v>995</v>
      </c>
      <c r="B4" t="s">
        <v>954</v>
      </c>
      <c r="C4" t="s">
        <v>955</v>
      </c>
      <c r="D4" t="s">
        <v>956</v>
      </c>
      <c r="E4" t="s">
        <v>996</v>
      </c>
      <c r="F4" t="s">
        <v>997</v>
      </c>
      <c r="G4" t="s">
        <v>998</v>
      </c>
      <c r="H4" t="s">
        <v>999</v>
      </c>
      <c r="I4" t="s">
        <v>1000</v>
      </c>
      <c r="J4" t="s">
        <v>1001</v>
      </c>
      <c r="K4" t="s">
        <v>1002</v>
      </c>
      <c r="L4" t="s">
        <v>1003</v>
      </c>
      <c r="M4" t="s">
        <v>1004</v>
      </c>
      <c r="N4" t="s">
        <v>1005</v>
      </c>
      <c r="O4" t="s">
        <v>1006</v>
      </c>
      <c r="P4" t="s">
        <v>1007</v>
      </c>
      <c r="Q4" t="s">
        <v>1008</v>
      </c>
      <c r="R4" t="s">
        <v>1009</v>
      </c>
      <c r="S4" t="s">
        <v>1010</v>
      </c>
      <c r="T4" t="s">
        <v>1011</v>
      </c>
      <c r="U4" t="s">
        <v>1012</v>
      </c>
      <c r="V4" t="s">
        <v>1013</v>
      </c>
      <c r="W4" t="s">
        <v>1014</v>
      </c>
      <c r="X4" t="s">
        <v>1015</v>
      </c>
      <c r="Y4" t="s">
        <v>1016</v>
      </c>
    </row>
    <row r="5" spans="1:25" x14ac:dyDescent="0.35">
      <c r="A5" s="1" t="s">
        <v>1017</v>
      </c>
      <c r="B5" t="s">
        <v>400</v>
      </c>
      <c r="C5" t="s">
        <v>1018</v>
      </c>
      <c r="D5" t="s">
        <v>1019</v>
      </c>
      <c r="E5" t="s">
        <v>1020</v>
      </c>
      <c r="F5" t="s">
        <v>611</v>
      </c>
      <c r="G5" t="s">
        <v>316</v>
      </c>
      <c r="H5" t="s">
        <v>717</v>
      </c>
      <c r="I5" t="s">
        <v>1021</v>
      </c>
      <c r="J5" t="s">
        <v>539</v>
      </c>
      <c r="K5" t="s">
        <v>1022</v>
      </c>
      <c r="L5" t="s">
        <v>1021</v>
      </c>
      <c r="M5" t="s">
        <v>504</v>
      </c>
      <c r="N5" t="s">
        <v>1023</v>
      </c>
      <c r="O5" t="s">
        <v>1024</v>
      </c>
      <c r="P5" t="s">
        <v>1025</v>
      </c>
      <c r="Q5" t="s">
        <v>1026</v>
      </c>
      <c r="R5" t="s">
        <v>1027</v>
      </c>
      <c r="S5" t="s">
        <v>1028</v>
      </c>
      <c r="T5" t="s">
        <v>1029</v>
      </c>
      <c r="U5" t="s">
        <v>1030</v>
      </c>
      <c r="V5" t="s">
        <v>1031</v>
      </c>
      <c r="W5" t="s">
        <v>1032</v>
      </c>
      <c r="X5" t="s">
        <v>1033</v>
      </c>
      <c r="Y5" t="s">
        <v>1034</v>
      </c>
    </row>
    <row r="6" spans="1:25" x14ac:dyDescent="0.35">
      <c r="A6" s="1" t="s">
        <v>1035</v>
      </c>
      <c r="B6" t="s">
        <v>702</v>
      </c>
      <c r="C6" t="s">
        <v>1036</v>
      </c>
      <c r="D6" t="s">
        <v>765</v>
      </c>
      <c r="E6" t="s">
        <v>959</v>
      </c>
      <c r="F6" t="s">
        <v>586</v>
      </c>
      <c r="G6" t="s">
        <v>1037</v>
      </c>
      <c r="H6" t="s">
        <v>671</v>
      </c>
      <c r="I6" t="s">
        <v>1038</v>
      </c>
      <c r="J6" t="s">
        <v>1039</v>
      </c>
      <c r="K6" t="s">
        <v>1040</v>
      </c>
      <c r="L6" t="s">
        <v>1041</v>
      </c>
      <c r="M6" t="s">
        <v>1042</v>
      </c>
      <c r="N6" t="s">
        <v>1043</v>
      </c>
      <c r="O6" t="s">
        <v>767</v>
      </c>
      <c r="P6" t="s">
        <v>1044</v>
      </c>
      <c r="Q6" t="s">
        <v>1045</v>
      </c>
      <c r="R6" t="s">
        <v>1046</v>
      </c>
      <c r="S6" t="s">
        <v>963</v>
      </c>
      <c r="T6" t="s">
        <v>1047</v>
      </c>
      <c r="U6" t="s">
        <v>1048</v>
      </c>
      <c r="V6" t="s">
        <v>1049</v>
      </c>
      <c r="W6" t="s">
        <v>1050</v>
      </c>
      <c r="X6" t="s">
        <v>1051</v>
      </c>
      <c r="Y6" t="s">
        <v>1052</v>
      </c>
    </row>
    <row r="7" spans="1:25" x14ac:dyDescent="0.35">
      <c r="A7" s="1" t="s">
        <v>1053</v>
      </c>
      <c r="B7" t="s">
        <v>1054</v>
      </c>
      <c r="C7" t="s">
        <v>808</v>
      </c>
      <c r="D7" t="s">
        <v>955</v>
      </c>
      <c r="E7" t="s">
        <v>873</v>
      </c>
      <c r="F7" t="s">
        <v>1055</v>
      </c>
      <c r="G7" t="s">
        <v>869</v>
      </c>
      <c r="H7" t="s">
        <v>1055</v>
      </c>
      <c r="I7" t="s">
        <v>1056</v>
      </c>
      <c r="J7" t="s">
        <v>812</v>
      </c>
      <c r="K7" t="s">
        <v>697</v>
      </c>
      <c r="L7" t="s">
        <v>870</v>
      </c>
      <c r="M7" t="s">
        <v>609</v>
      </c>
      <c r="N7" t="s">
        <v>1057</v>
      </c>
      <c r="O7" t="s">
        <v>656</v>
      </c>
      <c r="P7" t="s">
        <v>1058</v>
      </c>
      <c r="Q7" t="s">
        <v>1059</v>
      </c>
      <c r="R7" t="s">
        <v>314</v>
      </c>
      <c r="S7" t="s">
        <v>1060</v>
      </c>
      <c r="T7" t="s">
        <v>724</v>
      </c>
      <c r="U7" t="s">
        <v>610</v>
      </c>
      <c r="V7" t="s">
        <v>699</v>
      </c>
      <c r="W7" t="s">
        <v>1061</v>
      </c>
      <c r="X7" t="s">
        <v>320</v>
      </c>
      <c r="Y7" t="s">
        <v>1062</v>
      </c>
    </row>
    <row r="8" spans="1:25" x14ac:dyDescent="0.35">
      <c r="A8" s="1" t="s">
        <v>84</v>
      </c>
      <c r="B8" t="s">
        <v>1063</v>
      </c>
      <c r="C8" t="s">
        <v>1064</v>
      </c>
      <c r="D8" t="s">
        <v>1065</v>
      </c>
      <c r="E8" t="s">
        <v>1066</v>
      </c>
      <c r="F8" t="s">
        <v>1067</v>
      </c>
      <c r="G8" t="s">
        <v>1068</v>
      </c>
      <c r="H8" t="s">
        <v>1069</v>
      </c>
      <c r="I8" t="s">
        <v>1070</v>
      </c>
      <c r="J8" t="s">
        <v>1071</v>
      </c>
      <c r="K8" t="s">
        <v>1072</v>
      </c>
      <c r="L8" t="s">
        <v>1073</v>
      </c>
      <c r="M8" t="s">
        <v>1074</v>
      </c>
      <c r="N8" t="s">
        <v>1075</v>
      </c>
      <c r="O8" t="s">
        <v>1076</v>
      </c>
      <c r="P8" t="s">
        <v>1077</v>
      </c>
      <c r="Q8" t="s">
        <v>1078</v>
      </c>
      <c r="R8" t="s">
        <v>1079</v>
      </c>
      <c r="S8" t="s">
        <v>1080</v>
      </c>
      <c r="T8" t="s">
        <v>1081</v>
      </c>
      <c r="U8" t="s">
        <v>1082</v>
      </c>
      <c r="V8" t="s">
        <v>1083</v>
      </c>
      <c r="W8" t="s">
        <v>1084</v>
      </c>
      <c r="X8" t="s">
        <v>1085</v>
      </c>
      <c r="Y8" t="s">
        <v>1086</v>
      </c>
    </row>
    <row r="9" spans="1:25" x14ac:dyDescent="0.35">
      <c r="A9" s="1" t="s">
        <v>86</v>
      </c>
      <c r="B9" t="s">
        <v>665</v>
      </c>
      <c r="C9" t="s">
        <v>398</v>
      </c>
      <c r="D9" t="s">
        <v>609</v>
      </c>
      <c r="E9" t="s">
        <v>1087</v>
      </c>
      <c r="F9" t="s">
        <v>1088</v>
      </c>
      <c r="G9" t="s">
        <v>1089</v>
      </c>
      <c r="H9" t="s">
        <v>1090</v>
      </c>
      <c r="I9" t="s">
        <v>700</v>
      </c>
      <c r="J9" t="s">
        <v>1091</v>
      </c>
      <c r="K9" t="s">
        <v>1092</v>
      </c>
      <c r="L9" t="s">
        <v>1093</v>
      </c>
      <c r="M9" t="s">
        <v>1094</v>
      </c>
      <c r="N9" t="s">
        <v>1095</v>
      </c>
      <c r="O9" t="s">
        <v>1096</v>
      </c>
      <c r="P9" t="s">
        <v>540</v>
      </c>
      <c r="Q9" t="s">
        <v>1097</v>
      </c>
      <c r="R9" t="s">
        <v>1098</v>
      </c>
      <c r="S9" t="s">
        <v>1099</v>
      </c>
      <c r="T9" t="s">
        <v>1100</v>
      </c>
      <c r="U9" t="s">
        <v>1101</v>
      </c>
      <c r="V9" t="s">
        <v>1102</v>
      </c>
      <c r="W9" t="s">
        <v>1103</v>
      </c>
      <c r="X9" t="s">
        <v>1104</v>
      </c>
      <c r="Y9" t="s">
        <v>1105</v>
      </c>
    </row>
    <row r="10" spans="1:25" x14ac:dyDescent="0.35">
      <c r="A10" s="1" t="s">
        <v>88</v>
      </c>
      <c r="B10" t="s">
        <v>183</v>
      </c>
      <c r="C10" t="s">
        <v>183</v>
      </c>
      <c r="D10" t="s">
        <v>1055</v>
      </c>
      <c r="E10" t="s">
        <v>954</v>
      </c>
      <c r="F10" t="s">
        <v>697</v>
      </c>
      <c r="G10" t="s">
        <v>183</v>
      </c>
      <c r="H10" t="s">
        <v>313</v>
      </c>
      <c r="I10" t="s">
        <v>586</v>
      </c>
      <c r="J10" t="s">
        <v>885</v>
      </c>
      <c r="K10" t="s">
        <v>1106</v>
      </c>
      <c r="L10" t="s">
        <v>1107</v>
      </c>
      <c r="M10" t="s">
        <v>1107</v>
      </c>
      <c r="N10" t="s">
        <v>1107</v>
      </c>
      <c r="O10" t="s">
        <v>1108</v>
      </c>
      <c r="P10" t="s">
        <v>1108</v>
      </c>
      <c r="Q10" t="s">
        <v>1109</v>
      </c>
      <c r="R10" t="s">
        <v>1110</v>
      </c>
      <c r="S10" t="s">
        <v>1110</v>
      </c>
      <c r="T10" t="s">
        <v>1110</v>
      </c>
      <c r="U10" t="s">
        <v>1110</v>
      </c>
      <c r="V10" t="s">
        <v>1110</v>
      </c>
      <c r="W10" t="s">
        <v>1110</v>
      </c>
      <c r="X10" t="s">
        <v>1111</v>
      </c>
      <c r="Y10" t="s">
        <v>1112</v>
      </c>
    </row>
    <row r="11" spans="1:25" x14ac:dyDescent="0.35">
      <c r="A11" s="1" t="s">
        <v>1113</v>
      </c>
      <c r="B11" t="s">
        <v>183</v>
      </c>
      <c r="C11" t="s">
        <v>183</v>
      </c>
      <c r="D11" t="s">
        <v>183</v>
      </c>
      <c r="E11" t="s">
        <v>1114</v>
      </c>
      <c r="F11" t="s">
        <v>1115</v>
      </c>
      <c r="G11" t="s">
        <v>1116</v>
      </c>
      <c r="H11" t="s">
        <v>695</v>
      </c>
      <c r="I11" t="s">
        <v>809</v>
      </c>
      <c r="J11" t="s">
        <v>704</v>
      </c>
      <c r="K11" t="s">
        <v>826</v>
      </c>
      <c r="L11" t="s">
        <v>1020</v>
      </c>
      <c r="M11" t="s">
        <v>1087</v>
      </c>
      <c r="N11" t="s">
        <v>1117</v>
      </c>
      <c r="O11" t="s">
        <v>1118</v>
      </c>
      <c r="P11" t="s">
        <v>1119</v>
      </c>
      <c r="Q11" t="s">
        <v>717</v>
      </c>
      <c r="R11" t="s">
        <v>1120</v>
      </c>
      <c r="S11" t="s">
        <v>1121</v>
      </c>
      <c r="T11" t="s">
        <v>871</v>
      </c>
      <c r="U11" t="s">
        <v>706</v>
      </c>
      <c r="V11" t="s">
        <v>1122</v>
      </c>
      <c r="W11" t="s">
        <v>1123</v>
      </c>
      <c r="X11" t="s">
        <v>1124</v>
      </c>
      <c r="Y11" t="s">
        <v>1125</v>
      </c>
    </row>
    <row r="12" spans="1:25" x14ac:dyDescent="0.35">
      <c r="A12" s="1" t="s">
        <v>1126</v>
      </c>
      <c r="B12" t="s">
        <v>183</v>
      </c>
      <c r="C12" t="s">
        <v>183</v>
      </c>
      <c r="D12" t="s">
        <v>1055</v>
      </c>
      <c r="E12" t="s">
        <v>1127</v>
      </c>
      <c r="F12" t="s">
        <v>868</v>
      </c>
      <c r="G12" t="s">
        <v>1116</v>
      </c>
      <c r="H12" t="s">
        <v>699</v>
      </c>
      <c r="I12" t="s">
        <v>716</v>
      </c>
      <c r="J12" t="s">
        <v>958</v>
      </c>
      <c r="K12" t="s">
        <v>725</v>
      </c>
      <c r="L12" t="s">
        <v>1128</v>
      </c>
      <c r="M12" t="s">
        <v>1129</v>
      </c>
      <c r="N12" t="s">
        <v>1130</v>
      </c>
      <c r="O12" t="s">
        <v>1131</v>
      </c>
      <c r="P12" t="s">
        <v>1132</v>
      </c>
      <c r="Q12" t="s">
        <v>1133</v>
      </c>
      <c r="R12" t="s">
        <v>1134</v>
      </c>
      <c r="S12" t="s">
        <v>1135</v>
      </c>
      <c r="T12" t="s">
        <v>1136</v>
      </c>
      <c r="U12" t="s">
        <v>1137</v>
      </c>
      <c r="V12" t="s">
        <v>647</v>
      </c>
      <c r="W12" t="s">
        <v>1138</v>
      </c>
      <c r="X12" t="s">
        <v>1139</v>
      </c>
      <c r="Y12" t="s">
        <v>1140</v>
      </c>
    </row>
    <row r="13" spans="1:25" x14ac:dyDescent="0.35">
      <c r="A13" s="1" t="s">
        <v>1141</v>
      </c>
      <c r="B13" t="s">
        <v>183</v>
      </c>
      <c r="C13" t="s">
        <v>183</v>
      </c>
      <c r="D13" t="s">
        <v>183</v>
      </c>
      <c r="E13" t="s">
        <v>183</v>
      </c>
      <c r="F13" t="s">
        <v>183</v>
      </c>
      <c r="G13" t="s">
        <v>183</v>
      </c>
      <c r="H13" t="s">
        <v>183</v>
      </c>
      <c r="I13" t="s">
        <v>183</v>
      </c>
      <c r="J13" t="s">
        <v>183</v>
      </c>
      <c r="K13" t="s">
        <v>183</v>
      </c>
      <c r="L13" t="s">
        <v>183</v>
      </c>
      <c r="M13" t="s">
        <v>660</v>
      </c>
      <c r="N13" t="s">
        <v>1142</v>
      </c>
      <c r="O13" t="s">
        <v>703</v>
      </c>
      <c r="P13" t="s">
        <v>703</v>
      </c>
      <c r="Q13" t="s">
        <v>183</v>
      </c>
      <c r="R13" t="s">
        <v>183</v>
      </c>
      <c r="S13" t="s">
        <v>183</v>
      </c>
      <c r="T13" t="s">
        <v>183</v>
      </c>
      <c r="U13" t="s">
        <v>183</v>
      </c>
      <c r="V13" t="s">
        <v>183</v>
      </c>
      <c r="W13" t="s">
        <v>183</v>
      </c>
      <c r="X13" t="s">
        <v>764</v>
      </c>
      <c r="Y13" t="s">
        <v>1143</v>
      </c>
    </row>
    <row r="14" spans="1:25" x14ac:dyDescent="0.35">
      <c r="A14" s="1" t="s">
        <v>1144</v>
      </c>
      <c r="B14" t="s">
        <v>183</v>
      </c>
      <c r="C14" t="s">
        <v>183</v>
      </c>
      <c r="D14" t="s">
        <v>183</v>
      </c>
      <c r="E14" t="s">
        <v>183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183</v>
      </c>
      <c r="L14" t="s">
        <v>183</v>
      </c>
      <c r="M14" t="s">
        <v>183</v>
      </c>
      <c r="N14" t="s">
        <v>704</v>
      </c>
      <c r="O14" t="s">
        <v>314</v>
      </c>
      <c r="P14" t="s">
        <v>1145</v>
      </c>
      <c r="Q14" t="s">
        <v>1146</v>
      </c>
      <c r="R14" t="s">
        <v>1147</v>
      </c>
      <c r="S14" t="s">
        <v>183</v>
      </c>
      <c r="T14" t="s">
        <v>1148</v>
      </c>
      <c r="U14" t="s">
        <v>869</v>
      </c>
      <c r="V14" t="s">
        <v>401</v>
      </c>
      <c r="W14" t="s">
        <v>702</v>
      </c>
      <c r="X14" t="s">
        <v>1149</v>
      </c>
      <c r="Y14" t="s">
        <v>1150</v>
      </c>
    </row>
    <row r="15" spans="1:25" x14ac:dyDescent="0.35">
      <c r="A15" s="1" t="s">
        <v>1151</v>
      </c>
      <c r="B15" t="s">
        <v>662</v>
      </c>
      <c r="C15" t="s">
        <v>668</v>
      </c>
      <c r="D15" t="s">
        <v>809</v>
      </c>
      <c r="E15" t="s">
        <v>1152</v>
      </c>
      <c r="F15" t="s">
        <v>697</v>
      </c>
      <c r="G15" t="s">
        <v>1153</v>
      </c>
      <c r="H15" t="s">
        <v>1057</v>
      </c>
      <c r="I15" t="s">
        <v>1018</v>
      </c>
      <c r="J15" t="s">
        <v>1154</v>
      </c>
      <c r="K15" t="s">
        <v>1036</v>
      </c>
      <c r="L15" t="s">
        <v>1155</v>
      </c>
      <c r="M15" t="s">
        <v>654</v>
      </c>
      <c r="N15" t="s">
        <v>1156</v>
      </c>
      <c r="O15" t="s">
        <v>1157</v>
      </c>
      <c r="P15" t="s">
        <v>1158</v>
      </c>
      <c r="Q15" t="s">
        <v>1159</v>
      </c>
      <c r="R15" t="s">
        <v>1160</v>
      </c>
      <c r="S15" t="s">
        <v>1018</v>
      </c>
      <c r="T15" t="s">
        <v>1161</v>
      </c>
      <c r="U15" t="s">
        <v>885</v>
      </c>
      <c r="V15" t="s">
        <v>1162</v>
      </c>
      <c r="W15" t="s">
        <v>1163</v>
      </c>
      <c r="X15" t="s">
        <v>1164</v>
      </c>
      <c r="Y15" t="s">
        <v>1165</v>
      </c>
    </row>
    <row r="16" spans="1:25" x14ac:dyDescent="0.35">
      <c r="A16" s="1" t="s">
        <v>1166</v>
      </c>
      <c r="B16" t="s">
        <v>665</v>
      </c>
      <c r="C16" t="s">
        <v>702</v>
      </c>
      <c r="D16" t="s">
        <v>610</v>
      </c>
      <c r="E16" t="s">
        <v>1167</v>
      </c>
      <c r="F16" t="s">
        <v>1168</v>
      </c>
      <c r="G16" t="s">
        <v>958</v>
      </c>
      <c r="H16" t="s">
        <v>615</v>
      </c>
      <c r="I16" t="s">
        <v>1169</v>
      </c>
      <c r="J16" t="s">
        <v>1109</v>
      </c>
      <c r="K16" t="s">
        <v>1170</v>
      </c>
      <c r="L16" t="s">
        <v>1171</v>
      </c>
      <c r="M16" t="s">
        <v>1172</v>
      </c>
      <c r="N16" t="s">
        <v>1173</v>
      </c>
      <c r="O16" t="s">
        <v>1174</v>
      </c>
      <c r="P16" t="s">
        <v>1175</v>
      </c>
      <c r="Q16" t="s">
        <v>1176</v>
      </c>
      <c r="R16" t="s">
        <v>1177</v>
      </c>
      <c r="S16" t="s">
        <v>1178</v>
      </c>
      <c r="T16" t="s">
        <v>1179</v>
      </c>
      <c r="U16" t="s">
        <v>1180</v>
      </c>
      <c r="V16" t="s">
        <v>1181</v>
      </c>
      <c r="W16" t="s">
        <v>1182</v>
      </c>
      <c r="X16" t="s">
        <v>1183</v>
      </c>
      <c r="Y16" t="s">
        <v>1184</v>
      </c>
    </row>
    <row r="17" spans="1:25" x14ac:dyDescent="0.35">
      <c r="A17" s="1" t="s">
        <v>1185</v>
      </c>
      <c r="B17" t="s">
        <v>183</v>
      </c>
      <c r="C17" t="s">
        <v>183</v>
      </c>
      <c r="D17" t="s">
        <v>183</v>
      </c>
      <c r="E17" t="s">
        <v>183</v>
      </c>
      <c r="F17" t="s">
        <v>183</v>
      </c>
      <c r="G17" t="s">
        <v>183</v>
      </c>
      <c r="H17" t="s">
        <v>183</v>
      </c>
      <c r="I17" t="s">
        <v>183</v>
      </c>
      <c r="J17" t="s">
        <v>183</v>
      </c>
      <c r="K17" t="s">
        <v>183</v>
      </c>
      <c r="L17" t="s">
        <v>183</v>
      </c>
      <c r="M17" t="s">
        <v>183</v>
      </c>
      <c r="N17" t="s">
        <v>183</v>
      </c>
      <c r="O17" t="s">
        <v>183</v>
      </c>
      <c r="P17" t="s">
        <v>183</v>
      </c>
      <c r="Q17" t="s">
        <v>183</v>
      </c>
      <c r="R17" t="s">
        <v>183</v>
      </c>
      <c r="S17" t="s">
        <v>183</v>
      </c>
      <c r="T17" t="s">
        <v>183</v>
      </c>
      <c r="U17" t="s">
        <v>183</v>
      </c>
      <c r="V17" t="s">
        <v>183</v>
      </c>
      <c r="W17" t="s">
        <v>183</v>
      </c>
      <c r="X17" t="s">
        <v>183</v>
      </c>
      <c r="Y17" t="s">
        <v>183</v>
      </c>
    </row>
    <row r="18" spans="1:25" x14ac:dyDescent="0.35">
      <c r="A18" s="1" t="s">
        <v>92</v>
      </c>
      <c r="B18" t="s">
        <v>1186</v>
      </c>
      <c r="C18" t="s">
        <v>657</v>
      </c>
      <c r="D18" t="s">
        <v>1187</v>
      </c>
      <c r="E18" t="s">
        <v>1188</v>
      </c>
      <c r="F18" t="s">
        <v>1189</v>
      </c>
      <c r="G18" t="s">
        <v>1190</v>
      </c>
      <c r="H18" t="s">
        <v>1191</v>
      </c>
      <c r="I18" t="s">
        <v>1192</v>
      </c>
      <c r="J18" t="s">
        <v>1193</v>
      </c>
      <c r="K18" t="s">
        <v>1194</v>
      </c>
      <c r="L18" t="s">
        <v>1195</v>
      </c>
      <c r="M18" t="s">
        <v>1196</v>
      </c>
      <c r="N18" t="s">
        <v>1197</v>
      </c>
      <c r="O18" t="s">
        <v>1198</v>
      </c>
      <c r="P18" t="s">
        <v>1199</v>
      </c>
      <c r="Q18" t="s">
        <v>1200</v>
      </c>
      <c r="R18" t="s">
        <v>1201</v>
      </c>
      <c r="S18" t="s">
        <v>1202</v>
      </c>
      <c r="T18" t="s">
        <v>1203</v>
      </c>
      <c r="U18" t="s">
        <v>1204</v>
      </c>
      <c r="V18" t="s">
        <v>1205</v>
      </c>
      <c r="W18" t="s">
        <v>1206</v>
      </c>
      <c r="X18" t="s">
        <v>1207</v>
      </c>
      <c r="Y18" t="s">
        <v>1208</v>
      </c>
    </row>
    <row r="19" spans="1:25" x14ac:dyDescent="0.35">
      <c r="A19" s="1" t="s">
        <v>1209</v>
      </c>
      <c r="B19" t="s">
        <v>654</v>
      </c>
      <c r="C19" t="s">
        <v>813</v>
      </c>
      <c r="D19" t="s">
        <v>1210</v>
      </c>
      <c r="E19" t="s">
        <v>959</v>
      </c>
      <c r="F19" t="s">
        <v>1148</v>
      </c>
      <c r="G19" t="s">
        <v>315</v>
      </c>
      <c r="H19" t="s">
        <v>1211</v>
      </c>
      <c r="I19" t="s">
        <v>1090</v>
      </c>
      <c r="J19" t="s">
        <v>1212</v>
      </c>
      <c r="K19" t="s">
        <v>1213</v>
      </c>
      <c r="L19" t="s">
        <v>1214</v>
      </c>
      <c r="M19" t="s">
        <v>1215</v>
      </c>
      <c r="N19" t="s">
        <v>1216</v>
      </c>
      <c r="O19" t="s">
        <v>1217</v>
      </c>
      <c r="P19" t="s">
        <v>1218</v>
      </c>
      <c r="Q19" t="s">
        <v>1219</v>
      </c>
      <c r="R19" t="s">
        <v>1220</v>
      </c>
      <c r="S19" t="s">
        <v>717</v>
      </c>
      <c r="T19" t="s">
        <v>1221</v>
      </c>
      <c r="U19" t="s">
        <v>970</v>
      </c>
      <c r="V19" t="s">
        <v>1222</v>
      </c>
      <c r="W19" t="s">
        <v>1223</v>
      </c>
      <c r="X19" t="s">
        <v>1224</v>
      </c>
      <c r="Y19" t="s">
        <v>1225</v>
      </c>
    </row>
    <row r="20" spans="1:25" x14ac:dyDescent="0.35">
      <c r="A20" s="1" t="s">
        <v>1226</v>
      </c>
      <c r="B20" t="s">
        <v>808</v>
      </c>
      <c r="C20" t="s">
        <v>183</v>
      </c>
      <c r="D20" t="s">
        <v>183</v>
      </c>
      <c r="E20" t="s">
        <v>183</v>
      </c>
      <c r="F20" t="s">
        <v>808</v>
      </c>
      <c r="G20" t="s">
        <v>664</v>
      </c>
      <c r="H20" t="s">
        <v>662</v>
      </c>
      <c r="I20" t="s">
        <v>183</v>
      </c>
      <c r="J20" t="s">
        <v>183</v>
      </c>
      <c r="K20" t="s">
        <v>183</v>
      </c>
      <c r="L20" t="s">
        <v>183</v>
      </c>
      <c r="M20" t="s">
        <v>183</v>
      </c>
      <c r="N20" t="s">
        <v>183</v>
      </c>
      <c r="O20" t="s">
        <v>183</v>
      </c>
      <c r="P20" t="s">
        <v>183</v>
      </c>
      <c r="Q20" t="s">
        <v>183</v>
      </c>
      <c r="R20" t="s">
        <v>183</v>
      </c>
      <c r="S20" t="s">
        <v>1227</v>
      </c>
      <c r="T20" t="s">
        <v>1228</v>
      </c>
      <c r="U20" t="s">
        <v>809</v>
      </c>
      <c r="V20" t="s">
        <v>183</v>
      </c>
      <c r="W20" t="s">
        <v>882</v>
      </c>
      <c r="X20" t="s">
        <v>1229</v>
      </c>
      <c r="Y20" t="s">
        <v>183</v>
      </c>
    </row>
    <row r="21" spans="1:25" x14ac:dyDescent="0.35">
      <c r="A21" s="1" t="s">
        <v>1230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183</v>
      </c>
      <c r="M21" t="s">
        <v>183</v>
      </c>
      <c r="N21" t="s">
        <v>823</v>
      </c>
      <c r="O21" t="s">
        <v>660</v>
      </c>
      <c r="P21" t="s">
        <v>668</v>
      </c>
      <c r="Q21" t="s">
        <v>1054</v>
      </c>
      <c r="R21" t="s">
        <v>668</v>
      </c>
      <c r="S21" t="s">
        <v>1054</v>
      </c>
      <c r="T21" t="s">
        <v>664</v>
      </c>
      <c r="U21" t="s">
        <v>1231</v>
      </c>
      <c r="V21" t="s">
        <v>882</v>
      </c>
      <c r="W21" t="s">
        <v>705</v>
      </c>
      <c r="X21" t="s">
        <v>705</v>
      </c>
      <c r="Y21" t="s">
        <v>183</v>
      </c>
    </row>
    <row r="22" spans="1:25" x14ac:dyDescent="0.35">
      <c r="A22" s="1" t="s">
        <v>1232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  <c r="P22" t="s">
        <v>183</v>
      </c>
      <c r="Q22" t="s">
        <v>183</v>
      </c>
      <c r="R22" t="s">
        <v>183</v>
      </c>
      <c r="S22" t="s">
        <v>1233</v>
      </c>
      <c r="T22" t="s">
        <v>183</v>
      </c>
      <c r="U22" t="s">
        <v>183</v>
      </c>
      <c r="V22" t="s">
        <v>183</v>
      </c>
      <c r="W22" t="s">
        <v>183</v>
      </c>
      <c r="X22" t="s">
        <v>1234</v>
      </c>
      <c r="Y22" t="s">
        <v>657</v>
      </c>
    </row>
    <row r="23" spans="1:25" x14ac:dyDescent="0.35">
      <c r="A23" s="1" t="s">
        <v>1235</v>
      </c>
      <c r="B23" t="s">
        <v>823</v>
      </c>
      <c r="C23" t="s">
        <v>714</v>
      </c>
      <c r="D23" t="s">
        <v>1236</v>
      </c>
      <c r="E23" t="s">
        <v>1116</v>
      </c>
      <c r="F23" t="s">
        <v>1147</v>
      </c>
      <c r="G23" t="s">
        <v>586</v>
      </c>
      <c r="H23" t="s">
        <v>1090</v>
      </c>
      <c r="I23" t="s">
        <v>1237</v>
      </c>
      <c r="J23" t="s">
        <v>1238</v>
      </c>
      <c r="K23" t="s">
        <v>1239</v>
      </c>
      <c r="L23" t="s">
        <v>1096</v>
      </c>
      <c r="M23" t="s">
        <v>1240</v>
      </c>
      <c r="N23" t="s">
        <v>542</v>
      </c>
      <c r="O23" t="s">
        <v>1241</v>
      </c>
      <c r="P23" t="s">
        <v>1242</v>
      </c>
      <c r="Q23" t="s">
        <v>1243</v>
      </c>
      <c r="R23" t="s">
        <v>1244</v>
      </c>
      <c r="S23" t="s">
        <v>1245</v>
      </c>
      <c r="T23" t="s">
        <v>1246</v>
      </c>
      <c r="U23" t="s">
        <v>1247</v>
      </c>
      <c r="V23" t="s">
        <v>1248</v>
      </c>
      <c r="W23" t="s">
        <v>977</v>
      </c>
      <c r="X23" t="s">
        <v>1249</v>
      </c>
      <c r="Y23" t="s">
        <v>946</v>
      </c>
    </row>
    <row r="24" spans="1:25" x14ac:dyDescent="0.35">
      <c r="A24" s="1" t="s">
        <v>97</v>
      </c>
      <c r="B24" t="s">
        <v>609</v>
      </c>
      <c r="C24" t="s">
        <v>868</v>
      </c>
      <c r="D24" t="s">
        <v>1250</v>
      </c>
      <c r="E24" t="s">
        <v>1251</v>
      </c>
      <c r="F24" t="s">
        <v>1252</v>
      </c>
      <c r="G24" t="s">
        <v>1253</v>
      </c>
      <c r="H24" t="s">
        <v>1254</v>
      </c>
      <c r="I24" t="s">
        <v>1255</v>
      </c>
      <c r="J24" t="s">
        <v>1256</v>
      </c>
      <c r="K24" t="s">
        <v>1131</v>
      </c>
      <c r="L24" t="s">
        <v>1257</v>
      </c>
      <c r="M24" t="s">
        <v>1135</v>
      </c>
      <c r="N24" t="s">
        <v>1258</v>
      </c>
      <c r="O24" t="s">
        <v>1259</v>
      </c>
      <c r="P24" t="s">
        <v>1260</v>
      </c>
      <c r="Q24" t="s">
        <v>1261</v>
      </c>
      <c r="R24" t="s">
        <v>1262</v>
      </c>
      <c r="S24" t="s">
        <v>1263</v>
      </c>
      <c r="T24" t="s">
        <v>1264</v>
      </c>
      <c r="U24" t="s">
        <v>1265</v>
      </c>
      <c r="V24" t="s">
        <v>1266</v>
      </c>
      <c r="W24" t="s">
        <v>1267</v>
      </c>
      <c r="X24" t="s">
        <v>1268</v>
      </c>
      <c r="Y24" t="s">
        <v>1269</v>
      </c>
    </row>
    <row r="25" spans="1:25" x14ac:dyDescent="0.35">
      <c r="A25" s="1" t="s">
        <v>1270</v>
      </c>
      <c r="B25" t="s">
        <v>1054</v>
      </c>
      <c r="C25" t="s">
        <v>662</v>
      </c>
      <c r="D25" t="s">
        <v>1271</v>
      </c>
      <c r="E25" t="s">
        <v>1272</v>
      </c>
      <c r="F25" t="s">
        <v>1273</v>
      </c>
      <c r="G25" t="s">
        <v>662</v>
      </c>
      <c r="H25" t="s">
        <v>183</v>
      </c>
      <c r="I25" t="s">
        <v>183</v>
      </c>
      <c r="J25" t="s">
        <v>183</v>
      </c>
      <c r="K25" t="s">
        <v>183</v>
      </c>
      <c r="L25" t="s">
        <v>398</v>
      </c>
      <c r="M25" t="s">
        <v>183</v>
      </c>
      <c r="N25" t="s">
        <v>399</v>
      </c>
      <c r="O25" t="s">
        <v>400</v>
      </c>
      <c r="P25" t="s">
        <v>401</v>
      </c>
      <c r="Q25" t="s">
        <v>402</v>
      </c>
      <c r="R25" t="s">
        <v>403</v>
      </c>
      <c r="S25" t="s">
        <v>183</v>
      </c>
      <c r="T25" t="s">
        <v>404</v>
      </c>
      <c r="U25" t="s">
        <v>405</v>
      </c>
      <c r="V25" t="s">
        <v>406</v>
      </c>
      <c r="W25" t="s">
        <v>407</v>
      </c>
      <c r="X25" t="s">
        <v>408</v>
      </c>
      <c r="Y25" t="s">
        <v>409</v>
      </c>
    </row>
    <row r="26" spans="1:25" x14ac:dyDescent="0.35">
      <c r="A26" s="1" t="s">
        <v>1274</v>
      </c>
      <c r="B26" t="s">
        <v>183</v>
      </c>
      <c r="C26" t="s">
        <v>183</v>
      </c>
      <c r="D26" t="s">
        <v>183</v>
      </c>
      <c r="E26" t="s">
        <v>183</v>
      </c>
      <c r="F26" t="s">
        <v>183</v>
      </c>
      <c r="G26" t="s">
        <v>1142</v>
      </c>
      <c r="H26" t="s">
        <v>183</v>
      </c>
      <c r="I26" t="s">
        <v>183</v>
      </c>
      <c r="J26" t="s">
        <v>183</v>
      </c>
      <c r="K26" t="s">
        <v>825</v>
      </c>
      <c r="L26" t="s">
        <v>183</v>
      </c>
      <c r="M26" t="s">
        <v>869</v>
      </c>
      <c r="N26" t="s">
        <v>183</v>
      </c>
      <c r="O26" t="s">
        <v>183</v>
      </c>
      <c r="P26" t="s">
        <v>183</v>
      </c>
      <c r="Q26" t="s">
        <v>183</v>
      </c>
      <c r="R26" t="s">
        <v>183</v>
      </c>
      <c r="S26" t="s">
        <v>885</v>
      </c>
      <c r="T26" t="s">
        <v>183</v>
      </c>
      <c r="U26" t="s">
        <v>183</v>
      </c>
      <c r="V26" t="s">
        <v>183</v>
      </c>
      <c r="W26" t="s">
        <v>183</v>
      </c>
      <c r="X26" t="s">
        <v>1275</v>
      </c>
      <c r="Y26" t="s">
        <v>1276</v>
      </c>
    </row>
    <row r="27" spans="1:25" x14ac:dyDescent="0.35">
      <c r="A27" s="1" t="s">
        <v>1277</v>
      </c>
      <c r="B27" t="s">
        <v>183</v>
      </c>
      <c r="C27" t="s">
        <v>662</v>
      </c>
      <c r="D27" t="s">
        <v>662</v>
      </c>
      <c r="E27" t="s">
        <v>183</v>
      </c>
      <c r="F27" t="s">
        <v>183</v>
      </c>
      <c r="G27" t="s">
        <v>823</v>
      </c>
      <c r="H27" t="s">
        <v>400</v>
      </c>
      <c r="I27" t="s">
        <v>693</v>
      </c>
      <c r="J27" t="s">
        <v>702</v>
      </c>
      <c r="K27" t="s">
        <v>868</v>
      </c>
      <c r="L27" t="s">
        <v>1278</v>
      </c>
      <c r="M27" t="s">
        <v>1279</v>
      </c>
      <c r="N27" t="s">
        <v>614</v>
      </c>
      <c r="O27" t="s">
        <v>1280</v>
      </c>
      <c r="P27" t="s">
        <v>1281</v>
      </c>
      <c r="Q27" t="s">
        <v>1282</v>
      </c>
      <c r="R27" t="s">
        <v>1283</v>
      </c>
      <c r="S27" t="s">
        <v>724</v>
      </c>
      <c r="T27" t="s">
        <v>831</v>
      </c>
      <c r="U27" t="s">
        <v>1284</v>
      </c>
      <c r="V27" t="s">
        <v>1285</v>
      </c>
      <c r="W27" t="s">
        <v>622</v>
      </c>
      <c r="X27" t="s">
        <v>1286</v>
      </c>
      <c r="Y27" t="s">
        <v>1287</v>
      </c>
    </row>
    <row r="28" spans="1:25" x14ac:dyDescent="0.35">
      <c r="A28" s="1" t="s">
        <v>1288</v>
      </c>
      <c r="B28" t="s">
        <v>1054</v>
      </c>
      <c r="C28" t="s">
        <v>1054</v>
      </c>
      <c r="D28" t="s">
        <v>885</v>
      </c>
      <c r="E28" t="s">
        <v>1272</v>
      </c>
      <c r="F28" t="s">
        <v>1273</v>
      </c>
      <c r="G28" t="s">
        <v>814</v>
      </c>
      <c r="H28" t="s">
        <v>400</v>
      </c>
      <c r="I28" t="s">
        <v>693</v>
      </c>
      <c r="J28" t="s">
        <v>702</v>
      </c>
      <c r="K28" t="s">
        <v>1234</v>
      </c>
      <c r="L28" t="s">
        <v>881</v>
      </c>
      <c r="M28" t="s">
        <v>699</v>
      </c>
      <c r="N28" t="s">
        <v>1289</v>
      </c>
      <c r="O28" t="s">
        <v>1290</v>
      </c>
      <c r="P28" t="s">
        <v>1291</v>
      </c>
      <c r="Q28" t="s">
        <v>1292</v>
      </c>
      <c r="R28" t="s">
        <v>1293</v>
      </c>
      <c r="S28" t="s">
        <v>1294</v>
      </c>
      <c r="T28" t="s">
        <v>1295</v>
      </c>
      <c r="U28" t="s">
        <v>1296</v>
      </c>
      <c r="V28" t="s">
        <v>1297</v>
      </c>
      <c r="W28" t="s">
        <v>1298</v>
      </c>
      <c r="X28" t="s">
        <v>1299</v>
      </c>
      <c r="Y28" t="s">
        <v>1300</v>
      </c>
    </row>
    <row r="29" spans="1:25" x14ac:dyDescent="0.35">
      <c r="A29" s="1" t="s">
        <v>1301</v>
      </c>
      <c r="B29" t="s">
        <v>183</v>
      </c>
      <c r="C29" t="s">
        <v>183</v>
      </c>
      <c r="D29" t="s">
        <v>183</v>
      </c>
      <c r="E29" t="s">
        <v>183</v>
      </c>
      <c r="F29" t="s">
        <v>183</v>
      </c>
      <c r="G29" t="s">
        <v>183</v>
      </c>
      <c r="H29" t="s">
        <v>183</v>
      </c>
      <c r="I29" t="s">
        <v>183</v>
      </c>
      <c r="J29" t="s">
        <v>183</v>
      </c>
      <c r="K29" t="s">
        <v>183</v>
      </c>
      <c r="L29" t="s">
        <v>183</v>
      </c>
      <c r="M29" t="s">
        <v>183</v>
      </c>
      <c r="N29" t="s">
        <v>183</v>
      </c>
      <c r="O29" t="s">
        <v>183</v>
      </c>
      <c r="P29" t="s">
        <v>183</v>
      </c>
      <c r="Q29" t="s">
        <v>183</v>
      </c>
      <c r="R29" t="s">
        <v>183</v>
      </c>
      <c r="S29" t="s">
        <v>183</v>
      </c>
      <c r="T29" t="s">
        <v>183</v>
      </c>
      <c r="U29" t="s">
        <v>183</v>
      </c>
      <c r="V29" t="s">
        <v>183</v>
      </c>
      <c r="W29" t="s">
        <v>183</v>
      </c>
      <c r="X29" t="s">
        <v>183</v>
      </c>
      <c r="Y29" t="s">
        <v>183</v>
      </c>
    </row>
    <row r="30" spans="1:25" x14ac:dyDescent="0.35">
      <c r="A30" s="1" t="s">
        <v>1302</v>
      </c>
      <c r="B30" t="s">
        <v>183</v>
      </c>
      <c r="C30" t="s">
        <v>183</v>
      </c>
      <c r="D30" t="s">
        <v>183</v>
      </c>
      <c r="E30" t="s">
        <v>183</v>
      </c>
      <c r="F30" t="s">
        <v>823</v>
      </c>
      <c r="G30" t="s">
        <v>662</v>
      </c>
      <c r="H30" t="s">
        <v>183</v>
      </c>
      <c r="I30" t="s">
        <v>183</v>
      </c>
      <c r="J30" t="s">
        <v>183</v>
      </c>
      <c r="K30" t="s">
        <v>183</v>
      </c>
      <c r="L30" t="s">
        <v>398</v>
      </c>
      <c r="M30" t="s">
        <v>1055</v>
      </c>
      <c r="N30" t="s">
        <v>399</v>
      </c>
      <c r="O30" t="s">
        <v>400</v>
      </c>
      <c r="P30" t="s">
        <v>401</v>
      </c>
      <c r="Q30" t="s">
        <v>869</v>
      </c>
      <c r="R30" t="s">
        <v>814</v>
      </c>
      <c r="S30" t="s">
        <v>703</v>
      </c>
      <c r="T30" t="s">
        <v>808</v>
      </c>
      <c r="U30" t="s">
        <v>183</v>
      </c>
      <c r="V30" t="s">
        <v>183</v>
      </c>
      <c r="W30" t="s">
        <v>1303</v>
      </c>
      <c r="X30" t="s">
        <v>834</v>
      </c>
      <c r="Y30" t="s">
        <v>1304</v>
      </c>
    </row>
    <row r="31" spans="1:25" x14ac:dyDescent="0.35">
      <c r="A31" s="1" t="s">
        <v>102</v>
      </c>
      <c r="B31" t="s">
        <v>1123</v>
      </c>
      <c r="C31" t="s">
        <v>1305</v>
      </c>
      <c r="D31" t="s">
        <v>1306</v>
      </c>
      <c r="E31" t="s">
        <v>1307</v>
      </c>
      <c r="F31" t="s">
        <v>1308</v>
      </c>
      <c r="G31" t="s">
        <v>614</v>
      </c>
      <c r="H31" t="s">
        <v>1309</v>
      </c>
      <c r="I31" t="s">
        <v>1310</v>
      </c>
      <c r="J31" t="s">
        <v>966</v>
      </c>
      <c r="K31" t="s">
        <v>1311</v>
      </c>
      <c r="L31" t="s">
        <v>1312</v>
      </c>
      <c r="M31" t="s">
        <v>1313</v>
      </c>
      <c r="N31" t="s">
        <v>1314</v>
      </c>
      <c r="O31" t="s">
        <v>1315</v>
      </c>
      <c r="P31" t="s">
        <v>1316</v>
      </c>
      <c r="Q31" t="s">
        <v>1317</v>
      </c>
      <c r="R31" t="s">
        <v>1318</v>
      </c>
      <c r="S31" t="s">
        <v>1319</v>
      </c>
      <c r="T31" t="s">
        <v>1320</v>
      </c>
      <c r="U31" t="s">
        <v>1321</v>
      </c>
      <c r="V31" t="s">
        <v>1322</v>
      </c>
      <c r="W31" t="s">
        <v>1323</v>
      </c>
      <c r="X31" t="s">
        <v>1324</v>
      </c>
      <c r="Y31" t="s">
        <v>1325</v>
      </c>
    </row>
    <row r="32" spans="1:25" x14ac:dyDescent="0.35">
      <c r="A32" s="1" t="s">
        <v>1326</v>
      </c>
      <c r="B32" t="s">
        <v>183</v>
      </c>
      <c r="C32" t="s">
        <v>183</v>
      </c>
      <c r="D32" t="s">
        <v>183</v>
      </c>
      <c r="E32" t="s">
        <v>183</v>
      </c>
      <c r="F32" t="s">
        <v>183</v>
      </c>
      <c r="G32" t="s">
        <v>183</v>
      </c>
      <c r="H32" t="s">
        <v>183</v>
      </c>
      <c r="I32" t="s">
        <v>183</v>
      </c>
      <c r="J32" t="s">
        <v>183</v>
      </c>
      <c r="K32" t="s">
        <v>183</v>
      </c>
      <c r="L32" t="s">
        <v>183</v>
      </c>
      <c r="M32" t="s">
        <v>183</v>
      </c>
      <c r="N32" t="s">
        <v>183</v>
      </c>
      <c r="O32" t="s">
        <v>183</v>
      </c>
      <c r="P32" t="s">
        <v>183</v>
      </c>
      <c r="Q32" t="s">
        <v>183</v>
      </c>
      <c r="R32" t="s">
        <v>183</v>
      </c>
      <c r="S32" t="s">
        <v>183</v>
      </c>
      <c r="T32" t="s">
        <v>183</v>
      </c>
      <c r="U32" t="s">
        <v>183</v>
      </c>
      <c r="V32" t="s">
        <v>183</v>
      </c>
      <c r="W32" t="s">
        <v>183</v>
      </c>
      <c r="X32" t="s">
        <v>183</v>
      </c>
      <c r="Y32" t="s">
        <v>183</v>
      </c>
    </row>
    <row r="33" spans="1:25" x14ac:dyDescent="0.35">
      <c r="A33" s="1" t="s">
        <v>1327</v>
      </c>
      <c r="B33" t="s">
        <v>183</v>
      </c>
      <c r="C33" t="s">
        <v>183</v>
      </c>
      <c r="D33" t="s">
        <v>183</v>
      </c>
      <c r="E33" t="s">
        <v>183</v>
      </c>
      <c r="F33" t="s">
        <v>183</v>
      </c>
      <c r="G33" t="s">
        <v>666</v>
      </c>
      <c r="H33" t="s">
        <v>183</v>
      </c>
      <c r="I33" t="s">
        <v>183</v>
      </c>
      <c r="J33" t="s">
        <v>662</v>
      </c>
      <c r="K33" t="s">
        <v>662</v>
      </c>
      <c r="L33" t="s">
        <v>662</v>
      </c>
      <c r="M33" t="s">
        <v>662</v>
      </c>
      <c r="N33" t="s">
        <v>662</v>
      </c>
      <c r="O33" t="s">
        <v>662</v>
      </c>
      <c r="P33" t="s">
        <v>662</v>
      </c>
      <c r="Q33" t="s">
        <v>662</v>
      </c>
      <c r="R33" t="s">
        <v>662</v>
      </c>
      <c r="S33" t="s">
        <v>662</v>
      </c>
      <c r="T33" t="s">
        <v>662</v>
      </c>
      <c r="U33" t="s">
        <v>662</v>
      </c>
      <c r="V33" t="s">
        <v>662</v>
      </c>
      <c r="W33" t="s">
        <v>662</v>
      </c>
      <c r="X33" t="s">
        <v>662</v>
      </c>
      <c r="Y33" t="s">
        <v>668</v>
      </c>
    </row>
    <row r="34" spans="1:25" x14ac:dyDescent="0.35">
      <c r="A34" s="1" t="s">
        <v>1328</v>
      </c>
      <c r="B34" t="s">
        <v>1329</v>
      </c>
      <c r="C34" t="s">
        <v>702</v>
      </c>
      <c r="D34" t="s">
        <v>762</v>
      </c>
      <c r="E34" t="s">
        <v>1330</v>
      </c>
      <c r="F34" t="s">
        <v>980</v>
      </c>
      <c r="G34" t="s">
        <v>1331</v>
      </c>
      <c r="H34" t="s">
        <v>964</v>
      </c>
      <c r="I34" t="s">
        <v>1332</v>
      </c>
      <c r="J34" t="s">
        <v>1333</v>
      </c>
      <c r="K34" t="s">
        <v>1334</v>
      </c>
      <c r="L34" t="s">
        <v>1335</v>
      </c>
      <c r="M34" t="s">
        <v>1336</v>
      </c>
      <c r="N34" t="s">
        <v>1337</v>
      </c>
      <c r="O34" t="s">
        <v>1338</v>
      </c>
      <c r="P34" t="s">
        <v>1339</v>
      </c>
      <c r="Q34" t="s">
        <v>1340</v>
      </c>
      <c r="R34" t="s">
        <v>1341</v>
      </c>
      <c r="S34" t="s">
        <v>1342</v>
      </c>
      <c r="T34" t="s">
        <v>1343</v>
      </c>
      <c r="U34" t="s">
        <v>1344</v>
      </c>
      <c r="V34" t="s">
        <v>1345</v>
      </c>
      <c r="W34" t="s">
        <v>1346</v>
      </c>
      <c r="X34" t="s">
        <v>1347</v>
      </c>
      <c r="Y34" t="s">
        <v>1348</v>
      </c>
    </row>
    <row r="35" spans="1:25" x14ac:dyDescent="0.35">
      <c r="A35" s="1" t="s">
        <v>1349</v>
      </c>
      <c r="B35" t="s">
        <v>811</v>
      </c>
      <c r="C35" t="s">
        <v>1156</v>
      </c>
      <c r="D35" t="s">
        <v>816</v>
      </c>
      <c r="E35" t="s">
        <v>1350</v>
      </c>
      <c r="F35" t="s">
        <v>664</v>
      </c>
      <c r="G35" t="s">
        <v>1351</v>
      </c>
      <c r="H35" t="s">
        <v>1352</v>
      </c>
      <c r="I35" t="s">
        <v>815</v>
      </c>
      <c r="J35" t="s">
        <v>662</v>
      </c>
      <c r="K35" t="s">
        <v>1153</v>
      </c>
      <c r="L35" t="s">
        <v>664</v>
      </c>
      <c r="M35" t="s">
        <v>665</v>
      </c>
      <c r="N35" t="s">
        <v>703</v>
      </c>
      <c r="O35" t="s">
        <v>714</v>
      </c>
      <c r="P35" t="s">
        <v>703</v>
      </c>
      <c r="Q35" t="s">
        <v>823</v>
      </c>
      <c r="R35" t="s">
        <v>1153</v>
      </c>
      <c r="S35" t="s">
        <v>815</v>
      </c>
      <c r="T35" t="s">
        <v>1353</v>
      </c>
      <c r="U35" t="s">
        <v>1354</v>
      </c>
      <c r="V35" t="s">
        <v>1355</v>
      </c>
      <c r="W35" t="s">
        <v>662</v>
      </c>
      <c r="X35" t="s">
        <v>401</v>
      </c>
      <c r="Y35" t="s">
        <v>1356</v>
      </c>
    </row>
    <row r="36" spans="1:25" x14ac:dyDescent="0.35">
      <c r="A36" s="1" t="s">
        <v>1357</v>
      </c>
      <c r="B36" t="s">
        <v>1127</v>
      </c>
      <c r="C36" t="s">
        <v>1358</v>
      </c>
      <c r="D36" t="s">
        <v>1272</v>
      </c>
      <c r="E36" t="s">
        <v>1359</v>
      </c>
      <c r="F36" t="s">
        <v>1360</v>
      </c>
      <c r="G36" t="s">
        <v>183</v>
      </c>
      <c r="H36" t="s">
        <v>1361</v>
      </c>
      <c r="I36" t="s">
        <v>1362</v>
      </c>
      <c r="J36" t="s">
        <v>1363</v>
      </c>
      <c r="K36" t="s">
        <v>183</v>
      </c>
      <c r="L36" t="s">
        <v>183</v>
      </c>
      <c r="M36" t="s">
        <v>1364</v>
      </c>
      <c r="N36" t="s">
        <v>729</v>
      </c>
      <c r="O36" t="s">
        <v>1102</v>
      </c>
      <c r="P36" t="s">
        <v>926</v>
      </c>
      <c r="Q36" t="s">
        <v>1365</v>
      </c>
      <c r="R36" t="s">
        <v>1366</v>
      </c>
      <c r="S36" t="s">
        <v>1367</v>
      </c>
      <c r="T36" t="s">
        <v>1368</v>
      </c>
      <c r="U36" t="s">
        <v>1369</v>
      </c>
      <c r="V36" t="s">
        <v>1370</v>
      </c>
      <c r="W36" t="s">
        <v>1371</v>
      </c>
      <c r="X36" t="s">
        <v>1372</v>
      </c>
      <c r="Y36" t="s">
        <v>1373</v>
      </c>
    </row>
    <row r="37" spans="1:25" x14ac:dyDescent="0.35">
      <c r="A37" s="1" t="s">
        <v>1374</v>
      </c>
      <c r="B37" t="s">
        <v>1375</v>
      </c>
      <c r="C37" t="s">
        <v>1376</v>
      </c>
      <c r="D37" t="s">
        <v>1377</v>
      </c>
      <c r="E37" t="s">
        <v>1378</v>
      </c>
      <c r="F37" t="s">
        <v>1379</v>
      </c>
      <c r="G37" t="s">
        <v>1380</v>
      </c>
      <c r="H37" t="s">
        <v>1381</v>
      </c>
      <c r="I37" t="s">
        <v>1382</v>
      </c>
      <c r="J37" t="s">
        <v>412</v>
      </c>
      <c r="K37" t="s">
        <v>413</v>
      </c>
      <c r="L37" t="s">
        <v>414</v>
      </c>
      <c r="M37" t="s">
        <v>415</v>
      </c>
      <c r="N37" t="s">
        <v>416</v>
      </c>
      <c r="O37" t="s">
        <v>417</v>
      </c>
      <c r="P37" t="s">
        <v>418</v>
      </c>
      <c r="Q37" t="s">
        <v>419</v>
      </c>
      <c r="R37" t="s">
        <v>420</v>
      </c>
      <c r="S37" t="s">
        <v>421</v>
      </c>
      <c r="T37" t="s">
        <v>422</v>
      </c>
      <c r="U37" t="s">
        <v>423</v>
      </c>
      <c r="V37" t="s">
        <v>424</v>
      </c>
      <c r="W37" t="s">
        <v>425</v>
      </c>
      <c r="X37" t="s">
        <v>426</v>
      </c>
      <c r="Y37" t="s">
        <v>427</v>
      </c>
    </row>
    <row r="38" spans="1:25" x14ac:dyDescent="0.35">
      <c r="A38" s="1" t="s">
        <v>1383</v>
      </c>
      <c r="B38" t="s">
        <v>1186</v>
      </c>
      <c r="C38" t="s">
        <v>1384</v>
      </c>
      <c r="D38" t="s">
        <v>1187</v>
      </c>
      <c r="E38" t="s">
        <v>1188</v>
      </c>
      <c r="F38" t="s">
        <v>1189</v>
      </c>
      <c r="G38" t="s">
        <v>1190</v>
      </c>
      <c r="H38" t="s">
        <v>1385</v>
      </c>
      <c r="I38" t="s">
        <v>1386</v>
      </c>
      <c r="J38" t="s">
        <v>1193</v>
      </c>
      <c r="K38" t="s">
        <v>1194</v>
      </c>
      <c r="L38" t="s">
        <v>1195</v>
      </c>
      <c r="M38" t="s">
        <v>1196</v>
      </c>
      <c r="N38" t="s">
        <v>1197</v>
      </c>
      <c r="O38" t="s">
        <v>1198</v>
      </c>
      <c r="P38" t="s">
        <v>1387</v>
      </c>
      <c r="Q38" t="s">
        <v>1388</v>
      </c>
      <c r="R38" t="s">
        <v>1201</v>
      </c>
      <c r="S38" t="s">
        <v>1202</v>
      </c>
      <c r="T38" t="s">
        <v>1203</v>
      </c>
      <c r="U38" t="s">
        <v>1204</v>
      </c>
      <c r="V38" t="s">
        <v>1205</v>
      </c>
      <c r="W38" t="s">
        <v>1206</v>
      </c>
      <c r="X38" t="s">
        <v>1207</v>
      </c>
      <c r="Y38" t="s">
        <v>1208</v>
      </c>
    </row>
    <row r="39" spans="1:25" x14ac:dyDescent="0.35">
      <c r="A39" s="1" t="s">
        <v>1389</v>
      </c>
      <c r="B39" t="s">
        <v>183</v>
      </c>
      <c r="C39" t="s">
        <v>661</v>
      </c>
      <c r="D39" t="s">
        <v>183</v>
      </c>
      <c r="E39" t="s">
        <v>183</v>
      </c>
      <c r="F39" t="s">
        <v>666</v>
      </c>
      <c r="G39" t="s">
        <v>183</v>
      </c>
      <c r="H39" t="s">
        <v>1233</v>
      </c>
      <c r="I39" t="s">
        <v>1036</v>
      </c>
      <c r="J39" t="s">
        <v>666</v>
      </c>
      <c r="K39" t="s">
        <v>183</v>
      </c>
      <c r="L39" t="s">
        <v>183</v>
      </c>
      <c r="M39" t="s">
        <v>183</v>
      </c>
      <c r="N39" t="s">
        <v>663</v>
      </c>
      <c r="O39" t="s">
        <v>666</v>
      </c>
      <c r="P39" t="s">
        <v>661</v>
      </c>
      <c r="Q39" t="s">
        <v>662</v>
      </c>
      <c r="R39" t="s">
        <v>666</v>
      </c>
      <c r="S39" t="s">
        <v>183</v>
      </c>
      <c r="T39" t="s">
        <v>183</v>
      </c>
      <c r="U39" t="s">
        <v>183</v>
      </c>
      <c r="V39" t="s">
        <v>183</v>
      </c>
      <c r="W39" t="s">
        <v>183</v>
      </c>
      <c r="X39" t="s">
        <v>183</v>
      </c>
      <c r="Y39" t="s">
        <v>183</v>
      </c>
    </row>
    <row r="40" spans="1:25" x14ac:dyDescent="0.35">
      <c r="A40" s="1" t="s">
        <v>1390</v>
      </c>
      <c r="B40" t="s">
        <v>1186</v>
      </c>
      <c r="C40" t="s">
        <v>657</v>
      </c>
      <c r="D40" t="s">
        <v>1187</v>
      </c>
      <c r="E40" t="s">
        <v>1188</v>
      </c>
      <c r="F40" t="s">
        <v>1189</v>
      </c>
      <c r="G40" t="s">
        <v>1190</v>
      </c>
      <c r="H40" t="s">
        <v>1191</v>
      </c>
      <c r="I40" t="s">
        <v>1192</v>
      </c>
      <c r="J40" t="s">
        <v>1193</v>
      </c>
      <c r="K40" t="s">
        <v>1194</v>
      </c>
      <c r="L40" t="s">
        <v>1195</v>
      </c>
      <c r="M40" t="s">
        <v>1196</v>
      </c>
      <c r="N40" t="s">
        <v>1197</v>
      </c>
      <c r="O40" t="s">
        <v>1198</v>
      </c>
      <c r="P40" t="s">
        <v>1199</v>
      </c>
      <c r="Q40" t="s">
        <v>1200</v>
      </c>
      <c r="R40" t="s">
        <v>1201</v>
      </c>
      <c r="S40" t="s">
        <v>1202</v>
      </c>
      <c r="T40" t="s">
        <v>1203</v>
      </c>
      <c r="U40" t="s">
        <v>1204</v>
      </c>
      <c r="V40" t="s">
        <v>1205</v>
      </c>
      <c r="W40" t="s">
        <v>1206</v>
      </c>
      <c r="X40" t="s">
        <v>1207</v>
      </c>
      <c r="Y40" t="s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9"/>
  <sheetViews>
    <sheetView workbookViewId="0"/>
  </sheetViews>
  <sheetFormatPr defaultRowHeight="14.5" x14ac:dyDescent="0.35"/>
  <sheetData>
    <row r="1" spans="1:25" x14ac:dyDescent="0.35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</row>
    <row r="2" spans="1:25" x14ac:dyDescent="0.35">
      <c r="A2" s="1" t="s">
        <v>62</v>
      </c>
      <c r="B2" t="s">
        <v>664</v>
      </c>
      <c r="C2" t="s">
        <v>812</v>
      </c>
      <c r="D2" t="s">
        <v>712</v>
      </c>
      <c r="E2" t="s">
        <v>881</v>
      </c>
      <c r="F2" t="s">
        <v>882</v>
      </c>
      <c r="G2" t="s">
        <v>883</v>
      </c>
      <c r="H2" t="s">
        <v>884</v>
      </c>
      <c r="I2" t="s">
        <v>885</v>
      </c>
      <c r="J2" t="s">
        <v>329</v>
      </c>
      <c r="K2" t="s">
        <v>330</v>
      </c>
      <c r="L2" t="s">
        <v>331</v>
      </c>
      <c r="M2" t="s">
        <v>332</v>
      </c>
      <c r="N2" t="s">
        <v>333</v>
      </c>
      <c r="O2" t="s">
        <v>334</v>
      </c>
      <c r="P2" t="s">
        <v>335</v>
      </c>
      <c r="Q2" t="s">
        <v>336</v>
      </c>
      <c r="R2" t="s">
        <v>337</v>
      </c>
      <c r="S2" t="s">
        <v>338</v>
      </c>
      <c r="T2" t="s">
        <v>339</v>
      </c>
      <c r="U2" t="s">
        <v>340</v>
      </c>
      <c r="V2" t="s">
        <v>341</v>
      </c>
      <c r="W2" t="s">
        <v>342</v>
      </c>
      <c r="X2" t="s">
        <v>343</v>
      </c>
      <c r="Y2" t="s">
        <v>344</v>
      </c>
    </row>
    <row r="3" spans="1:25" x14ac:dyDescent="0.35">
      <c r="A3" s="1" t="s">
        <v>709</v>
      </c>
      <c r="B3" t="s">
        <v>660</v>
      </c>
      <c r="C3" t="s">
        <v>703</v>
      </c>
      <c r="D3" t="s">
        <v>710</v>
      </c>
      <c r="E3" t="s">
        <v>711</v>
      </c>
      <c r="F3" t="s">
        <v>632</v>
      </c>
      <c r="G3" t="s">
        <v>585</v>
      </c>
      <c r="H3" t="s">
        <v>512</v>
      </c>
      <c r="I3" t="s">
        <v>712</v>
      </c>
      <c r="J3" t="s">
        <v>313</v>
      </c>
      <c r="K3" t="s">
        <v>314</v>
      </c>
      <c r="L3" t="s">
        <v>315</v>
      </c>
      <c r="M3" t="s">
        <v>316</v>
      </c>
      <c r="N3" t="s">
        <v>317</v>
      </c>
      <c r="O3" t="s">
        <v>318</v>
      </c>
      <c r="P3" t="s">
        <v>319</v>
      </c>
      <c r="Q3" t="s">
        <v>320</v>
      </c>
      <c r="R3" t="s">
        <v>321</v>
      </c>
      <c r="S3" t="s">
        <v>316</v>
      </c>
      <c r="T3" t="s">
        <v>317</v>
      </c>
      <c r="U3" t="s">
        <v>322</v>
      </c>
      <c r="V3" t="s">
        <v>323</v>
      </c>
      <c r="W3" t="s">
        <v>324</v>
      </c>
      <c r="X3" t="s">
        <v>325</v>
      </c>
      <c r="Y3" t="s">
        <v>326</v>
      </c>
    </row>
    <row r="4" spans="1:25" x14ac:dyDescent="0.35">
      <c r="A4" s="1" t="s">
        <v>1391</v>
      </c>
      <c r="B4" t="s">
        <v>183</v>
      </c>
      <c r="C4" t="s">
        <v>183</v>
      </c>
      <c r="D4" t="s">
        <v>1392</v>
      </c>
      <c r="E4" t="s">
        <v>1393</v>
      </c>
      <c r="F4" t="s">
        <v>1394</v>
      </c>
      <c r="G4" t="s">
        <v>1395</v>
      </c>
      <c r="H4" t="s">
        <v>665</v>
      </c>
      <c r="I4" t="s">
        <v>1356</v>
      </c>
      <c r="J4" t="s">
        <v>1057</v>
      </c>
      <c r="K4" t="s">
        <v>765</v>
      </c>
      <c r="L4" t="s">
        <v>1396</v>
      </c>
      <c r="M4" t="s">
        <v>1397</v>
      </c>
      <c r="N4" t="s">
        <v>810</v>
      </c>
      <c r="O4" t="s">
        <v>401</v>
      </c>
      <c r="P4" t="s">
        <v>1398</v>
      </c>
      <c r="Q4" t="s">
        <v>809</v>
      </c>
      <c r="R4" t="s">
        <v>585</v>
      </c>
      <c r="S4" t="s">
        <v>1399</v>
      </c>
      <c r="T4" t="s">
        <v>316</v>
      </c>
      <c r="U4" t="s">
        <v>1400</v>
      </c>
      <c r="V4" t="s">
        <v>1401</v>
      </c>
      <c r="W4" t="s">
        <v>869</v>
      </c>
      <c r="X4" t="s">
        <v>1402</v>
      </c>
      <c r="Y4" t="s">
        <v>1403</v>
      </c>
    </row>
    <row r="5" spans="1:25" x14ac:dyDescent="0.35">
      <c r="A5" s="1" t="s">
        <v>1404</v>
      </c>
      <c r="B5" t="s">
        <v>183</v>
      </c>
      <c r="C5" t="s">
        <v>183</v>
      </c>
      <c r="D5" t="s">
        <v>183</v>
      </c>
      <c r="E5" t="s">
        <v>183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183</v>
      </c>
      <c r="M5" t="s">
        <v>1405</v>
      </c>
      <c r="N5" t="s">
        <v>874</v>
      </c>
      <c r="O5" t="s">
        <v>699</v>
      </c>
      <c r="P5" t="s">
        <v>1406</v>
      </c>
      <c r="Q5" t="s">
        <v>699</v>
      </c>
      <c r="R5" t="s">
        <v>1146</v>
      </c>
      <c r="S5" t="s">
        <v>318</v>
      </c>
      <c r="T5" t="s">
        <v>1407</v>
      </c>
      <c r="U5" t="s">
        <v>1408</v>
      </c>
      <c r="V5" t="s">
        <v>1098</v>
      </c>
      <c r="W5" t="s">
        <v>1409</v>
      </c>
      <c r="X5" t="s">
        <v>1410</v>
      </c>
      <c r="Y5" t="s">
        <v>1411</v>
      </c>
    </row>
    <row r="6" spans="1:25" x14ac:dyDescent="0.35">
      <c r="A6" s="1" t="s">
        <v>1412</v>
      </c>
      <c r="B6" t="s">
        <v>872</v>
      </c>
      <c r="C6" t="s">
        <v>829</v>
      </c>
      <c r="D6" t="s">
        <v>1413</v>
      </c>
      <c r="E6" t="s">
        <v>1414</v>
      </c>
      <c r="F6" t="s">
        <v>1154</v>
      </c>
      <c r="G6" t="s">
        <v>1415</v>
      </c>
      <c r="H6" t="s">
        <v>1158</v>
      </c>
      <c r="I6" t="s">
        <v>693</v>
      </c>
      <c r="J6" t="s">
        <v>1416</v>
      </c>
      <c r="K6" t="s">
        <v>1417</v>
      </c>
      <c r="L6" t="s">
        <v>1418</v>
      </c>
      <c r="M6" t="s">
        <v>699</v>
      </c>
      <c r="N6" t="s">
        <v>1278</v>
      </c>
      <c r="O6" t="s">
        <v>1054</v>
      </c>
      <c r="P6" t="s">
        <v>1419</v>
      </c>
      <c r="Q6" t="s">
        <v>665</v>
      </c>
      <c r="R6" t="s">
        <v>1420</v>
      </c>
      <c r="S6" t="s">
        <v>1421</v>
      </c>
      <c r="T6" t="s">
        <v>1422</v>
      </c>
      <c r="U6" t="s">
        <v>315</v>
      </c>
      <c r="V6" t="s">
        <v>1423</v>
      </c>
      <c r="W6" t="s">
        <v>1424</v>
      </c>
      <c r="X6" t="s">
        <v>1425</v>
      </c>
      <c r="Y6" t="s">
        <v>1426</v>
      </c>
    </row>
    <row r="7" spans="1:25" x14ac:dyDescent="0.35">
      <c r="A7" s="1" t="s">
        <v>1427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183</v>
      </c>
      <c r="M7" t="s">
        <v>1428</v>
      </c>
      <c r="N7" t="s">
        <v>398</v>
      </c>
      <c r="O7" t="s">
        <v>398</v>
      </c>
      <c r="P7" t="s">
        <v>1429</v>
      </c>
      <c r="Q7" t="s">
        <v>702</v>
      </c>
      <c r="R7" t="s">
        <v>1430</v>
      </c>
      <c r="S7" t="s">
        <v>1431</v>
      </c>
      <c r="T7" t="s">
        <v>1432</v>
      </c>
      <c r="U7" t="s">
        <v>1433</v>
      </c>
      <c r="V7" t="s">
        <v>1434</v>
      </c>
      <c r="W7" t="s">
        <v>1435</v>
      </c>
      <c r="X7" t="s">
        <v>1436</v>
      </c>
      <c r="Y7" t="s">
        <v>1437</v>
      </c>
    </row>
    <row r="8" spans="1:25" x14ac:dyDescent="0.35">
      <c r="A8" s="1" t="s">
        <v>1035</v>
      </c>
      <c r="B8" t="s">
        <v>1438</v>
      </c>
      <c r="C8" t="s">
        <v>1329</v>
      </c>
      <c r="D8" t="s">
        <v>1393</v>
      </c>
      <c r="E8" t="s">
        <v>820</v>
      </c>
      <c r="F8" t="s">
        <v>698</v>
      </c>
      <c r="G8" t="s">
        <v>1413</v>
      </c>
      <c r="H8" t="s">
        <v>1439</v>
      </c>
      <c r="I8" t="s">
        <v>705</v>
      </c>
      <c r="J8" t="s">
        <v>1440</v>
      </c>
      <c r="K8" t="s">
        <v>815</v>
      </c>
      <c r="L8" t="s">
        <v>1441</v>
      </c>
      <c r="M8" t="s">
        <v>1442</v>
      </c>
      <c r="N8" t="s">
        <v>817</v>
      </c>
      <c r="O8" t="s">
        <v>401</v>
      </c>
      <c r="P8" t="s">
        <v>1161</v>
      </c>
      <c r="Q8" t="s">
        <v>608</v>
      </c>
      <c r="R8" t="s">
        <v>1158</v>
      </c>
      <c r="S8" t="s">
        <v>1443</v>
      </c>
      <c r="T8" t="s">
        <v>1444</v>
      </c>
      <c r="U8" t="s">
        <v>183</v>
      </c>
      <c r="V8" t="s">
        <v>1445</v>
      </c>
      <c r="W8" t="s">
        <v>1446</v>
      </c>
      <c r="X8" t="s">
        <v>1447</v>
      </c>
      <c r="Y8" t="s">
        <v>1448</v>
      </c>
    </row>
    <row r="9" spans="1:25" x14ac:dyDescent="0.35">
      <c r="A9" s="1" t="s">
        <v>1209</v>
      </c>
      <c r="B9" t="s">
        <v>183</v>
      </c>
      <c r="C9" t="s">
        <v>183</v>
      </c>
      <c r="D9" t="s">
        <v>183</v>
      </c>
      <c r="E9" t="s">
        <v>183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183</v>
      </c>
      <c r="M9" t="s">
        <v>1279</v>
      </c>
      <c r="N9" t="s">
        <v>1449</v>
      </c>
      <c r="O9" t="s">
        <v>654</v>
      </c>
      <c r="P9" t="s">
        <v>714</v>
      </c>
      <c r="Q9" t="s">
        <v>1450</v>
      </c>
      <c r="R9" t="s">
        <v>1392</v>
      </c>
      <c r="S9" t="s">
        <v>1356</v>
      </c>
      <c r="T9" t="s">
        <v>707</v>
      </c>
      <c r="U9" t="s">
        <v>765</v>
      </c>
      <c r="V9" t="s">
        <v>1451</v>
      </c>
      <c r="W9" t="s">
        <v>1452</v>
      </c>
      <c r="X9" t="s">
        <v>1453</v>
      </c>
      <c r="Y9" t="s">
        <v>1454</v>
      </c>
    </row>
    <row r="10" spans="1:25" x14ac:dyDescent="0.35">
      <c r="A10" s="1" t="s">
        <v>1455</v>
      </c>
      <c r="B10" t="s">
        <v>697</v>
      </c>
      <c r="C10" t="s">
        <v>633</v>
      </c>
      <c r="D10" t="s">
        <v>1456</v>
      </c>
      <c r="E10" t="s">
        <v>1457</v>
      </c>
      <c r="F10" t="s">
        <v>1458</v>
      </c>
      <c r="G10" t="s">
        <v>1459</v>
      </c>
      <c r="H10" t="s">
        <v>1460</v>
      </c>
      <c r="I10" t="s">
        <v>1461</v>
      </c>
      <c r="J10" t="s">
        <v>660</v>
      </c>
      <c r="K10" t="s">
        <v>817</v>
      </c>
      <c r="L10" t="s">
        <v>761</v>
      </c>
      <c r="M10" t="s">
        <v>664</v>
      </c>
      <c r="N10" t="s">
        <v>664</v>
      </c>
      <c r="O10" t="s">
        <v>770</v>
      </c>
      <c r="P10" t="s">
        <v>1142</v>
      </c>
      <c r="Q10" t="s">
        <v>823</v>
      </c>
      <c r="R10" t="s">
        <v>1462</v>
      </c>
      <c r="S10" t="s">
        <v>1463</v>
      </c>
      <c r="T10" t="s">
        <v>817</v>
      </c>
      <c r="U10" t="s">
        <v>645</v>
      </c>
      <c r="V10" t="s">
        <v>1054</v>
      </c>
      <c r="W10" t="s">
        <v>695</v>
      </c>
      <c r="X10" t="s">
        <v>1234</v>
      </c>
      <c r="Y10" t="s">
        <v>183</v>
      </c>
    </row>
    <row r="11" spans="1:25" x14ac:dyDescent="0.35">
      <c r="A11" s="1" t="s">
        <v>1464</v>
      </c>
      <c r="B11" t="s">
        <v>666</v>
      </c>
      <c r="C11" t="s">
        <v>1153</v>
      </c>
      <c r="D11" t="s">
        <v>1443</v>
      </c>
      <c r="E11" t="s">
        <v>882</v>
      </c>
      <c r="F11" t="s">
        <v>584</v>
      </c>
      <c r="G11" t="s">
        <v>869</v>
      </c>
      <c r="H11" t="s">
        <v>1055</v>
      </c>
      <c r="I11" t="s">
        <v>1036</v>
      </c>
      <c r="J11" t="s">
        <v>1367</v>
      </c>
      <c r="K11" t="s">
        <v>1465</v>
      </c>
      <c r="L11" t="s">
        <v>503</v>
      </c>
      <c r="M11" t="s">
        <v>662</v>
      </c>
      <c r="N11" t="s">
        <v>817</v>
      </c>
      <c r="O11" t="s">
        <v>1466</v>
      </c>
      <c r="P11" t="s">
        <v>1397</v>
      </c>
      <c r="Q11" t="s">
        <v>1467</v>
      </c>
      <c r="R11" t="s">
        <v>694</v>
      </c>
      <c r="S11" t="s">
        <v>879</v>
      </c>
      <c r="T11" t="s">
        <v>697</v>
      </c>
      <c r="U11" t="s">
        <v>696</v>
      </c>
      <c r="V11" t="s">
        <v>1468</v>
      </c>
      <c r="W11" t="s">
        <v>823</v>
      </c>
      <c r="X11" t="s">
        <v>1450</v>
      </c>
      <c r="Y11" t="s">
        <v>1469</v>
      </c>
    </row>
    <row r="12" spans="1:25" x14ac:dyDescent="0.35">
      <c r="A12" s="1" t="s">
        <v>1470</v>
      </c>
      <c r="B12" t="s">
        <v>761</v>
      </c>
      <c r="C12" t="s">
        <v>710</v>
      </c>
      <c r="D12" t="s">
        <v>1152</v>
      </c>
      <c r="E12" t="s">
        <v>1471</v>
      </c>
      <c r="F12" t="s">
        <v>1168</v>
      </c>
      <c r="G12" t="s">
        <v>954</v>
      </c>
      <c r="H12" t="s">
        <v>1472</v>
      </c>
      <c r="I12" t="s">
        <v>1473</v>
      </c>
      <c r="J12" t="s">
        <v>1474</v>
      </c>
      <c r="K12" t="s">
        <v>1475</v>
      </c>
      <c r="L12" t="s">
        <v>1476</v>
      </c>
      <c r="M12" t="s">
        <v>1477</v>
      </c>
      <c r="N12" t="s">
        <v>1478</v>
      </c>
      <c r="O12" t="s">
        <v>618</v>
      </c>
      <c r="P12" t="s">
        <v>1479</v>
      </c>
      <c r="Q12" t="s">
        <v>1480</v>
      </c>
      <c r="R12" t="s">
        <v>1481</v>
      </c>
      <c r="S12" t="s">
        <v>1482</v>
      </c>
      <c r="T12" t="s">
        <v>1483</v>
      </c>
      <c r="U12" t="s">
        <v>1484</v>
      </c>
      <c r="V12" t="s">
        <v>1485</v>
      </c>
      <c r="W12" t="s">
        <v>1486</v>
      </c>
      <c r="X12" t="s">
        <v>554</v>
      </c>
      <c r="Y12" t="s">
        <v>1487</v>
      </c>
    </row>
    <row r="13" spans="1:25" x14ac:dyDescent="0.35">
      <c r="A13" s="1" t="s">
        <v>1488</v>
      </c>
      <c r="B13" t="s">
        <v>1467</v>
      </c>
      <c r="C13" t="s">
        <v>1355</v>
      </c>
      <c r="D13" t="s">
        <v>1489</v>
      </c>
      <c r="E13" t="s">
        <v>1490</v>
      </c>
      <c r="F13" t="s">
        <v>1491</v>
      </c>
      <c r="G13" t="s">
        <v>1492</v>
      </c>
      <c r="H13" t="s">
        <v>1493</v>
      </c>
      <c r="I13" t="s">
        <v>1494</v>
      </c>
      <c r="J13" t="s">
        <v>1495</v>
      </c>
      <c r="K13" t="s">
        <v>1496</v>
      </c>
      <c r="L13" t="s">
        <v>1497</v>
      </c>
      <c r="M13" t="s">
        <v>1498</v>
      </c>
      <c r="N13" t="s">
        <v>1414</v>
      </c>
      <c r="O13" t="s">
        <v>1499</v>
      </c>
      <c r="P13" t="s">
        <v>1500</v>
      </c>
      <c r="Q13" t="s">
        <v>1501</v>
      </c>
      <c r="R13" t="s">
        <v>1502</v>
      </c>
      <c r="S13" t="s">
        <v>1503</v>
      </c>
      <c r="T13" t="s">
        <v>1504</v>
      </c>
      <c r="U13" t="s">
        <v>1505</v>
      </c>
      <c r="V13" t="s">
        <v>1506</v>
      </c>
      <c r="W13" t="s">
        <v>1507</v>
      </c>
      <c r="X13" t="s">
        <v>1508</v>
      </c>
      <c r="Y13" t="s">
        <v>1509</v>
      </c>
    </row>
    <row r="14" spans="1:25" x14ac:dyDescent="0.35">
      <c r="A14" s="1" t="s">
        <v>1510</v>
      </c>
      <c r="B14" t="s">
        <v>183</v>
      </c>
      <c r="C14" t="s">
        <v>183</v>
      </c>
      <c r="D14" t="s">
        <v>183</v>
      </c>
      <c r="E14" t="s">
        <v>183</v>
      </c>
      <c r="F14" t="s">
        <v>815</v>
      </c>
      <c r="G14" t="s">
        <v>770</v>
      </c>
      <c r="H14" t="s">
        <v>183</v>
      </c>
      <c r="I14" t="s">
        <v>1355</v>
      </c>
      <c r="J14" t="s">
        <v>1511</v>
      </c>
      <c r="K14" t="s">
        <v>1512</v>
      </c>
      <c r="L14" t="s">
        <v>1438</v>
      </c>
      <c r="M14" t="s">
        <v>183</v>
      </c>
      <c r="N14" t="s">
        <v>183</v>
      </c>
      <c r="O14" t="s">
        <v>1513</v>
      </c>
      <c r="P14" t="s">
        <v>183</v>
      </c>
      <c r="Q14" t="s">
        <v>1514</v>
      </c>
      <c r="R14" t="s">
        <v>183</v>
      </c>
      <c r="S14" t="s">
        <v>183</v>
      </c>
      <c r="T14" t="s">
        <v>183</v>
      </c>
      <c r="U14" t="s">
        <v>183</v>
      </c>
      <c r="V14" t="s">
        <v>183</v>
      </c>
      <c r="W14" t="s">
        <v>183</v>
      </c>
      <c r="X14" t="s">
        <v>1515</v>
      </c>
      <c r="Y14" t="s">
        <v>1516</v>
      </c>
    </row>
    <row r="15" spans="1:25" x14ac:dyDescent="0.35">
      <c r="A15" s="1" t="s">
        <v>1517</v>
      </c>
      <c r="B15" t="s">
        <v>183</v>
      </c>
      <c r="C15" t="s">
        <v>183</v>
      </c>
      <c r="D15" t="s">
        <v>183</v>
      </c>
      <c r="E15" t="s">
        <v>1518</v>
      </c>
      <c r="F15" t="s">
        <v>1519</v>
      </c>
      <c r="G15" t="s">
        <v>1520</v>
      </c>
      <c r="H15" t="s">
        <v>1521</v>
      </c>
      <c r="I15" t="s">
        <v>1522</v>
      </c>
      <c r="J15" t="s">
        <v>1523</v>
      </c>
      <c r="K15" t="s">
        <v>1524</v>
      </c>
      <c r="L15" t="s">
        <v>1525</v>
      </c>
      <c r="M15" t="s">
        <v>1526</v>
      </c>
      <c r="N15" t="s">
        <v>1527</v>
      </c>
      <c r="O15" t="s">
        <v>1528</v>
      </c>
      <c r="P15" t="s">
        <v>1529</v>
      </c>
      <c r="Q15" t="s">
        <v>1530</v>
      </c>
      <c r="R15" t="s">
        <v>1531</v>
      </c>
      <c r="S15" t="s">
        <v>1532</v>
      </c>
      <c r="T15" t="s">
        <v>1533</v>
      </c>
      <c r="U15" t="s">
        <v>1534</v>
      </c>
      <c r="V15" t="s">
        <v>1535</v>
      </c>
      <c r="W15" t="s">
        <v>1536</v>
      </c>
      <c r="X15" t="s">
        <v>1537</v>
      </c>
      <c r="Y15" t="s">
        <v>1538</v>
      </c>
    </row>
    <row r="16" spans="1:25" x14ac:dyDescent="0.35">
      <c r="A16" s="1" t="s">
        <v>1539</v>
      </c>
      <c r="B16" t="s">
        <v>183</v>
      </c>
      <c r="C16" t="s">
        <v>183</v>
      </c>
      <c r="D16" t="s">
        <v>183</v>
      </c>
      <c r="E16" t="s">
        <v>809</v>
      </c>
      <c r="F16" t="s">
        <v>1540</v>
      </c>
      <c r="G16" t="s">
        <v>1541</v>
      </c>
      <c r="H16" t="s">
        <v>1542</v>
      </c>
      <c r="I16" t="s">
        <v>980</v>
      </c>
      <c r="J16" t="s">
        <v>1543</v>
      </c>
      <c r="K16" t="s">
        <v>1544</v>
      </c>
      <c r="L16" t="s">
        <v>1545</v>
      </c>
      <c r="M16" t="s">
        <v>1546</v>
      </c>
      <c r="N16" t="s">
        <v>1547</v>
      </c>
      <c r="O16" t="s">
        <v>1548</v>
      </c>
      <c r="P16" t="s">
        <v>1549</v>
      </c>
      <c r="Q16" t="s">
        <v>951</v>
      </c>
      <c r="R16" t="s">
        <v>1550</v>
      </c>
      <c r="S16" t="s">
        <v>1551</v>
      </c>
      <c r="T16" t="s">
        <v>1552</v>
      </c>
      <c r="U16" t="s">
        <v>525</v>
      </c>
      <c r="V16" t="s">
        <v>1553</v>
      </c>
      <c r="W16" t="s">
        <v>1554</v>
      </c>
      <c r="X16" t="s">
        <v>1555</v>
      </c>
      <c r="Y16" t="s">
        <v>1556</v>
      </c>
    </row>
    <row r="17" spans="1:25" x14ac:dyDescent="0.35">
      <c r="A17" s="1" t="s">
        <v>1557</v>
      </c>
      <c r="B17" t="s">
        <v>183</v>
      </c>
      <c r="C17" t="s">
        <v>183</v>
      </c>
      <c r="D17" t="s">
        <v>1558</v>
      </c>
      <c r="E17" t="s">
        <v>869</v>
      </c>
      <c r="F17" t="s">
        <v>660</v>
      </c>
      <c r="G17" t="s">
        <v>183</v>
      </c>
      <c r="H17" t="s">
        <v>183</v>
      </c>
      <c r="I17" t="s">
        <v>1559</v>
      </c>
      <c r="J17" t="s">
        <v>183</v>
      </c>
      <c r="K17" t="s">
        <v>183</v>
      </c>
      <c r="L17" t="s">
        <v>663</v>
      </c>
      <c r="M17" t="s">
        <v>663</v>
      </c>
      <c r="N17" t="s">
        <v>761</v>
      </c>
      <c r="O17" t="s">
        <v>761</v>
      </c>
      <c r="P17" t="s">
        <v>666</v>
      </c>
      <c r="Q17" t="s">
        <v>693</v>
      </c>
      <c r="R17" t="s">
        <v>693</v>
      </c>
      <c r="S17" t="s">
        <v>608</v>
      </c>
      <c r="T17" t="s">
        <v>1054</v>
      </c>
      <c r="U17" t="s">
        <v>1054</v>
      </c>
      <c r="V17" t="s">
        <v>183</v>
      </c>
      <c r="W17" t="s">
        <v>183</v>
      </c>
      <c r="X17" t="s">
        <v>183</v>
      </c>
      <c r="Y17" t="s">
        <v>183</v>
      </c>
    </row>
    <row r="18" spans="1:25" x14ac:dyDescent="0.35">
      <c r="A18" s="1" t="s">
        <v>1560</v>
      </c>
      <c r="B18" t="s">
        <v>1467</v>
      </c>
      <c r="C18" t="s">
        <v>1355</v>
      </c>
      <c r="D18" t="s">
        <v>1561</v>
      </c>
      <c r="E18" t="s">
        <v>1562</v>
      </c>
      <c r="F18" t="s">
        <v>1563</v>
      </c>
      <c r="G18" t="s">
        <v>1564</v>
      </c>
      <c r="H18" t="s">
        <v>1565</v>
      </c>
      <c r="I18" t="s">
        <v>1566</v>
      </c>
      <c r="J18" t="s">
        <v>1567</v>
      </c>
      <c r="K18" t="s">
        <v>1568</v>
      </c>
      <c r="L18" t="s">
        <v>1569</v>
      </c>
      <c r="M18" t="s">
        <v>1570</v>
      </c>
      <c r="N18" t="s">
        <v>1571</v>
      </c>
      <c r="O18" t="s">
        <v>1572</v>
      </c>
      <c r="P18" t="s">
        <v>1573</v>
      </c>
      <c r="Q18" t="s">
        <v>1574</v>
      </c>
      <c r="R18" t="s">
        <v>1575</v>
      </c>
      <c r="S18" t="s">
        <v>1576</v>
      </c>
      <c r="T18" t="s">
        <v>1577</v>
      </c>
      <c r="U18" t="s">
        <v>1578</v>
      </c>
      <c r="V18" t="s">
        <v>1579</v>
      </c>
      <c r="W18" t="s">
        <v>1580</v>
      </c>
      <c r="X18" t="s">
        <v>1581</v>
      </c>
      <c r="Y18" t="s">
        <v>1582</v>
      </c>
    </row>
    <row r="19" spans="1:25" x14ac:dyDescent="0.35">
      <c r="A19" s="1" t="s">
        <v>1583</v>
      </c>
      <c r="B19" t="s">
        <v>183</v>
      </c>
      <c r="C19" t="s">
        <v>183</v>
      </c>
      <c r="D19" t="s">
        <v>183</v>
      </c>
      <c r="E19" t="s">
        <v>183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183</v>
      </c>
      <c r="M19" t="s">
        <v>183</v>
      </c>
      <c r="N19" t="s">
        <v>183</v>
      </c>
      <c r="O19" t="s">
        <v>1355</v>
      </c>
      <c r="P19" t="s">
        <v>761</v>
      </c>
      <c r="Q19" t="s">
        <v>761</v>
      </c>
      <c r="R19" t="s">
        <v>810</v>
      </c>
      <c r="S19" t="s">
        <v>810</v>
      </c>
      <c r="T19" t="s">
        <v>1584</v>
      </c>
      <c r="U19" t="s">
        <v>1585</v>
      </c>
      <c r="V19" t="s">
        <v>1353</v>
      </c>
      <c r="W19" t="s">
        <v>183</v>
      </c>
      <c r="X19" t="s">
        <v>183</v>
      </c>
      <c r="Y19" t="s">
        <v>1525</v>
      </c>
    </row>
    <row r="20" spans="1:25" x14ac:dyDescent="0.35">
      <c r="A20" s="1" t="s">
        <v>1586</v>
      </c>
      <c r="B20" t="s">
        <v>1036</v>
      </c>
      <c r="C20" t="s">
        <v>1587</v>
      </c>
      <c r="D20" t="s">
        <v>1588</v>
      </c>
      <c r="E20" t="s">
        <v>765</v>
      </c>
      <c r="F20" t="s">
        <v>608</v>
      </c>
      <c r="G20" t="s">
        <v>1036</v>
      </c>
      <c r="H20" t="s">
        <v>711</v>
      </c>
      <c r="I20" t="s">
        <v>1589</v>
      </c>
      <c r="J20" t="s">
        <v>1590</v>
      </c>
      <c r="K20" t="s">
        <v>319</v>
      </c>
      <c r="L20" t="s">
        <v>883</v>
      </c>
      <c r="M20" t="s">
        <v>1591</v>
      </c>
      <c r="N20" t="s">
        <v>881</v>
      </c>
      <c r="O20" t="s">
        <v>183</v>
      </c>
      <c r="P20" t="s">
        <v>183</v>
      </c>
      <c r="Q20" t="s">
        <v>183</v>
      </c>
      <c r="R20" t="s">
        <v>183</v>
      </c>
      <c r="S20" t="s">
        <v>183</v>
      </c>
      <c r="T20" t="s">
        <v>183</v>
      </c>
      <c r="U20" t="s">
        <v>183</v>
      </c>
      <c r="V20" t="s">
        <v>183</v>
      </c>
      <c r="W20" t="s">
        <v>183</v>
      </c>
      <c r="X20" t="s">
        <v>183</v>
      </c>
      <c r="Y20" t="s">
        <v>183</v>
      </c>
    </row>
    <row r="21" spans="1:25" x14ac:dyDescent="0.35">
      <c r="A21" s="1" t="s">
        <v>1592</v>
      </c>
      <c r="B21" t="s">
        <v>183</v>
      </c>
      <c r="C21" t="s">
        <v>183</v>
      </c>
      <c r="D21" t="s">
        <v>183</v>
      </c>
      <c r="E21" t="s">
        <v>183</v>
      </c>
      <c r="F21" t="s">
        <v>183</v>
      </c>
      <c r="G21" t="s">
        <v>183</v>
      </c>
      <c r="H21" t="s">
        <v>1558</v>
      </c>
      <c r="I21" t="s">
        <v>1593</v>
      </c>
      <c r="J21" t="s">
        <v>1594</v>
      </c>
      <c r="K21" t="s">
        <v>1595</v>
      </c>
      <c r="L21" t="s">
        <v>1596</v>
      </c>
      <c r="M21" t="s">
        <v>183</v>
      </c>
      <c r="N21" t="s">
        <v>183</v>
      </c>
      <c r="O21" t="s">
        <v>183</v>
      </c>
      <c r="P21" t="s">
        <v>821</v>
      </c>
      <c r="Q21" t="s">
        <v>1597</v>
      </c>
      <c r="R21" t="s">
        <v>1598</v>
      </c>
      <c r="S21" t="s">
        <v>1599</v>
      </c>
      <c r="T21" t="s">
        <v>1600</v>
      </c>
      <c r="U21" t="s">
        <v>1601</v>
      </c>
      <c r="V21" t="s">
        <v>1602</v>
      </c>
      <c r="W21" t="s">
        <v>183</v>
      </c>
      <c r="X21" t="s">
        <v>183</v>
      </c>
      <c r="Y21" t="s">
        <v>183</v>
      </c>
    </row>
    <row r="22" spans="1:25" x14ac:dyDescent="0.35">
      <c r="A22" s="1" t="s">
        <v>1603</v>
      </c>
      <c r="B22" t="s">
        <v>183</v>
      </c>
      <c r="C22" t="s">
        <v>183</v>
      </c>
      <c r="D22" t="s">
        <v>183</v>
      </c>
      <c r="E22" t="s">
        <v>183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  <c r="P22" t="s">
        <v>1604</v>
      </c>
      <c r="Q22" t="s">
        <v>1415</v>
      </c>
      <c r="R22" t="s">
        <v>1605</v>
      </c>
      <c r="S22" t="s">
        <v>1606</v>
      </c>
      <c r="T22" t="s">
        <v>1607</v>
      </c>
      <c r="U22" t="s">
        <v>1608</v>
      </c>
      <c r="V22" t="s">
        <v>1609</v>
      </c>
      <c r="W22" t="s">
        <v>1610</v>
      </c>
      <c r="X22" t="s">
        <v>1611</v>
      </c>
      <c r="Y22" t="s">
        <v>1612</v>
      </c>
    </row>
    <row r="23" spans="1:25" x14ac:dyDescent="0.35">
      <c r="A23" s="1" t="s">
        <v>1613</v>
      </c>
      <c r="B23" t="s">
        <v>814</v>
      </c>
      <c r="C23" t="s">
        <v>1352</v>
      </c>
      <c r="D23" t="s">
        <v>1283</v>
      </c>
      <c r="E23" t="s">
        <v>1142</v>
      </c>
      <c r="F23" t="s">
        <v>662</v>
      </c>
      <c r="G23" t="s">
        <v>1614</v>
      </c>
      <c r="H23" t="s">
        <v>815</v>
      </c>
      <c r="I23" t="s">
        <v>661</v>
      </c>
      <c r="J23" t="s">
        <v>666</v>
      </c>
      <c r="K23" t="s">
        <v>666</v>
      </c>
      <c r="L23" t="s">
        <v>662</v>
      </c>
      <c r="M23" t="s">
        <v>1615</v>
      </c>
      <c r="N23" t="s">
        <v>809</v>
      </c>
      <c r="O23" t="s">
        <v>1476</v>
      </c>
      <c r="P23" t="s">
        <v>1399</v>
      </c>
      <c r="Q23" t="s">
        <v>1616</v>
      </c>
      <c r="R23" t="s">
        <v>719</v>
      </c>
      <c r="S23" t="s">
        <v>1617</v>
      </c>
      <c r="T23" t="s">
        <v>1335</v>
      </c>
      <c r="U23" t="s">
        <v>1618</v>
      </c>
      <c r="V23" t="s">
        <v>1619</v>
      </c>
      <c r="W23" t="s">
        <v>1511</v>
      </c>
      <c r="X23" t="s">
        <v>1620</v>
      </c>
      <c r="Y23" t="s">
        <v>1621</v>
      </c>
    </row>
    <row r="24" spans="1:25" x14ac:dyDescent="0.35">
      <c r="A24" s="1" t="s">
        <v>1622</v>
      </c>
      <c r="B24" t="s">
        <v>706</v>
      </c>
      <c r="C24" t="s">
        <v>660</v>
      </c>
      <c r="D24" t="s">
        <v>1623</v>
      </c>
      <c r="E24" t="s">
        <v>656</v>
      </c>
      <c r="F24" t="s">
        <v>398</v>
      </c>
      <c r="G24" t="s">
        <v>1624</v>
      </c>
      <c r="H24" t="s">
        <v>814</v>
      </c>
      <c r="I24" t="s">
        <v>1561</v>
      </c>
      <c r="J24" t="s">
        <v>1159</v>
      </c>
      <c r="K24" t="s">
        <v>1625</v>
      </c>
      <c r="L24" t="s">
        <v>1513</v>
      </c>
      <c r="M24" t="s">
        <v>705</v>
      </c>
      <c r="N24" t="s">
        <v>1626</v>
      </c>
      <c r="O24" t="s">
        <v>1236</v>
      </c>
      <c r="P24" t="s">
        <v>1156</v>
      </c>
      <c r="Q24" t="s">
        <v>979</v>
      </c>
      <c r="R24" t="s">
        <v>1627</v>
      </c>
      <c r="S24" t="s">
        <v>1628</v>
      </c>
      <c r="T24" t="s">
        <v>1629</v>
      </c>
      <c r="U24" t="s">
        <v>1630</v>
      </c>
      <c r="V24" t="s">
        <v>1631</v>
      </c>
      <c r="W24" t="s">
        <v>1632</v>
      </c>
      <c r="X24" t="s">
        <v>778</v>
      </c>
      <c r="Y24" t="s">
        <v>1633</v>
      </c>
    </row>
    <row r="25" spans="1:25" x14ac:dyDescent="0.35">
      <c r="A25" s="1" t="s">
        <v>1634</v>
      </c>
      <c r="B25" t="s">
        <v>183</v>
      </c>
      <c r="C25" t="s">
        <v>183</v>
      </c>
      <c r="D25" t="s">
        <v>183</v>
      </c>
      <c r="E25" t="s">
        <v>183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183</v>
      </c>
      <c r="L25" t="s">
        <v>183</v>
      </c>
      <c r="M25" t="s">
        <v>183</v>
      </c>
      <c r="N25" t="s">
        <v>183</v>
      </c>
      <c r="O25" t="s">
        <v>183</v>
      </c>
      <c r="P25" t="s">
        <v>183</v>
      </c>
      <c r="Q25" t="s">
        <v>183</v>
      </c>
      <c r="R25" t="s">
        <v>183</v>
      </c>
      <c r="S25" t="s">
        <v>183</v>
      </c>
      <c r="T25" t="s">
        <v>183</v>
      </c>
      <c r="U25" t="s">
        <v>183</v>
      </c>
      <c r="V25" t="s">
        <v>183</v>
      </c>
      <c r="W25" t="s">
        <v>183</v>
      </c>
      <c r="X25" t="s">
        <v>183</v>
      </c>
      <c r="Y25" t="s">
        <v>183</v>
      </c>
    </row>
    <row r="26" spans="1:25" x14ac:dyDescent="0.35">
      <c r="A26" s="1" t="s">
        <v>1635</v>
      </c>
      <c r="B26" t="s">
        <v>706</v>
      </c>
      <c r="C26" t="s">
        <v>714</v>
      </c>
      <c r="D26" t="s">
        <v>1636</v>
      </c>
      <c r="E26" t="s">
        <v>1608</v>
      </c>
      <c r="F26" t="s">
        <v>814</v>
      </c>
      <c r="G26" t="s">
        <v>1416</v>
      </c>
      <c r="H26" t="s">
        <v>1352</v>
      </c>
      <c r="I26" t="s">
        <v>1637</v>
      </c>
      <c r="J26" t="s">
        <v>811</v>
      </c>
      <c r="K26" t="s">
        <v>1638</v>
      </c>
      <c r="L26" t="s">
        <v>1639</v>
      </c>
      <c r="M26" t="s">
        <v>1394</v>
      </c>
      <c r="N26" t="s">
        <v>1640</v>
      </c>
      <c r="O26" t="s">
        <v>668</v>
      </c>
      <c r="P26" t="s">
        <v>813</v>
      </c>
      <c r="Q26" t="s">
        <v>641</v>
      </c>
      <c r="R26" t="s">
        <v>1641</v>
      </c>
      <c r="S26" t="s">
        <v>656</v>
      </c>
      <c r="T26" t="s">
        <v>1547</v>
      </c>
      <c r="U26" t="s">
        <v>1642</v>
      </c>
      <c r="V26" t="s">
        <v>1643</v>
      </c>
      <c r="W26" t="s">
        <v>1644</v>
      </c>
      <c r="X26" t="s">
        <v>1645</v>
      </c>
      <c r="Y26" t="s">
        <v>1646</v>
      </c>
    </row>
    <row r="27" spans="1:25" x14ac:dyDescent="0.35">
      <c r="A27" s="1" t="s">
        <v>1647</v>
      </c>
      <c r="B27" t="s">
        <v>183</v>
      </c>
      <c r="C27" t="s">
        <v>955</v>
      </c>
      <c r="D27" t="s">
        <v>956</v>
      </c>
      <c r="E27" t="s">
        <v>957</v>
      </c>
      <c r="F27" t="s">
        <v>958</v>
      </c>
      <c r="G27" t="s">
        <v>959</v>
      </c>
      <c r="H27" t="s">
        <v>718</v>
      </c>
      <c r="I27" t="s">
        <v>960</v>
      </c>
      <c r="J27" t="s">
        <v>961</v>
      </c>
      <c r="K27" t="s">
        <v>962</v>
      </c>
      <c r="L27" t="s">
        <v>963</v>
      </c>
      <c r="M27" t="s">
        <v>964</v>
      </c>
      <c r="N27" t="s">
        <v>965</v>
      </c>
      <c r="O27" t="s">
        <v>966</v>
      </c>
      <c r="P27" t="s">
        <v>967</v>
      </c>
      <c r="Q27" t="s">
        <v>968</v>
      </c>
      <c r="R27" t="s">
        <v>969</v>
      </c>
      <c r="S27" t="s">
        <v>970</v>
      </c>
      <c r="T27" t="s">
        <v>971</v>
      </c>
      <c r="U27" t="s">
        <v>972</v>
      </c>
      <c r="V27" t="s">
        <v>973</v>
      </c>
      <c r="W27" t="s">
        <v>974</v>
      </c>
      <c r="X27" t="s">
        <v>592</v>
      </c>
      <c r="Y27" t="s">
        <v>975</v>
      </c>
    </row>
    <row r="28" spans="1:25" x14ac:dyDescent="0.35">
      <c r="A28" s="1" t="s">
        <v>1648</v>
      </c>
      <c r="B28" t="s">
        <v>1153</v>
      </c>
      <c r="C28" t="s">
        <v>954</v>
      </c>
      <c r="D28" t="s">
        <v>955</v>
      </c>
      <c r="E28" t="s">
        <v>956</v>
      </c>
      <c r="F28" t="s">
        <v>957</v>
      </c>
      <c r="G28" t="s">
        <v>958</v>
      </c>
      <c r="H28" t="s">
        <v>959</v>
      </c>
      <c r="I28" t="s">
        <v>718</v>
      </c>
      <c r="J28" t="s">
        <v>960</v>
      </c>
      <c r="K28" t="s">
        <v>961</v>
      </c>
      <c r="L28" t="s">
        <v>962</v>
      </c>
      <c r="M28" t="s">
        <v>963</v>
      </c>
      <c r="N28" t="s">
        <v>964</v>
      </c>
      <c r="O28" t="s">
        <v>965</v>
      </c>
      <c r="P28" t="s">
        <v>966</v>
      </c>
      <c r="Q28" t="s">
        <v>967</v>
      </c>
      <c r="R28" t="s">
        <v>968</v>
      </c>
      <c r="S28" t="s">
        <v>969</v>
      </c>
      <c r="T28" t="s">
        <v>970</v>
      </c>
      <c r="U28" t="s">
        <v>971</v>
      </c>
      <c r="V28" t="s">
        <v>972</v>
      </c>
      <c r="W28" t="s">
        <v>973</v>
      </c>
      <c r="X28" t="s">
        <v>974</v>
      </c>
      <c r="Y28" t="s">
        <v>592</v>
      </c>
    </row>
    <row r="29" spans="1:25" x14ac:dyDescent="0.35">
      <c r="A29" s="1" t="s">
        <v>1649</v>
      </c>
      <c r="B29" t="s">
        <v>1559</v>
      </c>
      <c r="C29" t="s">
        <v>664</v>
      </c>
      <c r="D29" t="s">
        <v>1398</v>
      </c>
      <c r="E29" t="s">
        <v>663</v>
      </c>
      <c r="F29" t="s">
        <v>657</v>
      </c>
      <c r="G29" t="s">
        <v>1498</v>
      </c>
      <c r="H29" t="s">
        <v>813</v>
      </c>
      <c r="I29" t="s">
        <v>640</v>
      </c>
      <c r="J29" t="s">
        <v>1309</v>
      </c>
      <c r="K29" t="s">
        <v>1650</v>
      </c>
      <c r="L29" t="s">
        <v>1651</v>
      </c>
      <c r="M29" t="s">
        <v>1652</v>
      </c>
      <c r="N29" t="s">
        <v>1653</v>
      </c>
      <c r="O29" t="s">
        <v>1654</v>
      </c>
      <c r="P29" t="s">
        <v>1108</v>
      </c>
      <c r="Q29" t="s">
        <v>1655</v>
      </c>
      <c r="R29" t="s">
        <v>1656</v>
      </c>
      <c r="S29" t="s">
        <v>1657</v>
      </c>
      <c r="T29" t="s">
        <v>1658</v>
      </c>
      <c r="U29" t="s">
        <v>1659</v>
      </c>
      <c r="V29" t="s">
        <v>1660</v>
      </c>
      <c r="W29" t="s">
        <v>1661</v>
      </c>
      <c r="X29" t="s">
        <v>1662</v>
      </c>
      <c r="Y29" t="s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Info</vt:lpstr>
      <vt:lpstr>Model</vt:lpstr>
      <vt:lpstr>Summary</vt:lpstr>
      <vt:lpstr>Income Statement</vt:lpstr>
      <vt:lpstr>Balance Sheet</vt:lpstr>
      <vt:lpstr>Cash 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2022-09-01T22:08:27Z</dcterms:created>
  <dcterms:modified xsi:type="dcterms:W3CDTF">2024-02-08T07:26:24Z</dcterms:modified>
</cp:coreProperties>
</file>