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534a1defcf7f9d1a/Company Models CloudSave/AMD/"/>
    </mc:Choice>
  </mc:AlternateContent>
  <xr:revisionPtr revIDLastSave="2387" documentId="11_560B3EF54587BCC49A768CB97FFCC0F4B9EDAEA9" xr6:coauthVersionLast="47" xr6:coauthVersionMax="47" xr10:uidLastSave="{B6649119-4F85-45D1-AF67-1B6F88D6EE91}"/>
  <bookViews>
    <workbookView xWindow="0" yWindow="0" windowWidth="19200" windowHeight="21000" activeTab="2" xr2:uid="{00000000-000D-0000-FFFF-FFFF00000000}"/>
  </bookViews>
  <sheets>
    <sheet name="Main" sheetId="6" r:id="rId1"/>
    <sheet name="Info" sheetId="7" r:id="rId2"/>
    <sheet name="Model" sheetId="5" r:id="rId3"/>
    <sheet name="Summary" sheetId="1" r:id="rId4"/>
    <sheet name="Income Statement" sheetId="2" r:id="rId5"/>
    <sheet name="Balance Sheet" sheetId="3" r:id="rId6"/>
    <sheet name="Cash Flow"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6" l="1"/>
  <c r="B5" i="6"/>
  <c r="BD33" i="5"/>
  <c r="BE33" i="5"/>
  <c r="BF33" i="5"/>
  <c r="BG33" i="5"/>
  <c r="BH33" i="5"/>
  <c r="BI33" i="5"/>
  <c r="BC33" i="5"/>
  <c r="BJ33" i="5"/>
  <c r="BD28" i="5"/>
  <c r="BE28" i="5"/>
  <c r="BF28" i="5"/>
  <c r="BG28" i="5"/>
  <c r="BH28" i="5"/>
  <c r="BI28" i="5"/>
  <c r="BC28" i="5"/>
  <c r="BJ28" i="5"/>
  <c r="BD23" i="5"/>
  <c r="BE23" i="5"/>
  <c r="BF23" i="5"/>
  <c r="BG23" i="5"/>
  <c r="BH23" i="5"/>
  <c r="BI23" i="5"/>
  <c r="BC23" i="5"/>
  <c r="BJ23" i="5"/>
  <c r="BD18" i="5"/>
  <c r="BE18" i="5"/>
  <c r="BF18" i="5"/>
  <c r="BG18" i="5"/>
  <c r="BH18" i="5"/>
  <c r="BI18" i="5"/>
  <c r="BC18" i="5"/>
  <c r="BJ18" i="5"/>
  <c r="BJ41" i="5"/>
  <c r="BC126" i="5"/>
  <c r="BD126" i="5"/>
  <c r="BE126" i="5"/>
  <c r="BF126" i="5"/>
  <c r="BG126" i="5"/>
  <c r="BI126" i="5"/>
  <c r="BH126" i="5"/>
  <c r="BJ125" i="5"/>
  <c r="BJ126" i="5" s="1"/>
  <c r="BJ116" i="5"/>
  <c r="BJ103" i="5"/>
  <c r="BJ109" i="5" s="1"/>
  <c r="BJ85" i="5"/>
  <c r="BJ94" i="5" s="1"/>
  <c r="B3" i="6" a="1"/>
  <c r="B3" i="6" s="1"/>
  <c r="B2" i="6" a="1"/>
  <c r="B2" i="6" s="1"/>
  <c r="BJ117" i="5" l="1"/>
  <c r="B4" i="6"/>
  <c r="B7" i="6" s="1"/>
  <c r="R54" i="5" l="1"/>
  <c r="R53" i="5"/>
  <c r="R51" i="5"/>
  <c r="R50" i="5"/>
  <c r="R45" i="5"/>
  <c r="R46" i="5"/>
  <c r="R47" i="5"/>
  <c r="R44" i="5"/>
  <c r="R41" i="5"/>
  <c r="R40" i="5"/>
  <c r="R71" i="5" s="1"/>
  <c r="P71" i="5"/>
  <c r="Q71" i="5"/>
  <c r="S71" i="5"/>
  <c r="T71" i="5"/>
  <c r="U71" i="5"/>
  <c r="W71" i="5"/>
  <c r="X71" i="5"/>
  <c r="Y71" i="5"/>
  <c r="AA71" i="5"/>
  <c r="AB71" i="5"/>
  <c r="AC71" i="5"/>
  <c r="AE71" i="5"/>
  <c r="AF71" i="5"/>
  <c r="AG71" i="5"/>
  <c r="AI71" i="5"/>
  <c r="AJ71" i="5"/>
  <c r="AK71" i="5"/>
  <c r="AL71" i="5"/>
  <c r="AM71" i="5"/>
  <c r="AN71" i="5"/>
  <c r="O71" i="5"/>
  <c r="N12" i="5"/>
  <c r="N13" i="5"/>
  <c r="N11" i="5"/>
  <c r="N7" i="5"/>
  <c r="N6" i="5"/>
  <c r="R12" i="5"/>
  <c r="R13" i="5"/>
  <c r="R11" i="5"/>
  <c r="R7" i="5"/>
  <c r="R6" i="5"/>
  <c r="V12" i="5"/>
  <c r="V13" i="5"/>
  <c r="V11" i="5"/>
  <c r="V7" i="5"/>
  <c r="V6" i="5"/>
  <c r="Z12" i="5"/>
  <c r="Z13" i="5"/>
  <c r="Z11" i="5"/>
  <c r="Z7" i="5"/>
  <c r="Z6" i="5"/>
  <c r="AD12" i="5"/>
  <c r="AD13" i="5"/>
  <c r="AD11" i="5"/>
  <c r="AD7" i="5"/>
  <c r="AD6" i="5"/>
  <c r="N58" i="5"/>
  <c r="N57" i="5"/>
  <c r="N41" i="5"/>
  <c r="N44" i="5"/>
  <c r="N45" i="5"/>
  <c r="N47" i="5"/>
  <c r="N50" i="5"/>
  <c r="N51" i="5"/>
  <c r="N53" i="5"/>
  <c r="N54" i="5"/>
  <c r="N40" i="5"/>
  <c r="R58" i="5"/>
  <c r="R57" i="5"/>
  <c r="R48" i="5"/>
  <c r="V58" i="5"/>
  <c r="V57" i="5"/>
  <c r="V41" i="5"/>
  <c r="V44" i="5"/>
  <c r="V45" i="5"/>
  <c r="V46" i="5"/>
  <c r="V47" i="5"/>
  <c r="V50" i="5"/>
  <c r="V51" i="5"/>
  <c r="V53" i="5"/>
  <c r="V54" i="5"/>
  <c r="V40" i="5"/>
  <c r="Z58" i="5"/>
  <c r="Z57" i="5"/>
  <c r="Z41" i="5"/>
  <c r="Z44" i="5"/>
  <c r="Z45" i="5"/>
  <c r="Z46" i="5"/>
  <c r="Z47" i="5"/>
  <c r="Z50" i="5"/>
  <c r="Z51" i="5"/>
  <c r="Z53" i="5"/>
  <c r="Z54" i="5"/>
  <c r="Z40" i="5"/>
  <c r="AD58" i="5"/>
  <c r="AD57" i="5"/>
  <c r="AD41" i="5"/>
  <c r="AD44" i="5"/>
  <c r="AD45" i="5"/>
  <c r="AD46" i="5"/>
  <c r="AD47" i="5"/>
  <c r="AD50" i="5"/>
  <c r="AD51" i="5"/>
  <c r="AD53" i="5"/>
  <c r="AD54" i="5"/>
  <c r="AD40" i="5"/>
  <c r="AD71" i="5" s="1"/>
  <c r="AH58" i="5"/>
  <c r="AH57" i="5"/>
  <c r="AH41" i="5"/>
  <c r="AH44" i="5"/>
  <c r="AH45" i="5"/>
  <c r="AH46" i="5"/>
  <c r="AH47" i="5"/>
  <c r="AH50" i="5"/>
  <c r="AH51" i="5"/>
  <c r="AH53" i="5"/>
  <c r="AH54" i="5"/>
  <c r="AH40" i="5"/>
  <c r="AL58" i="5"/>
  <c r="AL57" i="5"/>
  <c r="AL41" i="5"/>
  <c r="AL44" i="5"/>
  <c r="AL45" i="5"/>
  <c r="AL46" i="5"/>
  <c r="AL47" i="5"/>
  <c r="AL50" i="5"/>
  <c r="AL51" i="5"/>
  <c r="AL53" i="5"/>
  <c r="AL54" i="5"/>
  <c r="AL40" i="5"/>
  <c r="BC46" i="5"/>
  <c r="N46" i="5" s="1"/>
  <c r="BC14" i="5"/>
  <c r="BD14" i="5"/>
  <c r="BE14" i="5"/>
  <c r="BF14" i="5"/>
  <c r="BG14" i="5"/>
  <c r="BH14" i="5"/>
  <c r="BJ14" i="5"/>
  <c r="BK14" i="5"/>
  <c r="BL14" i="5"/>
  <c r="BM14" i="5"/>
  <c r="BN14" i="5"/>
  <c r="BO14" i="5"/>
  <c r="BP14" i="5"/>
  <c r="BQ14" i="5"/>
  <c r="BR14" i="5"/>
  <c r="BI14" i="5"/>
  <c r="BC8" i="5"/>
  <c r="BD8" i="5"/>
  <c r="BE8" i="5"/>
  <c r="BF8" i="5"/>
  <c r="BG8" i="5"/>
  <c r="BH8" i="5"/>
  <c r="BJ8" i="5"/>
  <c r="BK8" i="5"/>
  <c r="BL8" i="5"/>
  <c r="BM8" i="5"/>
  <c r="BN8" i="5"/>
  <c r="BO8" i="5"/>
  <c r="BP8" i="5"/>
  <c r="BQ8" i="5"/>
  <c r="BR8" i="5"/>
  <c r="BI8" i="5"/>
  <c r="BD132" i="5"/>
  <c r="BE132" i="5"/>
  <c r="BF132" i="5"/>
  <c r="BG132" i="5"/>
  <c r="BH132" i="5"/>
  <c r="BI132" i="5"/>
  <c r="BJ132" i="5"/>
  <c r="BK132" i="5"/>
  <c r="BL132" i="5"/>
  <c r="BM132" i="5"/>
  <c r="BN132" i="5"/>
  <c r="BO132" i="5"/>
  <c r="BP132" i="5"/>
  <c r="BQ132" i="5"/>
  <c r="BR132" i="5"/>
  <c r="BS132" i="5"/>
  <c r="BC132" i="5"/>
  <c r="BC42" i="5"/>
  <c r="N42" i="5" s="1"/>
  <c r="BD42" i="5"/>
  <c r="BD48" i="5" s="1"/>
  <c r="BD52" i="5" s="1"/>
  <c r="BD55" i="5" s="1"/>
  <c r="BD69" i="5" s="1"/>
  <c r="BE42" i="5"/>
  <c r="BE48" i="5" s="1"/>
  <c r="BE52" i="5" s="1"/>
  <c r="BE55" i="5" s="1"/>
  <c r="V55" i="5" s="1"/>
  <c r="BF42" i="5"/>
  <c r="BF48" i="5" s="1"/>
  <c r="BF52" i="5" s="1"/>
  <c r="BF55" i="5" s="1"/>
  <c r="BF69" i="5" s="1"/>
  <c r="BG42" i="5"/>
  <c r="BG48" i="5" s="1"/>
  <c r="BG52" i="5" s="1"/>
  <c r="BG55" i="5" s="1"/>
  <c r="BG69" i="5" s="1"/>
  <c r="BH42" i="5"/>
  <c r="BH48" i="5" s="1"/>
  <c r="BH52" i="5" s="1"/>
  <c r="BH55" i="5" s="1"/>
  <c r="BH69" i="5" s="1"/>
  <c r="BI42" i="5"/>
  <c r="BI48" i="5" s="1"/>
  <c r="BI52" i="5" s="1"/>
  <c r="BI55" i="5" s="1"/>
  <c r="BI69" i="5" s="1"/>
  <c r="BJ42" i="5"/>
  <c r="BJ48" i="5" s="1"/>
  <c r="BJ52" i="5" s="1"/>
  <c r="BJ55" i="5" s="1"/>
  <c r="BJ69" i="5" s="1"/>
  <c r="BK42" i="5"/>
  <c r="BK48" i="5" s="1"/>
  <c r="BK52" i="5" s="1"/>
  <c r="BK55" i="5" s="1"/>
  <c r="BK69" i="5" s="1"/>
  <c r="BL42" i="5"/>
  <c r="BL48" i="5" s="1"/>
  <c r="BL52" i="5" s="1"/>
  <c r="BL55" i="5" s="1"/>
  <c r="BL69" i="5" s="1"/>
  <c r="BM42" i="5"/>
  <c r="BM48" i="5" s="1"/>
  <c r="BM52" i="5" s="1"/>
  <c r="BM55" i="5" s="1"/>
  <c r="BM69" i="5" s="1"/>
  <c r="BN42" i="5"/>
  <c r="BN48" i="5" s="1"/>
  <c r="BN52" i="5" s="1"/>
  <c r="BN55" i="5" s="1"/>
  <c r="BN69" i="5" s="1"/>
  <c r="BO42" i="5"/>
  <c r="BO48" i="5" s="1"/>
  <c r="BO52" i="5" s="1"/>
  <c r="BO55" i="5" s="1"/>
  <c r="BO69" i="5" s="1"/>
  <c r="BP42" i="5"/>
  <c r="BP48" i="5" s="1"/>
  <c r="BP52" i="5" s="1"/>
  <c r="BP55" i="5" s="1"/>
  <c r="BP69" i="5" s="1"/>
  <c r="BQ42" i="5"/>
  <c r="BQ48" i="5" s="1"/>
  <c r="BQ52" i="5" s="1"/>
  <c r="BQ55" i="5" s="1"/>
  <c r="BQ69" i="5" s="1"/>
  <c r="BR42" i="5"/>
  <c r="BR48" i="5" s="1"/>
  <c r="BR52" i="5" s="1"/>
  <c r="BR55" i="5" s="1"/>
  <c r="BR69" i="5" s="1"/>
  <c r="BH81" i="5"/>
  <c r="BI81" i="5"/>
  <c r="BH83" i="5"/>
  <c r="BI83" i="5"/>
  <c r="BH84" i="5"/>
  <c r="BI84" i="5"/>
  <c r="BH89" i="5"/>
  <c r="BI89" i="5"/>
  <c r="BH90" i="5"/>
  <c r="BI90" i="5"/>
  <c r="BH91" i="5"/>
  <c r="BI91" i="5"/>
  <c r="BH92" i="5"/>
  <c r="BI92" i="5"/>
  <c r="BH93" i="5"/>
  <c r="BI93" i="5"/>
  <c r="BH96" i="5"/>
  <c r="BI96" i="5"/>
  <c r="BH97" i="5"/>
  <c r="BI97" i="5"/>
  <c r="BH98" i="5"/>
  <c r="BI98" i="5"/>
  <c r="BH99" i="5"/>
  <c r="BI99" i="5"/>
  <c r="BH100" i="5"/>
  <c r="BI100" i="5"/>
  <c r="BH101" i="5"/>
  <c r="BI101" i="5"/>
  <c r="BH102" i="5"/>
  <c r="BI102" i="5"/>
  <c r="BH105" i="5"/>
  <c r="BI105" i="5"/>
  <c r="BH106" i="5"/>
  <c r="BI106" i="5"/>
  <c r="BH107" i="5"/>
  <c r="BI107" i="5"/>
  <c r="BH108" i="5"/>
  <c r="BI108" i="5"/>
  <c r="BH111" i="5"/>
  <c r="BI111" i="5"/>
  <c r="BH112" i="5"/>
  <c r="BI112" i="5"/>
  <c r="BH113" i="5"/>
  <c r="BI113" i="5"/>
  <c r="BH114" i="5"/>
  <c r="BI114" i="5"/>
  <c r="BH115" i="5"/>
  <c r="BI115" i="5"/>
  <c r="BI80" i="5"/>
  <c r="BH80" i="5"/>
  <c r="BG81" i="5"/>
  <c r="BG83" i="5"/>
  <c r="BG84" i="5"/>
  <c r="BG89" i="5"/>
  <c r="BG90" i="5"/>
  <c r="BG91" i="5"/>
  <c r="BG92" i="5"/>
  <c r="BG93" i="5"/>
  <c r="BG96" i="5"/>
  <c r="BG97" i="5"/>
  <c r="BG98" i="5"/>
  <c r="BG99" i="5"/>
  <c r="BG100" i="5"/>
  <c r="BG101" i="5"/>
  <c r="BG102" i="5"/>
  <c r="BG105" i="5"/>
  <c r="BG106" i="5"/>
  <c r="BG107" i="5"/>
  <c r="BG108" i="5"/>
  <c r="BG111" i="5"/>
  <c r="BG112" i="5"/>
  <c r="BG113" i="5"/>
  <c r="BG114" i="5"/>
  <c r="BG115" i="5"/>
  <c r="BG80" i="5"/>
  <c r="BF81" i="5"/>
  <c r="BF83" i="5"/>
  <c r="BF84" i="5"/>
  <c r="BF87" i="5"/>
  <c r="BF89" i="5"/>
  <c r="BF90" i="5"/>
  <c r="BF91" i="5"/>
  <c r="BF92" i="5"/>
  <c r="BF93" i="5"/>
  <c r="BF96" i="5"/>
  <c r="BF97" i="5"/>
  <c r="BF98" i="5"/>
  <c r="BF99" i="5"/>
  <c r="BF100" i="5"/>
  <c r="BF101" i="5"/>
  <c r="BF102" i="5"/>
  <c r="BF105" i="5"/>
  <c r="BF106" i="5"/>
  <c r="BF107" i="5"/>
  <c r="BF108" i="5"/>
  <c r="BF111" i="5"/>
  <c r="BF112" i="5"/>
  <c r="BF113" i="5"/>
  <c r="BF114" i="5"/>
  <c r="BF115" i="5"/>
  <c r="BF80" i="5"/>
  <c r="BE81" i="5"/>
  <c r="BE83" i="5"/>
  <c r="BE87" i="5"/>
  <c r="BE89" i="5"/>
  <c r="BE90" i="5"/>
  <c r="BE91" i="5"/>
  <c r="BE92" i="5"/>
  <c r="BE93" i="5"/>
  <c r="BE96" i="5"/>
  <c r="BE97" i="5"/>
  <c r="BE98" i="5"/>
  <c r="BE99" i="5"/>
  <c r="BE100" i="5"/>
  <c r="BE101" i="5"/>
  <c r="BE102" i="5"/>
  <c r="BE105" i="5"/>
  <c r="BE106" i="5"/>
  <c r="BE107" i="5"/>
  <c r="BE108" i="5"/>
  <c r="BE111" i="5"/>
  <c r="BE112" i="5"/>
  <c r="BE113" i="5"/>
  <c r="BE114" i="5"/>
  <c r="BE115" i="5"/>
  <c r="BE80" i="5"/>
  <c r="BD81" i="5"/>
  <c r="BD83" i="5"/>
  <c r="BD87" i="5"/>
  <c r="BD89" i="5"/>
  <c r="BD90" i="5"/>
  <c r="BD91" i="5"/>
  <c r="BD92" i="5"/>
  <c r="BD93" i="5"/>
  <c r="BD96" i="5"/>
  <c r="BD97" i="5"/>
  <c r="BD98" i="5"/>
  <c r="BD99" i="5"/>
  <c r="BD100" i="5"/>
  <c r="BD101" i="5"/>
  <c r="BD102" i="5"/>
  <c r="BD105" i="5"/>
  <c r="BD106" i="5"/>
  <c r="BD107" i="5"/>
  <c r="BD108" i="5"/>
  <c r="BD111" i="5"/>
  <c r="BD112" i="5"/>
  <c r="BD113" i="5"/>
  <c r="BD114" i="5"/>
  <c r="BD115" i="5"/>
  <c r="BD80" i="5"/>
  <c r="BC81" i="5"/>
  <c r="BC83" i="5"/>
  <c r="BC87" i="5"/>
  <c r="BC89" i="5"/>
  <c r="BC90" i="5"/>
  <c r="BC91" i="5"/>
  <c r="BC92" i="5"/>
  <c r="BC93" i="5"/>
  <c r="BC96" i="5"/>
  <c r="BC97" i="5"/>
  <c r="BC98" i="5"/>
  <c r="BC99" i="5"/>
  <c r="BC100" i="5"/>
  <c r="BC101" i="5"/>
  <c r="BC102" i="5"/>
  <c r="BC105" i="5"/>
  <c r="BC106" i="5"/>
  <c r="BC107" i="5"/>
  <c r="BC108" i="5"/>
  <c r="BC111" i="5"/>
  <c r="BC112" i="5"/>
  <c r="BC113" i="5"/>
  <c r="BC114" i="5"/>
  <c r="BC115" i="5"/>
  <c r="BC80" i="5"/>
  <c r="BD3" i="5"/>
  <c r="BE3" i="5" s="1"/>
  <c r="BF3" i="5" s="1"/>
  <c r="BG3" i="5" s="1"/>
  <c r="BH3" i="5" s="1"/>
  <c r="BI3" i="5" s="1"/>
  <c r="BJ3" i="5" s="1"/>
  <c r="BK3" i="5" s="1"/>
  <c r="BL3" i="5" s="1"/>
  <c r="BM3" i="5" s="1"/>
  <c r="BN3" i="5" s="1"/>
  <c r="K116" i="5"/>
  <c r="K103" i="5"/>
  <c r="K117" i="5" s="1"/>
  <c r="K84" i="5"/>
  <c r="K85" i="5" s="1"/>
  <c r="K94" i="5" s="1"/>
  <c r="L103" i="5"/>
  <c r="L117" i="5" s="1"/>
  <c r="L84" i="5"/>
  <c r="L85" i="5" s="1"/>
  <c r="L94" i="5" s="1"/>
  <c r="N116" i="5"/>
  <c r="BC116" i="5" s="1"/>
  <c r="M103" i="5"/>
  <c r="M117" i="5" s="1"/>
  <c r="M84" i="5"/>
  <c r="M82" i="5"/>
  <c r="O97" i="5"/>
  <c r="O103" i="5" s="1"/>
  <c r="O117" i="5" s="1"/>
  <c r="O84" i="5"/>
  <c r="O82" i="5"/>
  <c r="K46" i="5"/>
  <c r="L132" i="5"/>
  <c r="Q132" i="5"/>
  <c r="R132" i="5"/>
  <c r="S132" i="5"/>
  <c r="T132" i="5"/>
  <c r="U132" i="5"/>
  <c r="V132" i="5"/>
  <c r="W132" i="5"/>
  <c r="X132" i="5"/>
  <c r="Y132" i="5"/>
  <c r="Z132" i="5"/>
  <c r="AA132" i="5"/>
  <c r="AB132" i="5"/>
  <c r="AC132" i="5"/>
  <c r="AD132" i="5"/>
  <c r="AE132" i="5"/>
  <c r="AF132" i="5"/>
  <c r="AG132" i="5"/>
  <c r="AH132" i="5"/>
  <c r="AI132" i="5"/>
  <c r="AJ132" i="5"/>
  <c r="AK132" i="5"/>
  <c r="AL132" i="5"/>
  <c r="AM132" i="5"/>
  <c r="AN132" i="5"/>
  <c r="AO132" i="5"/>
  <c r="AP132" i="5"/>
  <c r="AQ132" i="5"/>
  <c r="AR132" i="5"/>
  <c r="AS132" i="5"/>
  <c r="AT132" i="5"/>
  <c r="C132" i="5"/>
  <c r="D132" i="5"/>
  <c r="E132" i="5"/>
  <c r="F132" i="5"/>
  <c r="G132" i="5"/>
  <c r="H132" i="5"/>
  <c r="I132" i="5"/>
  <c r="J132" i="5"/>
  <c r="K132" i="5"/>
  <c r="M132" i="5"/>
  <c r="O132" i="5"/>
  <c r="P132" i="5"/>
  <c r="P98" i="5"/>
  <c r="P103" i="5" s="1"/>
  <c r="P117" i="5" s="1"/>
  <c r="P84" i="5"/>
  <c r="P82" i="5"/>
  <c r="N103" i="5"/>
  <c r="N117" i="5" s="1"/>
  <c r="BC117" i="5" s="1"/>
  <c r="S103" i="5"/>
  <c r="R103" i="5"/>
  <c r="R117" i="5" s="1"/>
  <c r="BD117" i="5" s="1"/>
  <c r="N84" i="5"/>
  <c r="BC84" i="5" s="1"/>
  <c r="N82" i="5"/>
  <c r="BC82" i="5" s="1"/>
  <c r="Q98" i="5"/>
  <c r="Q103" i="5" s="1"/>
  <c r="Q117" i="5" s="1"/>
  <c r="Q84" i="5"/>
  <c r="Q82" i="5"/>
  <c r="S84" i="5"/>
  <c r="S82" i="5"/>
  <c r="T84" i="5"/>
  <c r="T82" i="5"/>
  <c r="C14" i="5"/>
  <c r="D14" i="5"/>
  <c r="E14" i="5"/>
  <c r="F14" i="5"/>
  <c r="G14" i="5"/>
  <c r="H14" i="5"/>
  <c r="I14" i="5"/>
  <c r="J14" i="5"/>
  <c r="K14" i="5"/>
  <c r="L14" i="5"/>
  <c r="M14" i="5"/>
  <c r="O14" i="5"/>
  <c r="P14" i="5"/>
  <c r="Q14" i="5"/>
  <c r="C8" i="5"/>
  <c r="D8" i="5"/>
  <c r="E8" i="5"/>
  <c r="F8" i="5"/>
  <c r="G8" i="5"/>
  <c r="H8" i="5"/>
  <c r="I8" i="5"/>
  <c r="J8" i="5"/>
  <c r="K8" i="5"/>
  <c r="L8" i="5"/>
  <c r="M8" i="5"/>
  <c r="O8" i="5"/>
  <c r="P8" i="5"/>
  <c r="Q8" i="5"/>
  <c r="R84" i="5"/>
  <c r="BD84" i="5" s="1"/>
  <c r="R82" i="5"/>
  <c r="BD82" i="5" s="1"/>
  <c r="U84" i="5"/>
  <c r="U82" i="5"/>
  <c r="G116" i="5"/>
  <c r="H116" i="5"/>
  <c r="I116" i="5"/>
  <c r="J116" i="5"/>
  <c r="L116" i="5"/>
  <c r="M116" i="5"/>
  <c r="O116" i="5"/>
  <c r="P116" i="5"/>
  <c r="Q116" i="5"/>
  <c r="R116" i="5"/>
  <c r="BD116" i="5" s="1"/>
  <c r="G103" i="5"/>
  <c r="G117" i="5" s="1"/>
  <c r="H103" i="5"/>
  <c r="H117" i="5" s="1"/>
  <c r="I103" i="5"/>
  <c r="I117" i="5" s="1"/>
  <c r="J103" i="5"/>
  <c r="J117" i="5" s="1"/>
  <c r="G85" i="5"/>
  <c r="G94" i="5" s="1"/>
  <c r="H85" i="5"/>
  <c r="H94" i="5" s="1"/>
  <c r="I85" i="5"/>
  <c r="I94" i="5" s="1"/>
  <c r="J85" i="5"/>
  <c r="J94" i="5" s="1"/>
  <c r="G42" i="5"/>
  <c r="G48" i="5" s="1"/>
  <c r="G52" i="5" s="1"/>
  <c r="G55" i="5" s="1"/>
  <c r="G56" i="5" s="1"/>
  <c r="H42" i="5"/>
  <c r="H48" i="5" s="1"/>
  <c r="H52" i="5" s="1"/>
  <c r="H55" i="5" s="1"/>
  <c r="H56" i="5" s="1"/>
  <c r="I42" i="5"/>
  <c r="I48" i="5" s="1"/>
  <c r="I52" i="5" s="1"/>
  <c r="I55" i="5" s="1"/>
  <c r="I56" i="5" s="1"/>
  <c r="J42" i="5"/>
  <c r="J48" i="5" s="1"/>
  <c r="J52" i="5" s="1"/>
  <c r="J55" i="5" s="1"/>
  <c r="J56" i="5" s="1"/>
  <c r="K42" i="5"/>
  <c r="K61" i="5" s="1"/>
  <c r="L42" i="5"/>
  <c r="L48" i="5" s="1"/>
  <c r="L52" i="5" s="1"/>
  <c r="L55" i="5" s="1"/>
  <c r="L56" i="5" s="1"/>
  <c r="M42" i="5"/>
  <c r="M48" i="5" s="1"/>
  <c r="M52" i="5" s="1"/>
  <c r="M55" i="5" s="1"/>
  <c r="M56" i="5" s="1"/>
  <c r="O42" i="5"/>
  <c r="O48" i="5" s="1"/>
  <c r="O52" i="5" s="1"/>
  <c r="O55" i="5" s="1"/>
  <c r="O56" i="5" s="1"/>
  <c r="P42" i="5"/>
  <c r="P48" i="5" s="1"/>
  <c r="P52" i="5" s="1"/>
  <c r="P55" i="5" s="1"/>
  <c r="P56" i="5" s="1"/>
  <c r="Q42" i="5"/>
  <c r="Q48" i="5" s="1"/>
  <c r="Q52" i="5" s="1"/>
  <c r="Q55" i="5" s="1"/>
  <c r="Q56" i="5" s="1"/>
  <c r="W81" i="5"/>
  <c r="X84" i="5"/>
  <c r="X82" i="5"/>
  <c r="V84" i="5"/>
  <c r="BE84" i="5" s="1"/>
  <c r="V82" i="5"/>
  <c r="BE82" i="5" s="1"/>
  <c r="Y84" i="5"/>
  <c r="Y82" i="5"/>
  <c r="T103" i="5"/>
  <c r="U103" i="5"/>
  <c r="V103" i="5"/>
  <c r="W103" i="5"/>
  <c r="X103" i="5"/>
  <c r="Y103" i="5"/>
  <c r="Z103" i="5"/>
  <c r="AB103" i="5"/>
  <c r="AC103" i="5"/>
  <c r="AD103" i="5"/>
  <c r="AE103" i="5"/>
  <c r="AF103" i="5"/>
  <c r="AG103" i="5"/>
  <c r="AH103" i="5"/>
  <c r="AI103" i="5"/>
  <c r="AJ103" i="5"/>
  <c r="AK103" i="5"/>
  <c r="AL103" i="5"/>
  <c r="AM103" i="5"/>
  <c r="AN103" i="5"/>
  <c r="AO103" i="5"/>
  <c r="AP103" i="5"/>
  <c r="AQ103" i="5"/>
  <c r="AR103" i="5"/>
  <c r="AS103" i="5"/>
  <c r="AT103" i="5"/>
  <c r="AA103" i="5"/>
  <c r="AA87" i="5"/>
  <c r="AA84" i="5"/>
  <c r="AA82" i="5"/>
  <c r="AB87" i="5"/>
  <c r="AB82" i="5"/>
  <c r="S14" i="5"/>
  <c r="T14" i="5"/>
  <c r="U14" i="5"/>
  <c r="W14" i="5"/>
  <c r="X14" i="5"/>
  <c r="Y14" i="5"/>
  <c r="AA14" i="5"/>
  <c r="AB14" i="5"/>
  <c r="AE14" i="5"/>
  <c r="AF14" i="5"/>
  <c r="AG14" i="5"/>
  <c r="AH14" i="5"/>
  <c r="AI14" i="5"/>
  <c r="AJ14" i="5"/>
  <c r="AK14" i="5"/>
  <c r="AL14" i="5"/>
  <c r="AM14" i="5"/>
  <c r="AN14" i="5"/>
  <c r="AO14" i="5"/>
  <c r="AP14" i="5"/>
  <c r="AQ14" i="5"/>
  <c r="AR14" i="5"/>
  <c r="AS14" i="5"/>
  <c r="AT14" i="5"/>
  <c r="AC14" i="5"/>
  <c r="S8" i="5"/>
  <c r="T8" i="5"/>
  <c r="U8" i="5"/>
  <c r="W8" i="5"/>
  <c r="X8" i="5"/>
  <c r="Y8" i="5"/>
  <c r="AA8" i="5"/>
  <c r="AB8" i="5"/>
  <c r="AE8" i="5"/>
  <c r="AF8" i="5"/>
  <c r="AG8" i="5"/>
  <c r="AH8" i="5"/>
  <c r="AI8" i="5"/>
  <c r="AJ8" i="5"/>
  <c r="AK8" i="5"/>
  <c r="AL8" i="5"/>
  <c r="AM8" i="5"/>
  <c r="AN8" i="5"/>
  <c r="AO8" i="5"/>
  <c r="AP8" i="5"/>
  <c r="AQ8" i="5"/>
  <c r="AR8" i="5"/>
  <c r="AS8" i="5"/>
  <c r="AT8" i="5"/>
  <c r="AC8" i="5"/>
  <c r="N8" i="5" l="1"/>
  <c r="BI103" i="5"/>
  <c r="AH71" i="5"/>
  <c r="BH103" i="5"/>
  <c r="BI109" i="5"/>
  <c r="BH109" i="5"/>
  <c r="BE103" i="5"/>
  <c r="BE109" i="5" s="1"/>
  <c r="BF103" i="5"/>
  <c r="BF109" i="5"/>
  <c r="BG103" i="5"/>
  <c r="BG109" i="5" s="1"/>
  <c r="BC64" i="5"/>
  <c r="Z71" i="5"/>
  <c r="BR63" i="5"/>
  <c r="BC103" i="5"/>
  <c r="BC109" i="5" s="1"/>
  <c r="BD103" i="5"/>
  <c r="BD109" i="5" s="1"/>
  <c r="Q72" i="5"/>
  <c r="P72" i="5"/>
  <c r="R42" i="5"/>
  <c r="R64" i="5" s="1"/>
  <c r="Q73" i="5"/>
  <c r="V71" i="5"/>
  <c r="P73" i="5"/>
  <c r="R52" i="5"/>
  <c r="R55" i="5" s="1"/>
  <c r="V73" i="5" s="1"/>
  <c r="N67" i="5"/>
  <c r="L68" i="5"/>
  <c r="BC63" i="5"/>
  <c r="BF68" i="5"/>
  <c r="R68" i="5"/>
  <c r="BE68" i="5"/>
  <c r="BR67" i="5"/>
  <c r="BE67" i="5"/>
  <c r="BF64" i="5"/>
  <c r="BE64" i="5"/>
  <c r="BD67" i="5"/>
  <c r="BE63" i="5"/>
  <c r="V69" i="5"/>
  <c r="BD63" i="5"/>
  <c r="BQ62" i="5"/>
  <c r="R67" i="5"/>
  <c r="BD62" i="5"/>
  <c r="O69" i="5"/>
  <c r="BR61" i="5"/>
  <c r="BR65" i="5" s="1"/>
  <c r="BP61" i="5"/>
  <c r="BP65" i="5" s="1"/>
  <c r="M69" i="5"/>
  <c r="BC67" i="5"/>
  <c r="BE69" i="5"/>
  <c r="BD68" i="5"/>
  <c r="BD64" i="5"/>
  <c r="BR62" i="5"/>
  <c r="BQ61" i="5"/>
  <c r="BQ65" i="5" s="1"/>
  <c r="L69" i="5"/>
  <c r="BR68" i="5"/>
  <c r="BQ67" i="5"/>
  <c r="BR64" i="5"/>
  <c r="BQ63" i="5"/>
  <c r="BP62" i="5"/>
  <c r="BO61" i="5"/>
  <c r="BO65" i="5" s="1"/>
  <c r="BQ68" i="5"/>
  <c r="BP67" i="5"/>
  <c r="BQ64" i="5"/>
  <c r="BP63" i="5"/>
  <c r="BO62" i="5"/>
  <c r="BN61" i="5"/>
  <c r="BN65" i="5" s="1"/>
  <c r="N63" i="5"/>
  <c r="BP68" i="5"/>
  <c r="BO67" i="5"/>
  <c r="BP64" i="5"/>
  <c r="BO63" i="5"/>
  <c r="BN62" i="5"/>
  <c r="BM61" i="5"/>
  <c r="BM65" i="5" s="1"/>
  <c r="BO68" i="5"/>
  <c r="BN67" i="5"/>
  <c r="BO64" i="5"/>
  <c r="BN63" i="5"/>
  <c r="BM62" i="5"/>
  <c r="BL61" i="5"/>
  <c r="BL65" i="5" s="1"/>
  <c r="N61" i="5"/>
  <c r="Q67" i="5"/>
  <c r="BN68" i="5"/>
  <c r="BM67" i="5"/>
  <c r="BN64" i="5"/>
  <c r="BM63" i="5"/>
  <c r="BL62" i="5"/>
  <c r="BK61" i="5"/>
  <c r="BK65" i="5" s="1"/>
  <c r="P67" i="5"/>
  <c r="BM68" i="5"/>
  <c r="BL67" i="5"/>
  <c r="BM64" i="5"/>
  <c r="BL63" i="5"/>
  <c r="BK62" i="5"/>
  <c r="BJ61" i="5"/>
  <c r="O67" i="5"/>
  <c r="BL68" i="5"/>
  <c r="BK67" i="5"/>
  <c r="BL64" i="5"/>
  <c r="BK63" i="5"/>
  <c r="BJ62" i="5"/>
  <c r="BI61" i="5"/>
  <c r="Q68" i="5"/>
  <c r="BK68" i="5"/>
  <c r="BJ67" i="5"/>
  <c r="BK64" i="5"/>
  <c r="BJ63" i="5"/>
  <c r="BI62" i="5"/>
  <c r="BH61" i="5"/>
  <c r="P68" i="5"/>
  <c r="M67" i="5"/>
  <c r="BJ68" i="5"/>
  <c r="BI67" i="5"/>
  <c r="BJ64" i="5"/>
  <c r="BI63" i="5"/>
  <c r="BH62" i="5"/>
  <c r="BG61" i="5"/>
  <c r="R61" i="5"/>
  <c r="O68" i="5"/>
  <c r="L67" i="5"/>
  <c r="BI68" i="5"/>
  <c r="BH67" i="5"/>
  <c r="BI64" i="5"/>
  <c r="BH63" i="5"/>
  <c r="BG62" i="5"/>
  <c r="BF61" i="5"/>
  <c r="Q69" i="5"/>
  <c r="BC61" i="5"/>
  <c r="BH68" i="5"/>
  <c r="BG67" i="5"/>
  <c r="BH64" i="5"/>
  <c r="BG63" i="5"/>
  <c r="BF62" i="5"/>
  <c r="BE61" i="5"/>
  <c r="P69" i="5"/>
  <c r="M68" i="5"/>
  <c r="BC62" i="5"/>
  <c r="BG68" i="5"/>
  <c r="BF67" i="5"/>
  <c r="BG64" i="5"/>
  <c r="BF63" i="5"/>
  <c r="BE62" i="5"/>
  <c r="BD61" i="5"/>
  <c r="K67" i="5"/>
  <c r="P61" i="5"/>
  <c r="K63" i="5"/>
  <c r="N62" i="5"/>
  <c r="M62" i="5"/>
  <c r="N64" i="5"/>
  <c r="O61" i="5"/>
  <c r="R63" i="5"/>
  <c r="K64" i="5"/>
  <c r="L63" i="5"/>
  <c r="R62" i="5"/>
  <c r="Q61" i="5"/>
  <c r="O62" i="5"/>
  <c r="M63" i="5"/>
  <c r="L62" i="5"/>
  <c r="M61" i="5"/>
  <c r="L61" i="5"/>
  <c r="K62" i="5"/>
  <c r="Q64" i="5"/>
  <c r="P64" i="5"/>
  <c r="Q63" i="5"/>
  <c r="O64" i="5"/>
  <c r="P63" i="5"/>
  <c r="Q62" i="5"/>
  <c r="O63" i="5"/>
  <c r="M64" i="5"/>
  <c r="P62" i="5"/>
  <c r="L64" i="5"/>
  <c r="R8" i="5"/>
  <c r="Z8" i="5"/>
  <c r="AD8" i="5"/>
  <c r="V8" i="5"/>
  <c r="V14" i="5"/>
  <c r="N14" i="5"/>
  <c r="R14" i="5"/>
  <c r="AD14" i="5"/>
  <c r="Z14" i="5"/>
  <c r="V52" i="5"/>
  <c r="V48" i="5"/>
  <c r="V42" i="5"/>
  <c r="O85" i="5"/>
  <c r="O94" i="5" s="1"/>
  <c r="BC48" i="5"/>
  <c r="BC68" i="5" s="1"/>
  <c r="Q85" i="5"/>
  <c r="Q94" i="5" s="1"/>
  <c r="P85" i="5"/>
  <c r="P94" i="5" s="1"/>
  <c r="R85" i="5"/>
  <c r="M85" i="5"/>
  <c r="M94" i="5" s="1"/>
  <c r="N85" i="5"/>
  <c r="K48" i="5"/>
  <c r="K68" i="5" s="1"/>
  <c r="Z117" i="5"/>
  <c r="BF117" i="5" s="1"/>
  <c r="Z82" i="5"/>
  <c r="BF82" i="5" s="1"/>
  <c r="AC87" i="5"/>
  <c r="AC82" i="5"/>
  <c r="AC85" i="5" s="1"/>
  <c r="AE87" i="5"/>
  <c r="AE82" i="5"/>
  <c r="AE85" i="5" s="1"/>
  <c r="AD87" i="5"/>
  <c r="BG87" i="5" s="1"/>
  <c r="AD82" i="5"/>
  <c r="AF117" i="5"/>
  <c r="AF87" i="5"/>
  <c r="AF82" i="5"/>
  <c r="AF85" i="5" s="1"/>
  <c r="AG87" i="5"/>
  <c r="AG82" i="5"/>
  <c r="AG85" i="5" s="1"/>
  <c r="AI82" i="5"/>
  <c r="AI85" i="5" s="1"/>
  <c r="AI94" i="5" s="1"/>
  <c r="AJ82" i="5"/>
  <c r="AJ85" i="5" s="1"/>
  <c r="AJ94" i="5" s="1"/>
  <c r="AH87" i="5"/>
  <c r="BH87" i="5" s="1"/>
  <c r="AH82" i="5"/>
  <c r="AK82" i="5"/>
  <c r="AK85" i="5" s="1"/>
  <c r="AK94" i="5" s="1"/>
  <c r="AM87" i="5"/>
  <c r="AM82" i="5"/>
  <c r="AM85" i="5" s="1"/>
  <c r="AM41" i="5"/>
  <c r="AM42" i="5" s="1"/>
  <c r="AM67" i="5" s="1"/>
  <c r="AO117" i="5"/>
  <c r="AP117" i="5"/>
  <c r="AQ117" i="5"/>
  <c r="AR117" i="5"/>
  <c r="AS117" i="5"/>
  <c r="AT117" i="5"/>
  <c r="D103" i="5"/>
  <c r="D117" i="5" s="1"/>
  <c r="E103" i="5"/>
  <c r="E117" i="5" s="1"/>
  <c r="F103" i="5"/>
  <c r="F117" i="5" s="1"/>
  <c r="S117" i="5"/>
  <c r="T117" i="5"/>
  <c r="U117" i="5"/>
  <c r="V117" i="5"/>
  <c r="BE117" i="5" s="1"/>
  <c r="W117" i="5"/>
  <c r="X117" i="5"/>
  <c r="Y117" i="5"/>
  <c r="AA117" i="5"/>
  <c r="AB117" i="5"/>
  <c r="AC117" i="5"/>
  <c r="AD117" i="5"/>
  <c r="BG117" i="5" s="1"/>
  <c r="AE117" i="5"/>
  <c r="AG117" i="5"/>
  <c r="AH117" i="5"/>
  <c r="BH117" i="5" s="1"/>
  <c r="AI117" i="5"/>
  <c r="AJ117" i="5"/>
  <c r="AK117" i="5"/>
  <c r="AL117" i="5"/>
  <c r="BI117" i="5" s="1"/>
  <c r="AM117" i="5"/>
  <c r="AL87" i="5"/>
  <c r="AO85" i="5"/>
  <c r="AO94" i="5" s="1"/>
  <c r="AP85" i="5"/>
  <c r="AP94" i="5" s="1"/>
  <c r="AQ85" i="5"/>
  <c r="AQ94" i="5" s="1"/>
  <c r="AR85" i="5"/>
  <c r="AR94" i="5" s="1"/>
  <c r="AS85" i="5"/>
  <c r="AS94" i="5" s="1"/>
  <c r="AT85" i="5"/>
  <c r="AT94" i="5" s="1"/>
  <c r="C85" i="5"/>
  <c r="D85" i="5"/>
  <c r="D94" i="5" s="1"/>
  <c r="E85" i="5"/>
  <c r="E94" i="5" s="1"/>
  <c r="F85" i="5"/>
  <c r="F94" i="5" s="1"/>
  <c r="T85" i="5"/>
  <c r="T94" i="5" s="1"/>
  <c r="U85" i="5"/>
  <c r="U94" i="5" s="1"/>
  <c r="V85" i="5"/>
  <c r="W85" i="5"/>
  <c r="W94" i="5" s="1"/>
  <c r="X85" i="5"/>
  <c r="X94" i="5" s="1"/>
  <c r="Y85" i="5"/>
  <c r="Y94" i="5" s="1"/>
  <c r="AA85" i="5"/>
  <c r="AA94" i="5" s="1"/>
  <c r="AB85" i="5"/>
  <c r="AB94" i="5" s="1"/>
  <c r="AL82" i="5"/>
  <c r="C117" i="5"/>
  <c r="AO116" i="5"/>
  <c r="AP116" i="5"/>
  <c r="AQ116" i="5"/>
  <c r="AR116" i="5"/>
  <c r="AS116" i="5"/>
  <c r="AT116" i="5"/>
  <c r="C116" i="5"/>
  <c r="D116" i="5"/>
  <c r="E116" i="5"/>
  <c r="F116" i="5"/>
  <c r="S116" i="5"/>
  <c r="T116" i="5"/>
  <c r="U116" i="5"/>
  <c r="V116" i="5"/>
  <c r="BE116" i="5" s="1"/>
  <c r="W116" i="5"/>
  <c r="X116" i="5"/>
  <c r="Y116" i="5"/>
  <c r="Z116" i="5"/>
  <c r="BF116" i="5" s="1"/>
  <c r="AA116" i="5"/>
  <c r="AB116" i="5"/>
  <c r="AC116" i="5"/>
  <c r="AD116" i="5"/>
  <c r="BG116" i="5" s="1"/>
  <c r="AE116" i="5"/>
  <c r="AF116" i="5"/>
  <c r="AG116" i="5"/>
  <c r="AH116" i="5"/>
  <c r="BH116" i="5" s="1"/>
  <c r="AI116" i="5"/>
  <c r="AJ116" i="5"/>
  <c r="AK116" i="5"/>
  <c r="AL116" i="5"/>
  <c r="BI116" i="5" s="1"/>
  <c r="AM116" i="5"/>
  <c r="AN116" i="5"/>
  <c r="AN117" i="5"/>
  <c r="AN87" i="5"/>
  <c r="AN82" i="5"/>
  <c r="AN85" i="5" s="1"/>
  <c r="AO42" i="5"/>
  <c r="AO48" i="5" s="1"/>
  <c r="AO52" i="5" s="1"/>
  <c r="AO55" i="5" s="1"/>
  <c r="AO56" i="5" s="1"/>
  <c r="AP42" i="5"/>
  <c r="AP48" i="5" s="1"/>
  <c r="AP52" i="5" s="1"/>
  <c r="AP55" i="5" s="1"/>
  <c r="AP56" i="5" s="1"/>
  <c r="AQ42" i="5"/>
  <c r="AQ48" i="5" s="1"/>
  <c r="AQ52" i="5" s="1"/>
  <c r="AQ55" i="5" s="1"/>
  <c r="AQ56" i="5" s="1"/>
  <c r="AR42" i="5"/>
  <c r="AR48" i="5" s="1"/>
  <c r="AR52" i="5" s="1"/>
  <c r="AR55" i="5" s="1"/>
  <c r="AR56" i="5" s="1"/>
  <c r="AS42" i="5"/>
  <c r="AS48" i="5" s="1"/>
  <c r="AS52" i="5" s="1"/>
  <c r="AS55" i="5" s="1"/>
  <c r="AS56" i="5" s="1"/>
  <c r="AT42" i="5"/>
  <c r="AT48" i="5" s="1"/>
  <c r="AT52" i="5" s="1"/>
  <c r="AT55" i="5" s="1"/>
  <c r="AT56" i="5" s="1"/>
  <c r="C42" i="5"/>
  <c r="C48" i="5" s="1"/>
  <c r="C52" i="5" s="1"/>
  <c r="C55" i="5" s="1"/>
  <c r="C56" i="5" s="1"/>
  <c r="D42" i="5"/>
  <c r="D48" i="5" s="1"/>
  <c r="D52" i="5" s="1"/>
  <c r="D55" i="5" s="1"/>
  <c r="D56" i="5" s="1"/>
  <c r="E42" i="5"/>
  <c r="E48" i="5" s="1"/>
  <c r="E52" i="5" s="1"/>
  <c r="E55" i="5" s="1"/>
  <c r="E56" i="5" s="1"/>
  <c r="F42" i="5"/>
  <c r="F48" i="5" s="1"/>
  <c r="F52" i="5" s="1"/>
  <c r="F55" i="5" s="1"/>
  <c r="F56" i="5" s="1"/>
  <c r="S42" i="5"/>
  <c r="S67" i="5" s="1"/>
  <c r="T42" i="5"/>
  <c r="T67" i="5" s="1"/>
  <c r="U42" i="5"/>
  <c r="U67" i="5" s="1"/>
  <c r="V56" i="5"/>
  <c r="W42" i="5"/>
  <c r="W67" i="5" s="1"/>
  <c r="X42" i="5"/>
  <c r="X67" i="5" s="1"/>
  <c r="Y42" i="5"/>
  <c r="Y67" i="5" s="1"/>
  <c r="AA42" i="5"/>
  <c r="AA67" i="5" s="1"/>
  <c r="AB42" i="5"/>
  <c r="AB67" i="5" s="1"/>
  <c r="AC42" i="5"/>
  <c r="AC67" i="5" s="1"/>
  <c r="AE42" i="5"/>
  <c r="AE67" i="5" s="1"/>
  <c r="AF42" i="5"/>
  <c r="AF67" i="5" s="1"/>
  <c r="AG42" i="5"/>
  <c r="AG67" i="5" s="1"/>
  <c r="AI42" i="5"/>
  <c r="AI67" i="5" s="1"/>
  <c r="AJ42" i="5"/>
  <c r="AJ67" i="5" s="1"/>
  <c r="AK42" i="5"/>
  <c r="AK67" i="5" s="1"/>
  <c r="AN41" i="5"/>
  <c r="AN42" i="5" s="1"/>
  <c r="AN67" i="5" s="1"/>
  <c r="BJ65" i="5" l="1"/>
  <c r="R69" i="5"/>
  <c r="O72" i="5"/>
  <c r="V68" i="5"/>
  <c r="V72" i="5"/>
  <c r="BF65" i="5"/>
  <c r="R56" i="5"/>
  <c r="R65" i="5"/>
  <c r="N65" i="5"/>
  <c r="K65" i="5"/>
  <c r="BD65" i="5"/>
  <c r="BH65" i="5"/>
  <c r="BE65" i="5"/>
  <c r="BI65" i="5"/>
  <c r="BG65" i="5"/>
  <c r="O65" i="5"/>
  <c r="BC65" i="5"/>
  <c r="V64" i="5"/>
  <c r="V67" i="5"/>
  <c r="V61" i="5"/>
  <c r="V62" i="5"/>
  <c r="P65" i="5"/>
  <c r="L65" i="5"/>
  <c r="M65" i="5"/>
  <c r="AK61" i="5"/>
  <c r="AK62" i="5"/>
  <c r="AK63" i="5"/>
  <c r="AK64" i="5"/>
  <c r="S48" i="5"/>
  <c r="S72" i="5" s="1"/>
  <c r="S61" i="5"/>
  <c r="S62" i="5"/>
  <c r="S63" i="5"/>
  <c r="S64" i="5"/>
  <c r="AI61" i="5"/>
  <c r="AI62" i="5"/>
  <c r="AI63" i="5"/>
  <c r="AI64" i="5"/>
  <c r="AG62" i="5"/>
  <c r="AG63" i="5"/>
  <c r="AG64" i="5"/>
  <c r="AG61" i="5"/>
  <c r="K52" i="5"/>
  <c r="K55" i="5" s="1"/>
  <c r="O73" i="5" s="1"/>
  <c r="AF48" i="5"/>
  <c r="AF72" i="5" s="1"/>
  <c r="AF62" i="5"/>
  <c r="AF63" i="5"/>
  <c r="AF61" i="5"/>
  <c r="AF64" i="5"/>
  <c r="AE48" i="5"/>
  <c r="AE72" i="5" s="1"/>
  <c r="AE63" i="5"/>
  <c r="AE61" i="5"/>
  <c r="AE64" i="5"/>
  <c r="AE62" i="5"/>
  <c r="AC48" i="5"/>
  <c r="AC64" i="5"/>
  <c r="AC62" i="5"/>
  <c r="AC61" i="5"/>
  <c r="AC63" i="5"/>
  <c r="AB48" i="5"/>
  <c r="AB72" i="5" s="1"/>
  <c r="AB64" i="5"/>
  <c r="AB61" i="5"/>
  <c r="AB63" i="5"/>
  <c r="AB62" i="5"/>
  <c r="U48" i="5"/>
  <c r="U72" i="5" s="1"/>
  <c r="U61" i="5"/>
  <c r="U62" i="5"/>
  <c r="U63" i="5"/>
  <c r="U64" i="5"/>
  <c r="AM48" i="5"/>
  <c r="AM61" i="5"/>
  <c r="AM62" i="5"/>
  <c r="AM63" i="5"/>
  <c r="AM64" i="5"/>
  <c r="AN48" i="5"/>
  <c r="AN72" i="5" s="1"/>
  <c r="AN61" i="5"/>
  <c r="AN62" i="5"/>
  <c r="AN63" i="5"/>
  <c r="AN64" i="5"/>
  <c r="AA63" i="5"/>
  <c r="AA61" i="5"/>
  <c r="AA62" i="5"/>
  <c r="AA64" i="5"/>
  <c r="Y48" i="5"/>
  <c r="Y61" i="5"/>
  <c r="Y62" i="5"/>
  <c r="Y64" i="5"/>
  <c r="Y63" i="5"/>
  <c r="X48" i="5"/>
  <c r="X61" i="5"/>
  <c r="X62" i="5"/>
  <c r="X63" i="5"/>
  <c r="X64" i="5"/>
  <c r="Q65" i="5"/>
  <c r="T48" i="5"/>
  <c r="T72" i="5" s="1"/>
  <c r="T61" i="5"/>
  <c r="T62" i="5"/>
  <c r="T63" i="5"/>
  <c r="T64" i="5"/>
  <c r="W61" i="5"/>
  <c r="W62" i="5"/>
  <c r="W63" i="5"/>
  <c r="W64" i="5"/>
  <c r="V63" i="5"/>
  <c r="AJ48" i="5"/>
  <c r="AJ61" i="5"/>
  <c r="AJ62" i="5"/>
  <c r="AJ63" i="5"/>
  <c r="AJ64" i="5"/>
  <c r="AC94" i="5"/>
  <c r="BC52" i="5"/>
  <c r="N48" i="5"/>
  <c r="Z85" i="5"/>
  <c r="BF85" i="5" s="1"/>
  <c r="AH85" i="5"/>
  <c r="BH85" i="5" s="1"/>
  <c r="BH82" i="5"/>
  <c r="R94" i="5"/>
  <c r="BD94" i="5" s="1"/>
  <c r="BD85" i="5"/>
  <c r="AD85" i="5"/>
  <c r="BG85" i="5" s="1"/>
  <c r="BG82" i="5"/>
  <c r="V94" i="5"/>
  <c r="BE94" i="5" s="1"/>
  <c r="BE85" i="5"/>
  <c r="N94" i="5"/>
  <c r="BC94" i="5" s="1"/>
  <c r="BC85" i="5"/>
  <c r="AL85" i="5"/>
  <c r="BI85" i="5" s="1"/>
  <c r="BI82" i="5"/>
  <c r="W48" i="5"/>
  <c r="Z42" i="5"/>
  <c r="Z67" i="5" s="1"/>
  <c r="AI48" i="5"/>
  <c r="AA48" i="5"/>
  <c r="AD42" i="5"/>
  <c r="AD67" i="5" s="1"/>
  <c r="AK48" i="5"/>
  <c r="AL42" i="5"/>
  <c r="AL67" i="5" s="1"/>
  <c r="AG48" i="5"/>
  <c r="AH42" i="5"/>
  <c r="AH67" i="5" s="1"/>
  <c r="AE94" i="5"/>
  <c r="AF94" i="5"/>
  <c r="AG94" i="5"/>
  <c r="AM94" i="5"/>
  <c r="AN94" i="5"/>
  <c r="S85" i="5"/>
  <c r="S94" i="5" s="1"/>
  <c r="BE56" i="5"/>
  <c r="BR56" i="5"/>
  <c r="BH56" i="5"/>
  <c r="BF56" i="5"/>
  <c r="BI56" i="5"/>
  <c r="BK56" i="5"/>
  <c r="BQ56" i="5"/>
  <c r="BO56" i="5"/>
  <c r="BM56" i="5"/>
  <c r="BG56" i="5"/>
  <c r="BN56" i="5"/>
  <c r="BP56" i="5"/>
  <c r="BJ56" i="5"/>
  <c r="BL56" i="5"/>
  <c r="BD56" i="5"/>
  <c r="AC72" i="5" l="1"/>
  <c r="AK68" i="5"/>
  <c r="AK72" i="5"/>
  <c r="N68" i="5"/>
  <c r="R72" i="5"/>
  <c r="X72" i="5"/>
  <c r="AJ72" i="5"/>
  <c r="AM72" i="5"/>
  <c r="AA68" i="5"/>
  <c r="AA72" i="5"/>
  <c r="W68" i="5"/>
  <c r="W72" i="5"/>
  <c r="AG68" i="5"/>
  <c r="AG72" i="5"/>
  <c r="AI72" i="5"/>
  <c r="Y72" i="5"/>
  <c r="S52" i="5"/>
  <c r="S55" i="5" s="1"/>
  <c r="S73" i="5" s="1"/>
  <c r="S68" i="5"/>
  <c r="K56" i="5"/>
  <c r="K69" i="5"/>
  <c r="X52" i="5"/>
  <c r="X55" i="5" s="1"/>
  <c r="X68" i="5"/>
  <c r="T52" i="5"/>
  <c r="T55" i="5" s="1"/>
  <c r="T73" i="5" s="1"/>
  <c r="T68" i="5"/>
  <c r="AN52" i="5"/>
  <c r="AN55" i="5" s="1"/>
  <c r="AN68" i="5"/>
  <c r="AC52" i="5"/>
  <c r="AC55" i="5" s="1"/>
  <c r="AC68" i="5"/>
  <c r="Y52" i="5"/>
  <c r="Y55" i="5" s="1"/>
  <c r="Y68" i="5"/>
  <c r="AB52" i="5"/>
  <c r="AB55" i="5" s="1"/>
  <c r="AB73" i="5" s="1"/>
  <c r="AB68" i="5"/>
  <c r="AJ52" i="5"/>
  <c r="AJ55" i="5" s="1"/>
  <c r="AJ68" i="5"/>
  <c r="AE52" i="5"/>
  <c r="AE55" i="5" s="1"/>
  <c r="AE68" i="5"/>
  <c r="AF52" i="5"/>
  <c r="AF55" i="5" s="1"/>
  <c r="AF68" i="5"/>
  <c r="U52" i="5"/>
  <c r="U55" i="5" s="1"/>
  <c r="U73" i="5" s="1"/>
  <c r="U68" i="5"/>
  <c r="AM52" i="5"/>
  <c r="AM55" i="5" s="1"/>
  <c r="AM68" i="5"/>
  <c r="AI52" i="5"/>
  <c r="AI55" i="5" s="1"/>
  <c r="AI73" i="5" s="1"/>
  <c r="AI68" i="5"/>
  <c r="V65" i="5"/>
  <c r="Z94" i="5"/>
  <c r="BF94" i="5" s="1"/>
  <c r="Y65" i="5"/>
  <c r="AI65" i="5"/>
  <c r="W65" i="5"/>
  <c r="U65" i="5"/>
  <c r="AA65" i="5"/>
  <c r="T65" i="5"/>
  <c r="AF65" i="5"/>
  <c r="AE65" i="5"/>
  <c r="AB65" i="5"/>
  <c r="Z64" i="5"/>
  <c r="Z63" i="5"/>
  <c r="Z61" i="5"/>
  <c r="Z62" i="5"/>
  <c r="AH63" i="5"/>
  <c r="AH64" i="5"/>
  <c r="AH62" i="5"/>
  <c r="AH61" i="5"/>
  <c r="AM65" i="5"/>
  <c r="AL64" i="5"/>
  <c r="AL63" i="5"/>
  <c r="AL61" i="5"/>
  <c r="AL62" i="5"/>
  <c r="AD62" i="5"/>
  <c r="AD61" i="5"/>
  <c r="AD64" i="5"/>
  <c r="AD63" i="5"/>
  <c r="S65" i="5"/>
  <c r="X65" i="5"/>
  <c r="AC65" i="5"/>
  <c r="AG65" i="5"/>
  <c r="AK65" i="5"/>
  <c r="AH94" i="5"/>
  <c r="BH94" i="5" s="1"/>
  <c r="AN65" i="5"/>
  <c r="AD94" i="5"/>
  <c r="BG94" i="5" s="1"/>
  <c r="AJ65" i="5"/>
  <c r="BC55" i="5"/>
  <c r="BC69" i="5" s="1"/>
  <c r="N52" i="5"/>
  <c r="AL94" i="5"/>
  <c r="BI94" i="5" s="1"/>
  <c r="AG52" i="5"/>
  <c r="AH48" i="5"/>
  <c r="AA52" i="5"/>
  <c r="AD48" i="5"/>
  <c r="AK52" i="5"/>
  <c r="AL48" i="5"/>
  <c r="W52" i="5"/>
  <c r="Z48" i="5"/>
  <c r="Y73" i="5" l="1"/>
  <c r="AJ73" i="5"/>
  <c r="Z68" i="5"/>
  <c r="Z72" i="5"/>
  <c r="AD68" i="5"/>
  <c r="AD72" i="5"/>
  <c r="AC73" i="5"/>
  <c r="AN73" i="5"/>
  <c r="AF73" i="5"/>
  <c r="AH68" i="5"/>
  <c r="AH72" i="5"/>
  <c r="X73" i="5"/>
  <c r="AL68" i="5"/>
  <c r="AL72" i="5"/>
  <c r="AM73" i="5"/>
  <c r="AE73" i="5"/>
  <c r="AB56" i="5"/>
  <c r="AB69" i="5"/>
  <c r="AN56" i="5"/>
  <c r="AN69" i="5"/>
  <c r="Y56" i="5"/>
  <c r="Y69" i="5"/>
  <c r="AI56" i="5"/>
  <c r="AI69" i="5"/>
  <c r="AC56" i="5"/>
  <c r="AC69" i="5"/>
  <c r="AM56" i="5"/>
  <c r="AM69" i="5"/>
  <c r="T56" i="5"/>
  <c r="T69" i="5"/>
  <c r="X56" i="5"/>
  <c r="X69" i="5"/>
  <c r="U56" i="5"/>
  <c r="U69" i="5"/>
  <c r="AF56" i="5"/>
  <c r="AF69" i="5"/>
  <c r="AE56" i="5"/>
  <c r="AE69" i="5"/>
  <c r="AJ56" i="5"/>
  <c r="AJ69" i="5"/>
  <c r="S56" i="5"/>
  <c r="S69" i="5"/>
  <c r="Z65" i="5"/>
  <c r="AD65" i="5"/>
  <c r="AL65" i="5"/>
  <c r="AH65" i="5"/>
  <c r="N55" i="5"/>
  <c r="R73" i="5" s="1"/>
  <c r="BC56" i="5"/>
  <c r="AK55" i="5"/>
  <c r="AL52" i="5"/>
  <c r="W55" i="5"/>
  <c r="Z52" i="5"/>
  <c r="AA55" i="5"/>
  <c r="AD52" i="5"/>
  <c r="AG55" i="5"/>
  <c r="AH52" i="5"/>
  <c r="AK69" i="5" l="1"/>
  <c r="AK73" i="5"/>
  <c r="AA69" i="5"/>
  <c r="AA73" i="5"/>
  <c r="W69" i="5"/>
  <c r="W73" i="5"/>
  <c r="AG69" i="5"/>
  <c r="AG73" i="5"/>
  <c r="N56" i="5"/>
  <c r="N69" i="5"/>
  <c r="AG56" i="5"/>
  <c r="AH55" i="5"/>
  <c r="AA56" i="5"/>
  <c r="AD55" i="5"/>
  <c r="W56" i="5"/>
  <c r="Z55" i="5"/>
  <c r="Z73" i="5" s="1"/>
  <c r="AK56" i="5"/>
  <c r="AL55" i="5"/>
  <c r="AD73" i="5" l="1"/>
  <c r="AH73" i="5"/>
  <c r="AL73" i="5"/>
  <c r="AL56" i="5"/>
  <c r="AL69" i="5"/>
  <c r="Z56" i="5"/>
  <c r="Z69" i="5"/>
  <c r="AD56" i="5"/>
  <c r="AD69" i="5"/>
  <c r="AH56" i="5"/>
  <c r="AH6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 authorId="0" shapeId="0" xr:uid="{51306DDF-F401-45EC-A956-628826B827CF}">
      <text>
        <r>
          <rPr>
            <b/>
            <sz val="9"/>
            <color indexed="81"/>
            <rFont val="Tahoma"/>
            <family val="2"/>
          </rPr>
          <t>William:</t>
        </r>
        <r>
          <rPr>
            <sz val="9"/>
            <color indexed="81"/>
            <rFont val="Tahoma"/>
            <family val="2"/>
          </rPr>
          <t xml:space="preserve">
the Computing and Graphics segment, which primarily includes desktop and notebook processors and chipsets, discrete and integrated graphics processing units (GPUs), datacenter and professional GPUs, and development services. The Company also licenses portions of its IP portfolio</t>
        </r>
      </text>
    </comment>
    <comment ref="B7" authorId="0" shapeId="0" xr:uid="{78C4A0DB-DDE1-4036-B239-A9D6735E9D22}">
      <text>
        <r>
          <rPr>
            <b/>
            <sz val="9"/>
            <color indexed="81"/>
            <rFont val="Tahoma"/>
            <family val="2"/>
          </rPr>
          <t>William:</t>
        </r>
        <r>
          <rPr>
            <sz val="9"/>
            <color indexed="81"/>
            <rFont val="Tahoma"/>
            <family val="2"/>
          </rPr>
          <t xml:space="preserve">
the Enterprise, Embedded and Semi-Custom segment, which primarily includes server and embedded processors, semi-custom System-on-Chip (SoC) products, development services, and technology for game consoles. The Company also licenses portions of its IP portfolio.</t>
        </r>
      </text>
    </comment>
    <comment ref="B81" authorId="0" shapeId="0" xr:uid="{F90A141F-A5A9-4960-8F12-895D6DF78775}">
      <text>
        <r>
          <rPr>
            <b/>
            <sz val="9"/>
            <color indexed="81"/>
            <rFont val="Tahoma"/>
            <family val="2"/>
          </rPr>
          <t>William:</t>
        </r>
        <r>
          <rPr>
            <sz val="9"/>
            <color indexed="81"/>
            <rFont val="Tahoma"/>
            <family val="2"/>
          </rPr>
          <t xml:space="preserve">
Also known as: "Marketable securities"</t>
        </r>
      </text>
    </comment>
    <comment ref="AC82" authorId="0" shapeId="0" xr:uid="{54A934F4-45D6-4B1E-AA0B-4FFF9C2F6768}">
      <text>
        <r>
          <rPr>
            <b/>
            <sz val="9"/>
            <color indexed="81"/>
            <rFont val="Tahoma"/>
            <charset val="1"/>
          </rPr>
          <t>William:</t>
        </r>
        <r>
          <rPr>
            <sz val="9"/>
            <color indexed="81"/>
            <rFont val="Tahoma"/>
            <charset val="1"/>
          </rPr>
          <t xml:space="preserve">
Includes "Receivables from related parties"</t>
        </r>
      </text>
    </comment>
    <comment ref="AL82" authorId="0" shapeId="0" xr:uid="{61296D2A-9EBB-4DC1-BCA2-ABE39435844B}">
      <text>
        <r>
          <rPr>
            <b/>
            <sz val="9"/>
            <color indexed="81"/>
            <rFont val="Tahoma"/>
            <family val="2"/>
          </rPr>
          <t>William:</t>
        </r>
        <r>
          <rPr>
            <sz val="9"/>
            <color indexed="81"/>
            <rFont val="Tahoma"/>
            <family val="2"/>
          </rPr>
          <t xml:space="preserve">
Includes "Receivables from related parties"</t>
        </r>
      </text>
    </comment>
    <comment ref="AN82" authorId="0" shapeId="0" xr:uid="{E4A5B3D3-4D07-4095-B4C3-6BAD57531980}">
      <text>
        <r>
          <rPr>
            <b/>
            <sz val="9"/>
            <color indexed="81"/>
            <rFont val="Tahoma"/>
            <family val="2"/>
          </rPr>
          <t>William:</t>
        </r>
        <r>
          <rPr>
            <sz val="9"/>
            <color indexed="81"/>
            <rFont val="Tahoma"/>
            <family val="2"/>
          </rPr>
          <t xml:space="preserve">
Includes "Receivables from related parties"</t>
        </r>
      </text>
    </comment>
    <comment ref="L84" authorId="0" shapeId="0" xr:uid="{B5744DFB-4B62-46E7-B17D-4AD0F24359D3}">
      <text>
        <r>
          <rPr>
            <b/>
            <sz val="9"/>
            <color indexed="81"/>
            <rFont val="Tahoma"/>
            <family val="2"/>
          </rPr>
          <t>William:</t>
        </r>
        <r>
          <rPr>
            <sz val="9"/>
            <color indexed="81"/>
            <rFont val="Tahoma"/>
            <family val="2"/>
          </rPr>
          <t xml:space="preserve">
Includes payment to "GLOBALFOUNDRIES".</t>
        </r>
      </text>
    </comment>
    <comment ref="AN87" authorId="0" shapeId="0" xr:uid="{C70180D8-08E3-445A-BCE5-63BB93BE50C4}">
      <text>
        <r>
          <rPr>
            <b/>
            <sz val="9"/>
            <color indexed="81"/>
            <rFont val="Tahoma"/>
            <family val="2"/>
          </rPr>
          <t>William:</t>
        </r>
        <r>
          <rPr>
            <sz val="9"/>
            <color indexed="81"/>
            <rFont val="Tahoma"/>
            <family val="2"/>
          </rPr>
          <t xml:space="preserve">
Includes "Operating lease right-of-use assets"</t>
        </r>
      </text>
    </comment>
    <comment ref="N98" authorId="0" shapeId="0" xr:uid="{64BB401D-95AE-414A-81E4-2F26D7EDCE57}">
      <text>
        <r>
          <rPr>
            <b/>
            <sz val="9"/>
            <color indexed="81"/>
            <rFont val="Tahoma"/>
            <family val="2"/>
          </rPr>
          <t>William:</t>
        </r>
        <r>
          <rPr>
            <sz val="9"/>
            <color indexed="81"/>
            <rFont val="Tahoma"/>
            <family val="2"/>
          </rPr>
          <t xml:space="preserve">
Payable to "GLOBALFOUNDRIES" </t>
        </r>
      </text>
    </comment>
    <comment ref="Q98" authorId="0" shapeId="0" xr:uid="{9E80E959-E655-4B1B-AC0C-F2D5A6F5722C}">
      <text>
        <r>
          <rPr>
            <b/>
            <sz val="9"/>
            <color indexed="81"/>
            <rFont val="Tahoma"/>
            <family val="2"/>
          </rPr>
          <t>William:</t>
        </r>
        <r>
          <rPr>
            <sz val="9"/>
            <color indexed="81"/>
            <rFont val="Tahoma"/>
            <family val="2"/>
          </rPr>
          <t xml:space="preserve">
Payable to "GLOBALFOUNDRIES" and "ATMP JV"
</t>
        </r>
      </text>
    </comment>
    <comment ref="L99" authorId="0" shapeId="0" xr:uid="{B5EB06E3-3979-4851-A903-E7A757B78176}">
      <text>
        <r>
          <rPr>
            <b/>
            <sz val="9"/>
            <color indexed="81"/>
            <rFont val="Tahoma"/>
            <family val="2"/>
          </rPr>
          <t>William:</t>
        </r>
        <r>
          <rPr>
            <sz val="9"/>
            <color indexed="81"/>
            <rFont val="Tahoma"/>
            <family val="2"/>
          </rPr>
          <t xml:space="preserve">
For this period they have accrued liabilities and other current liabilities all in one line under "Accrued and other current liabilities"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<sst xmlns="http://schemas.openxmlformats.org/spreadsheetml/2006/main" count="4304" uniqueCount="2105">
  <si>
    <t>2006</t>
  </si>
  <si>
    <t>2007</t>
  </si>
  <si>
    <t>2008</t>
  </si>
  <si>
    <t>2009</t>
  </si>
  <si>
    <t>2010</t>
  </si>
  <si>
    <t>2011</t>
  </si>
  <si>
    <t>2012</t>
  </si>
  <si>
    <t>2013</t>
  </si>
  <si>
    <t>2014</t>
  </si>
  <si>
    <t>2015</t>
  </si>
  <si>
    <t>2016</t>
  </si>
  <si>
    <t>2017</t>
  </si>
  <si>
    <t>2018</t>
  </si>
  <si>
    <t>2019</t>
  </si>
  <si>
    <t>2020</t>
  </si>
  <si>
    <t>2021</t>
  </si>
  <si>
    <t>TTM</t>
  </si>
  <si>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</si>
  <si>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</si>
  <si>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</si>
  <si>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</si>
  <si>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</si>
  <si>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</si>
  <si>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</si>
  <si>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</si>
  <si>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</si>
  <si>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</si>
  <si>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</si>
  <si>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</si>
  <si>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</si>
  <si>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</si>
  <si>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</si>
  <si>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</si>
  <si>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</si>
  <si>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</si>
  <si>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</si>
  <si>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</si>
  <si>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</si>
  <si>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</si>
  <si>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</si>
  <si>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</si>
  <si>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11.48</t>
  </si>
  <si>
    <t>(0.34)</t>
  </si>
  <si>
    <t>(1.16)</t>
  </si>
  <si>
    <t>- -</t>
  </si>
  <si>
    <t>3.77</t>
  </si>
  <si>
    <t>11.76</t>
  </si>
  <si>
    <t>492</t>
  </si>
  <si>
    <t>(84.5)</t>
  </si>
  <si>
    <t>(4.7)</t>
  </si>
  <si>
    <t>5,649</t>
  </si>
  <si>
    <t>(0.8)%</t>
  </si>
  <si>
    <t>837</t>
  </si>
  <si>
    <t>(166)</t>
  </si>
  <si>
    <t>(10.8)%</t>
  </si>
  <si>
    <t>(2.9)%</t>
  </si>
  <si>
    <t>1,111</t>
  </si>
  <si>
    <t>3,672</t>
  </si>
  <si>
    <t>5,785</t>
  </si>
  <si>
    <t>(1.6)%</t>
  </si>
  <si>
    <t>(1.1)%</t>
  </si>
  <si>
    <t>100.0%</t>
  </si>
  <si>
    <t>10.78</t>
  </si>
  <si>
    <t>(6.06)</t>
  </si>
  <si>
    <t>(3.58)</t>
  </si>
  <si>
    <t>3.02</t>
  </si>
  <si>
    <t>5.36</t>
  </si>
  <si>
    <t>558</t>
  </si>
  <si>
    <t>(2.3)</t>
  </si>
  <si>
    <t>(0.1)</t>
  </si>
  <si>
    <t>6,013</t>
  </si>
  <si>
    <t>(47.6)%</t>
  </si>
  <si>
    <t>1,138</t>
  </si>
  <si>
    <t>(3,379)</t>
  </si>
  <si>
    <t>(0.7)%</t>
  </si>
  <si>
    <t>(56.2)%</t>
  </si>
  <si>
    <t>1,191</t>
  </si>
  <si>
    <t>5,031</t>
  </si>
  <si>
    <t>2,990</t>
  </si>
  <si>
    <t>(42.0)%</t>
  </si>
  <si>
    <t>(32.2)%</t>
  </si>
  <si>
    <t>(113.0)%</t>
  </si>
  <si>
    <t>9.57</t>
  </si>
  <si>
    <t>(5.10)</t>
  </si>
  <si>
    <t>(2.17)</t>
  </si>
  <si>
    <t>1.03</t>
  </si>
  <si>
    <t>(0.14)</t>
  </si>
  <si>
    <t>607</t>
  </si>
  <si>
    <t>(1.0)</t>
  </si>
  <si>
    <t>(0.0)</t>
  </si>
  <si>
    <t>5,808</t>
  </si>
  <si>
    <t>(33.7)%</t>
  </si>
  <si>
    <t>1,223</t>
  </si>
  <si>
    <t>(3,098)</t>
  </si>
  <si>
    <t>(53.3)%</t>
  </si>
  <si>
    <t>153</t>
  </si>
  <si>
    <t>4,702</t>
  </si>
  <si>
    <t>(82)</t>
  </si>
  <si>
    <t>(64.1)%</t>
  </si>
  <si>
    <t>(44.2)%</t>
  </si>
  <si>
    <t>3,778.0%</t>
  </si>
  <si>
    <t>8.03</t>
  </si>
  <si>
    <t>0.56</t>
  </si>
  <si>
    <t>0.01</t>
  </si>
  <si>
    <t>0.69</t>
  </si>
  <si>
    <t>0.96</t>
  </si>
  <si>
    <t>673</t>
  </si>
  <si>
    <t>7.8</t>
  </si>
  <si>
    <t>0.1</t>
  </si>
  <si>
    <t>5,403</t>
  </si>
  <si>
    <t>12.3%</t>
  </si>
  <si>
    <t>1,128</t>
  </si>
  <si>
    <t>376</t>
  </si>
  <si>
    <t>27.5%</t>
  </si>
  <si>
    <t>7.0%</t>
  </si>
  <si>
    <t>2,065</t>
  </si>
  <si>
    <t>4,252</t>
  </si>
  <si>
    <t>648</t>
  </si>
  <si>
    <t>0.3%</t>
  </si>
  <si>
    <t>58.0%</t>
  </si>
  <si>
    <t>(1,814.3)%</t>
  </si>
  <si>
    <t>9.13</t>
  </si>
  <si>
    <t>0.66</t>
  </si>
  <si>
    <t>(0.79)</t>
  </si>
  <si>
    <t>0.21</t>
  </si>
  <si>
    <t>1.42</t>
  </si>
  <si>
    <t>711</t>
  </si>
  <si>
    <t>12.0</t>
  </si>
  <si>
    <t>0.6</t>
  </si>
  <si>
    <t>6,494</t>
  </si>
  <si>
    <t>13.1%</t>
  </si>
  <si>
    <t>383</t>
  </si>
  <si>
    <t>471</t>
  </si>
  <si>
    <t>3.9%</t>
  </si>
  <si>
    <t>7.3%</t>
  </si>
  <si>
    <t>1,920</t>
  </si>
  <si>
    <t>2,188</t>
  </si>
  <si>
    <t>1,013</t>
  </si>
  <si>
    <t>20.7%</t>
  </si>
  <si>
    <t>14.3%</t>
  </si>
  <si>
    <t>46.5%</t>
  </si>
  <si>
    <t>2.7%</t>
  </si>
  <si>
    <t>9.03</t>
  </si>
  <si>
    <t>0.68</t>
  </si>
  <si>
    <t>0.18</t>
  </si>
  <si>
    <t>0.34</t>
  </si>
  <si>
    <t>2.19</t>
  </si>
  <si>
    <t>727</t>
  </si>
  <si>
    <t>10.7</t>
  </si>
  <si>
    <t>0.7</t>
  </si>
  <si>
    <t>6,568</t>
  </si>
  <si>
    <t>5.6%</t>
  </si>
  <si>
    <t>317</t>
  </si>
  <si>
    <t>491</t>
  </si>
  <si>
    <t>400.0%</t>
  </si>
  <si>
    <t>7.5%</t>
  </si>
  <si>
    <t>1,455</t>
  </si>
  <si>
    <t>1,527</t>
  </si>
  <si>
    <t>1,590</t>
  </si>
  <si>
    <t>(62.9)%</t>
  </si>
  <si>
    <t>13.5%</t>
  </si>
  <si>
    <t>30.9%</t>
  </si>
  <si>
    <t>(13.6)%</t>
  </si>
  <si>
    <t>7.32</t>
  </si>
  <si>
    <t>(1.60)</t>
  </si>
  <si>
    <t>(0.64)</t>
  </si>
  <si>
    <t>0.73</t>
  </si>
  <si>
    <t>741</t>
  </si>
  <si>
    <t>(3.2)</t>
  </si>
  <si>
    <t>(0.2)</t>
  </si>
  <si>
    <t>5,422</t>
  </si>
  <si>
    <t>(19.5)%</t>
  </si>
  <si>
    <t>260</t>
  </si>
  <si>
    <t>(1,183)</t>
  </si>
  <si>
    <t>2.8%</t>
  </si>
  <si>
    <t>(21.8)%</t>
  </si>
  <si>
    <t>868</t>
  </si>
  <si>
    <t>2,037</t>
  </si>
  <si>
    <t>538</t>
  </si>
  <si>
    <t>(38.9)%</t>
  </si>
  <si>
    <t>(26.1)%</t>
  </si>
  <si>
    <t>(219.9)%</t>
  </si>
  <si>
    <t>7.03</t>
  </si>
  <si>
    <t>(0.11)</t>
  </si>
  <si>
    <t>(0.31)</t>
  </si>
  <si>
    <t>0.11</t>
  </si>
  <si>
    <t>0.72</t>
  </si>
  <si>
    <t>754</t>
  </si>
  <si>
    <t>(30.3)</t>
  </si>
  <si>
    <t>(1.8)</t>
  </si>
  <si>
    <t>5,299</t>
  </si>
  <si>
    <t>1.9%</t>
  </si>
  <si>
    <t>236</t>
  </si>
  <si>
    <t>(83)</t>
  </si>
  <si>
    <t>(12.2)%</t>
  </si>
  <si>
    <t>1,266</t>
  </si>
  <si>
    <t>1,998</t>
  </si>
  <si>
    <t>544</t>
  </si>
  <si>
    <t>4.2%</t>
  </si>
  <si>
    <t>2.4%</t>
  </si>
  <si>
    <t>(15.3)%</t>
  </si>
  <si>
    <t>7.17</t>
  </si>
  <si>
    <t>(0.52)</t>
  </si>
  <si>
    <t>(0.25)</t>
  </si>
  <si>
    <t>0.12</t>
  </si>
  <si>
    <t>0.24</t>
  </si>
  <si>
    <t>768</t>
  </si>
  <si>
    <t>(7.0)</t>
  </si>
  <si>
    <t>(0.4)</t>
  </si>
  <si>
    <t>5,506</t>
  </si>
  <si>
    <t>(2.8)%</t>
  </si>
  <si>
    <t>203</t>
  </si>
  <si>
    <t>(403)</t>
  </si>
  <si>
    <t>(1.3)%</t>
  </si>
  <si>
    <t>(7.3)%</t>
  </si>
  <si>
    <t>1,296</t>
  </si>
  <si>
    <t>2,035</t>
  </si>
  <si>
    <t>187</t>
  </si>
  <si>
    <t>(9.6)%</t>
  </si>
  <si>
    <t>(5.9)%</t>
  </si>
  <si>
    <t>(215.5)%</t>
  </si>
  <si>
    <t>5.10</t>
  </si>
  <si>
    <t>(0.84)</t>
  </si>
  <si>
    <t>(0.41)</t>
  </si>
  <si>
    <t>(0.53)</t>
  </si>
  <si>
    <t>783</t>
  </si>
  <si>
    <t>(2.8)</t>
  </si>
  <si>
    <t>3,991</t>
  </si>
  <si>
    <t>(12.1)%</t>
  </si>
  <si>
    <t>167</t>
  </si>
  <si>
    <t>(660)</t>
  </si>
  <si>
    <t>(2.2)%</t>
  </si>
  <si>
    <t>(16.5)%</t>
  </si>
  <si>
    <t>917</t>
  </si>
  <si>
    <t>2,007</t>
  </si>
  <si>
    <t>(412)</t>
  </si>
  <si>
    <t>(29.5)%</t>
  </si>
  <si>
    <t>(15.8)%</t>
  </si>
  <si>
    <t>160.2%</t>
  </si>
  <si>
    <t>5.12</t>
  </si>
  <si>
    <t>(0.60)</t>
  </si>
  <si>
    <t>0.02</t>
  </si>
  <si>
    <t>0.09</t>
  </si>
  <si>
    <t>0.50</t>
  </si>
  <si>
    <t>835</t>
  </si>
  <si>
    <t>(8.9)</t>
  </si>
  <si>
    <t>4,272</t>
  </si>
  <si>
    <t>(8.7)%</t>
  </si>
  <si>
    <t>133</t>
  </si>
  <si>
    <t>(497)</t>
  </si>
  <si>
    <t>(11.6)%</t>
  </si>
  <si>
    <t>1,184</t>
  </si>
  <si>
    <t>1,435</t>
  </si>
  <si>
    <t>416</t>
  </si>
  <si>
    <t>(16.6)%</t>
  </si>
  <si>
    <t>(9.1)%</t>
  </si>
  <si>
    <t>(119.5)%</t>
  </si>
  <si>
    <t>5.52</t>
  </si>
  <si>
    <t>(0.03)</t>
  </si>
  <si>
    <t>(0.05)</t>
  </si>
  <si>
    <t>0.64</t>
  </si>
  <si>
    <t>952</t>
  </si>
  <si>
    <t>(359.7)</t>
  </si>
  <si>
    <t>(15.2)</t>
  </si>
  <si>
    <t>5,253</t>
  </si>
  <si>
    <t>144</t>
  </si>
  <si>
    <t>(33)</t>
  </si>
  <si>
    <t>(237.5)%</t>
  </si>
  <si>
    <t>(0.6)%</t>
  </si>
  <si>
    <t>1,121</t>
  </si>
  <si>
    <t>1,325</t>
  </si>
  <si>
    <t>611</t>
  </si>
  <si>
    <t>18.4%</t>
  </si>
  <si>
    <t>3.1%</t>
  </si>
  <si>
    <t>(5.4)%</t>
  </si>
  <si>
    <t>6.59</t>
  </si>
  <si>
    <t>(0.13)</t>
  </si>
  <si>
    <t>0.17</t>
  </si>
  <si>
    <t>1.29</t>
  </si>
  <si>
    <t>982</t>
  </si>
  <si>
    <t>50.4</t>
  </si>
  <si>
    <t>2.0</t>
  </si>
  <si>
    <t>6,475</t>
  </si>
  <si>
    <t>170</t>
  </si>
  <si>
    <t>337</t>
  </si>
  <si>
    <t>(2.7)%</t>
  </si>
  <si>
    <t>5.2%</t>
  </si>
  <si>
    <t>1,556</t>
  </si>
  <si>
    <t>1,114</t>
  </si>
  <si>
    <t>17.9%</t>
  </si>
  <si>
    <t>9.9%</t>
  </si>
  <si>
    <t>26.6%</t>
  </si>
  <si>
    <t>6.17</t>
  </si>
  <si>
    <t>0.31</t>
  </si>
  <si>
    <t>0.25</t>
  </si>
  <si>
    <t>0.20</t>
  </si>
  <si>
    <t>2.59</t>
  </si>
  <si>
    <t>1,091</t>
  </si>
  <si>
    <t>96.4</t>
  </si>
  <si>
    <t>4.0</t>
  </si>
  <si>
    <t>6,731</t>
  </si>
  <si>
    <t>9.4%</t>
  </si>
  <si>
    <t>258</t>
  </si>
  <si>
    <t>341</t>
  </si>
  <si>
    <t>11.8%</t>
  </si>
  <si>
    <t>5.1%</t>
  </si>
  <si>
    <t>2,238</t>
  </si>
  <si>
    <t>486</t>
  </si>
  <si>
    <t>2,827</t>
  </si>
  <si>
    <t>11.5%</t>
  </si>
  <si>
    <t>7.9%</t>
  </si>
  <si>
    <t>12.1%</t>
  </si>
  <si>
    <t>8.25</t>
  </si>
  <si>
    <t>2.10</t>
  </si>
  <si>
    <t>4.93</t>
  </si>
  <si>
    <t>31.4</t>
  </si>
  <si>
    <t>0.8</t>
  </si>
  <si>
    <t>9,763</t>
  </si>
  <si>
    <t>14.0%</t>
  </si>
  <si>
    <t>354</t>
  </si>
  <si>
    <t>2,490</t>
  </si>
  <si>
    <t>(94.9)%</t>
  </si>
  <si>
    <t>25.5%</t>
  </si>
  <si>
    <t>3,726</t>
  </si>
  <si>
    <t>531</t>
  </si>
  <si>
    <t>5,837</t>
  </si>
  <si>
    <t>39.5%</t>
  </si>
  <si>
    <t>14.8%</t>
  </si>
  <si>
    <t>42.7%</t>
  </si>
  <si>
    <t>10.0%</t>
  </si>
  <si>
    <t>13.88</t>
  </si>
  <si>
    <t>2.67</t>
  </si>
  <si>
    <t>2.72</t>
  </si>
  <si>
    <t>6.33</t>
  </si>
  <si>
    <t>38.1</t>
  </si>
  <si>
    <t>1.3</t>
  </si>
  <si>
    <t>16,434</t>
  </si>
  <si>
    <t>22.2%</t>
  </si>
  <si>
    <t>463</t>
  </si>
  <si>
    <t>3,162</t>
  </si>
  <si>
    <t>19.2%</t>
  </si>
  <si>
    <t>4,343</t>
  </si>
  <si>
    <t>349</t>
  </si>
  <si>
    <t>7,497</t>
  </si>
  <si>
    <t>39.0%</t>
  </si>
  <si>
    <t>29.9%</t>
  </si>
  <si>
    <t>42.2%</t>
  </si>
  <si>
    <t>62.1%</t>
  </si>
  <si>
    <t>15.89</t>
  </si>
  <si>
    <t>2.41</t>
  </si>
  <si>
    <t>2.45</t>
  </si>
  <si>
    <t>0.28</t>
  </si>
  <si>
    <t>23.03</t>
  </si>
  <si>
    <t>1,358</t>
  </si>
  <si>
    <t>24.9</t>
  </si>
  <si>
    <t>1.4</t>
  </si>
  <si>
    <t>21,576</t>
  </si>
  <si>
    <t>17.8%</t>
  </si>
  <si>
    <t>2,075</t>
  </si>
  <si>
    <t>3,130</t>
  </si>
  <si>
    <t>12.7%</t>
  </si>
  <si>
    <t>15.4%</t>
  </si>
  <si>
    <t>7,939</t>
  </si>
  <si>
    <t>2,887</t>
  </si>
  <si>
    <t>55,169</t>
  </si>
  <si>
    <t>5.4%</t>
  </si>
  <si>
    <t>5.7%</t>
  </si>
  <si>
    <t>139.0%</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</si>
  <si>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</si>
  <si>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</si>
  <si>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</si>
  <si>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</si>
  <si>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</si>
  <si>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</si>
  <si>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</si>
  <si>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</si>
  <si>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</si>
  <si>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</si>
  <si>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</si>
  <si>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</si>
  <si>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</si>
  <si>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</si>
  <si>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</si>
  <si>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</si>
  <si>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</si>
  <si>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</si>
  <si>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</si>
  <si>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</si>
  <si>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</si>
  <si>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</si>
  <si>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</si>
  <si>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</si>
  <si>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</si>
  <si>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</si>
  <si>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</si>
  <si>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</si>
  <si>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</si>
  <si>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</si>
  <si>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</si>
  <si>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</si>
  <si>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</si>
  <si>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</si>
  <si>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</si>
  <si>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</si>
  <si>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</si>
  <si>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</si>
  <si>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</si>
  <si>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</si>
  <si>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</si>
  <si>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</si>
  <si>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</si>
  <si>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</si>
  <si>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</si>
  <si>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</si>
  <si>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</si>
  <si>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</si>
  <si>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</si>
  <si>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576</t>
  </si>
  <si>
    <t>235</t>
  </si>
  <si>
    <t>59.21%</t>
  </si>
  <si>
    <t>419</t>
  </si>
  <si>
    <t>306</t>
  </si>
  <si>
    <t>113</t>
  </si>
  <si>
    <t>654</t>
  </si>
  <si>
    <t>28</t>
  </si>
  <si>
    <t>4.88%</t>
  </si>
  <si>
    <t>(78)</t>
  </si>
  <si>
    <t>(13.50)%</t>
  </si>
  <si>
    <t>(7)</t>
  </si>
  <si>
    <t>(85)</t>
  </si>
  <si>
    <t>(14.70)%</t>
  </si>
  <si>
    <t>(48)</t>
  </si>
  <si>
    <t>(37)</t>
  </si>
  <si>
    <t>(6.35)%</t>
  </si>
  <si>
    <t>(0.33)</t>
  </si>
  <si>
    <t>111</t>
  </si>
  <si>
    <t>997</t>
  </si>
  <si>
    <t>410</t>
  </si>
  <si>
    <t>588</t>
  </si>
  <si>
    <t>58.92%</t>
  </si>
  <si>
    <t>604</t>
  </si>
  <si>
    <t>451</t>
  </si>
  <si>
    <t>107</t>
  </si>
  <si>
    <t>10.74%</t>
  </si>
  <si>
    <t>(16)</t>
  </si>
  <si>
    <t>(1.62)%</t>
  </si>
  <si>
    <t>(29)</t>
  </si>
  <si>
    <t>(46)</t>
  </si>
  <si>
    <t>(4.57)%</t>
  </si>
  <si>
    <t>3</t>
  </si>
  <si>
    <t>(4.82)%</t>
  </si>
  <si>
    <t>(0.36)</t>
  </si>
  <si>
    <t>155</t>
  </si>
  <si>
    <t>1,126</t>
  </si>
  <si>
    <t>509</t>
  </si>
  <si>
    <t>617</t>
  </si>
  <si>
    <t>54.82%</t>
  </si>
  <si>
    <t>586</t>
  </si>
  <si>
    <t>433</t>
  </si>
  <si>
    <t>1,094</t>
  </si>
  <si>
    <t>173</t>
  </si>
  <si>
    <t>15.32%</t>
  </si>
  <si>
    <t>32</t>
  </si>
  <si>
    <t>2.80%</t>
  </si>
  <si>
    <t>4</t>
  </si>
  <si>
    <t>19</t>
  </si>
  <si>
    <t>1.71%</t>
  </si>
  <si>
    <t>0.06</t>
  </si>
  <si>
    <t>148</t>
  </si>
  <si>
    <t>1,105</t>
  </si>
  <si>
    <t>507</t>
  </si>
  <si>
    <t>598</t>
  </si>
  <si>
    <t>54.10%</t>
  </si>
  <si>
    <t>559</t>
  </si>
  <si>
    <t>423</t>
  </si>
  <si>
    <t>136</t>
  </si>
  <si>
    <t>1,066</t>
  </si>
  <si>
    <t>186</t>
  </si>
  <si>
    <t>16.87%</t>
  </si>
  <si>
    <t>39</t>
  </si>
  <si>
    <t>3.49%</t>
  </si>
  <si>
    <t>11</t>
  </si>
  <si>
    <t>50</t>
  </si>
  <si>
    <t>4.52%</t>
  </si>
  <si>
    <t>46</t>
  </si>
  <si>
    <t>4.17%</t>
  </si>
  <si>
    <t>0.22</t>
  </si>
  <si>
    <t>162</t>
  </si>
  <si>
    <t>1,059</t>
  </si>
  <si>
    <t>550</t>
  </si>
  <si>
    <t>48.06%</t>
  </si>
  <si>
    <t>560</t>
  </si>
  <si>
    <t>432</t>
  </si>
  <si>
    <t>128</t>
  </si>
  <si>
    <t>1,110</t>
  </si>
  <si>
    <t>75</t>
  </si>
  <si>
    <t>7.05%</t>
  </si>
  <si>
    <t>(51)</t>
  </si>
  <si>
    <t>(4.83)%</t>
  </si>
  <si>
    <t>6</t>
  </si>
  <si>
    <t>(54)</t>
  </si>
  <si>
    <t>(5.06)%</t>
  </si>
  <si>
    <t>(0.39)</t>
  </si>
  <si>
    <t>164</t>
  </si>
  <si>
    <t>1,227</t>
  </si>
  <si>
    <t>503</t>
  </si>
  <si>
    <t>724</t>
  </si>
  <si>
    <t>59.00%</t>
  </si>
  <si>
    <t>615</t>
  </si>
  <si>
    <t>459</t>
  </si>
  <si>
    <t>156</t>
  </si>
  <si>
    <t>1,118</t>
  </si>
  <si>
    <t>301</t>
  </si>
  <si>
    <t>24.56%</t>
  </si>
  <si>
    <t>109</t>
  </si>
  <si>
    <t>8.89%</t>
  </si>
  <si>
    <t>57</t>
  </si>
  <si>
    <t>145</t>
  </si>
  <si>
    <t>11.85%</t>
  </si>
  <si>
    <t>0.77</t>
  </si>
  <si>
    <t>0.76</t>
  </si>
  <si>
    <t>175</t>
  </si>
  <si>
    <t>178</t>
  </si>
  <si>
    <t>1,515</t>
  </si>
  <si>
    <t>594</t>
  </si>
  <si>
    <t>920</t>
  </si>
  <si>
    <t>60.77%</t>
  </si>
  <si>
    <t>650</t>
  </si>
  <si>
    <t>498</t>
  </si>
  <si>
    <t>152</t>
  </si>
  <si>
    <t>1,245</t>
  </si>
  <si>
    <t>424</t>
  </si>
  <si>
    <t>27.99%</t>
  </si>
  <si>
    <t>270</t>
  </si>
  <si>
    <t>17.82%</t>
  </si>
  <si>
    <t>2</t>
  </si>
  <si>
    <t>272</t>
  </si>
  <si>
    <t>17.93%</t>
  </si>
  <si>
    <t>27</t>
  </si>
  <si>
    <t>245</t>
  </si>
  <si>
    <t>16.18%</t>
  </si>
  <si>
    <t>1.25</t>
  </si>
  <si>
    <t>182</t>
  </si>
  <si>
    <t>188</t>
  </si>
  <si>
    <t>1,648</t>
  </si>
  <si>
    <t>790</t>
  </si>
  <si>
    <t>859</t>
  </si>
  <si>
    <t>52.10%</t>
  </si>
  <si>
    <t>554</t>
  </si>
  <si>
    <t>263</t>
  </si>
  <si>
    <t>291</t>
  </si>
  <si>
    <t>1,343</t>
  </si>
  <si>
    <t>493</t>
  </si>
  <si>
    <t>29.90%</t>
  </si>
  <si>
    <t>305</t>
  </si>
  <si>
    <t>18.51%</t>
  </si>
  <si>
    <t>13</t>
  </si>
  <si>
    <t>318</t>
  </si>
  <si>
    <t>19.28%</t>
  </si>
  <si>
    <t>89</t>
  </si>
  <si>
    <t>229</t>
  </si>
  <si>
    <t>13.88%</t>
  </si>
  <si>
    <t>0.88</t>
  </si>
  <si>
    <t>0.82</t>
  </si>
  <si>
    <t>190</t>
  </si>
  <si>
    <t>204</t>
  </si>
  <si>
    <t>2,135</t>
  </si>
  <si>
    <t>1,152</t>
  </si>
  <si>
    <t>53.98%</t>
  </si>
  <si>
    <t>697</t>
  </si>
  <si>
    <t>280</t>
  </si>
  <si>
    <t>359</t>
  </si>
  <si>
    <t>58</t>
  </si>
  <si>
    <t>1,680</t>
  </si>
  <si>
    <t>(2)</t>
  </si>
  <si>
    <t>216</t>
  </si>
  <si>
    <t>31.54%</t>
  </si>
  <si>
    <t>513</t>
  </si>
  <si>
    <t>24.04%</t>
  </si>
  <si>
    <t>(44)</t>
  </si>
  <si>
    <t>470</t>
  </si>
  <si>
    <t>22.00%</t>
  </si>
  <si>
    <t>154</t>
  </si>
  <si>
    <t>14.30%</t>
  </si>
  <si>
    <t>1.51</t>
  </si>
  <si>
    <t>1.46</t>
  </si>
  <si>
    <t>195</t>
  </si>
  <si>
    <t>209</t>
  </si>
  <si>
    <t>2,430</t>
  </si>
  <si>
    <t>1,299</t>
  </si>
  <si>
    <t>1,131</t>
  </si>
  <si>
    <t>46.54%</t>
  </si>
  <si>
    <t>398</t>
  </si>
  <si>
    <t>385</t>
  </si>
  <si>
    <t>2,081</t>
  </si>
  <si>
    <t>676</t>
  </si>
  <si>
    <t>27.81%</t>
  </si>
  <si>
    <t>348</t>
  </si>
  <si>
    <t>14.33%</t>
  </si>
  <si>
    <t>30</t>
  </si>
  <si>
    <t>378</t>
  </si>
  <si>
    <t>15.57%</t>
  </si>
  <si>
    <t>12.37%</t>
  </si>
  <si>
    <t>1.43</t>
  </si>
  <si>
    <t>1.41</t>
  </si>
  <si>
    <t>211</t>
  </si>
  <si>
    <t>214</t>
  </si>
  <si>
    <t>1,953</t>
  </si>
  <si>
    <t>1,441</t>
  </si>
  <si>
    <t>512</t>
  </si>
  <si>
    <t>26.23%</t>
  </si>
  <si>
    <t>766</t>
  </si>
  <si>
    <t>401</t>
  </si>
  <si>
    <t>365</t>
  </si>
  <si>
    <t>0</t>
  </si>
  <si>
    <t>2,206</t>
  </si>
  <si>
    <t>5</t>
  </si>
  <si>
    <t>333</t>
  </si>
  <si>
    <t>183</t>
  </si>
  <si>
    <t>9.39%</t>
  </si>
  <si>
    <t>(253)</t>
  </si>
  <si>
    <t>(12.97)%</t>
  </si>
  <si>
    <t>45</t>
  </si>
  <si>
    <t>(209)</t>
  </si>
  <si>
    <t>(10.69)%</t>
  </si>
  <si>
    <t>(69)</t>
  </si>
  <si>
    <t>(3.53)%</t>
  </si>
  <si>
    <t>(0.26)</t>
  </si>
  <si>
    <t>271</t>
  </si>
  <si>
    <t>2,356</t>
  </si>
  <si>
    <t>1,578</t>
  </si>
  <si>
    <t>778</t>
  </si>
  <si>
    <t>33.02%</t>
  </si>
  <si>
    <t>869</t>
  </si>
  <si>
    <t>468</t>
  </si>
  <si>
    <t>(0)</t>
  </si>
  <si>
    <t>2,447</t>
  </si>
  <si>
    <t>394</t>
  </si>
  <si>
    <t>302</t>
  </si>
  <si>
    <t>12.81%</t>
  </si>
  <si>
    <t>(91)</t>
  </si>
  <si>
    <t>(3.85)%</t>
  </si>
  <si>
    <t>(10)</t>
  </si>
  <si>
    <t>(101)</t>
  </si>
  <si>
    <t>(4.28)%</t>
  </si>
  <si>
    <t>(55)</t>
  </si>
  <si>
    <t>(21)</t>
  </si>
  <si>
    <t>(0.90)%</t>
  </si>
  <si>
    <t>(0.07)</t>
  </si>
  <si>
    <t>281</t>
  </si>
  <si>
    <t>2,542</t>
  </si>
  <si>
    <t>1,719</t>
  </si>
  <si>
    <t>823</t>
  </si>
  <si>
    <t>32.39%</t>
  </si>
  <si>
    <t>999</t>
  </si>
  <si>
    <t>567</t>
  </si>
  <si>
    <t>420</t>
  </si>
  <si>
    <t>12</t>
  </si>
  <si>
    <t>2,717</t>
  </si>
  <si>
    <t>(35)</t>
  </si>
  <si>
    <t>237</t>
  </si>
  <si>
    <t>9.31%</t>
  </si>
  <si>
    <t>(164)</t>
  </si>
  <si>
    <t>(6.44)%</t>
  </si>
  <si>
    <t>(207)</t>
  </si>
  <si>
    <t>(8.16)%</t>
  </si>
  <si>
    <t>(92)</t>
  </si>
  <si>
    <t>(104)</t>
  </si>
  <si>
    <t>(4.09)%</t>
  </si>
  <si>
    <t>287</t>
  </si>
  <si>
    <t>2,858</t>
  </si>
  <si>
    <t>1,964</t>
  </si>
  <si>
    <t>893</t>
  </si>
  <si>
    <t>31.26%</t>
  </si>
  <si>
    <t>1,214</t>
  </si>
  <si>
    <t>636</t>
  </si>
  <si>
    <t>540</t>
  </si>
  <si>
    <t>38</t>
  </si>
  <si>
    <t>3,179</t>
  </si>
  <si>
    <t>(43)</t>
  </si>
  <si>
    <t>516</t>
  </si>
  <si>
    <t>551</t>
  </si>
  <si>
    <t>19.29%</t>
  </si>
  <si>
    <t>(321)</t>
  </si>
  <si>
    <t>(11.23)%</t>
  </si>
  <si>
    <t>395</t>
  </si>
  <si>
    <t>74</t>
  </si>
  <si>
    <t>2.58%</t>
  </si>
  <si>
    <t>(89)</t>
  </si>
  <si>
    <t>(3.11)%</t>
  </si>
  <si>
    <t>(0.30)</t>
  </si>
  <si>
    <t>294</t>
  </si>
  <si>
    <t>4,644</t>
  </si>
  <si>
    <t>2,515</t>
  </si>
  <si>
    <t>2,130</t>
  </si>
  <si>
    <t>45.85%</t>
  </si>
  <si>
    <t>1,241</t>
  </si>
  <si>
    <t>642</t>
  </si>
  <si>
    <t>599</t>
  </si>
  <si>
    <t>3,755</t>
  </si>
  <si>
    <t>579</t>
  </si>
  <si>
    <t>1,819</t>
  </si>
  <si>
    <t>39.17%</t>
  </si>
  <si>
    <t>889</t>
  </si>
  <si>
    <t>19.14%</t>
  </si>
  <si>
    <t>363</t>
  </si>
  <si>
    <t>1,252</t>
  </si>
  <si>
    <t>26.96%</t>
  </si>
  <si>
    <t>257</t>
  </si>
  <si>
    <t>983</t>
  </si>
  <si>
    <t>21.17%</t>
  </si>
  <si>
    <t>3.18</t>
  </si>
  <si>
    <t>2.89</t>
  </si>
  <si>
    <t>309</t>
  </si>
  <si>
    <t>350</t>
  </si>
  <si>
    <t>3,892</t>
  </si>
  <si>
    <t>2,590</t>
  </si>
  <si>
    <t>1,302</t>
  </si>
  <si>
    <t>33.46%</t>
  </si>
  <si>
    <t>1,360</t>
  </si>
  <si>
    <t>651</t>
  </si>
  <si>
    <t>620</t>
  </si>
  <si>
    <t>3,950</t>
  </si>
  <si>
    <t>(32)</t>
  </si>
  <si>
    <t>623</t>
  </si>
  <si>
    <t>13.26%</t>
  </si>
  <si>
    <t>(58)</t>
  </si>
  <si>
    <t>(1.50)%</t>
  </si>
  <si>
    <t>(36)</t>
  </si>
  <si>
    <t>(94)</t>
  </si>
  <si>
    <t>(2.41)%</t>
  </si>
  <si>
    <t>(15)</t>
  </si>
  <si>
    <t>(61)</t>
  </si>
  <si>
    <t>(1.56)%</t>
  </si>
  <si>
    <t>(0.18)</t>
  </si>
  <si>
    <t>332</t>
  </si>
  <si>
    <t>2,697</t>
  </si>
  <si>
    <t>2,106</t>
  </si>
  <si>
    <t>591</t>
  </si>
  <si>
    <t>21.92%</t>
  </si>
  <si>
    <t>1,817</t>
  </si>
  <si>
    <t>816</t>
  </si>
  <si>
    <t>670</t>
  </si>
  <si>
    <t>331</t>
  </si>
  <si>
    <t>3,922</t>
  </si>
  <si>
    <t>(41)</t>
  </si>
  <si>
    <t>756</t>
  </si>
  <si>
    <t>(543)</t>
  </si>
  <si>
    <t>(20.13)%</t>
  </si>
  <si>
    <t>(1,225)</t>
  </si>
  <si>
    <t>(45.44)%</t>
  </si>
  <si>
    <t>(39)</t>
  </si>
  <si>
    <t>(1,265)</t>
  </si>
  <si>
    <t>(46.89)%</t>
  </si>
  <si>
    <t>(1,303)</t>
  </si>
  <si>
    <t>(48.31)%</t>
  </si>
  <si>
    <t>(3.81)</t>
  </si>
  <si>
    <t>342</t>
  </si>
  <si>
    <t>3,519</t>
  </si>
  <si>
    <t>2,327</t>
  </si>
  <si>
    <t>1,192</t>
  </si>
  <si>
    <t>33.87%</t>
  </si>
  <si>
    <t>1,426</t>
  </si>
  <si>
    <t>852</t>
  </si>
  <si>
    <t>587</t>
  </si>
  <si>
    <t>(14)</t>
  </si>
  <si>
    <t>3,753</t>
  </si>
  <si>
    <t>996</t>
  </si>
  <si>
    <t>641</t>
  </si>
  <si>
    <t>18.22%</t>
  </si>
  <si>
    <t>(233)</t>
  </si>
  <si>
    <t>(6.63)%</t>
  </si>
  <si>
    <t>(322)</t>
  </si>
  <si>
    <t>(9.16)%</t>
  </si>
  <si>
    <t>(275)</t>
  </si>
  <si>
    <t>(7.80)%</t>
  </si>
  <si>
    <t>347</t>
  </si>
  <si>
    <t>5,001</t>
  </si>
  <si>
    <t>3,033</t>
  </si>
  <si>
    <t>1,969</t>
  </si>
  <si>
    <t>39.36%</t>
  </si>
  <si>
    <t>1,747</t>
  </si>
  <si>
    <t>935</t>
  </si>
  <si>
    <t>807</t>
  </si>
  <si>
    <t>4,780</t>
  </si>
  <si>
    <t>(93)</t>
  </si>
  <si>
    <t>1,224</t>
  </si>
  <si>
    <t>1,228</t>
  </si>
  <si>
    <t>221</t>
  </si>
  <si>
    <t>4.41%</t>
  </si>
  <si>
    <t>(143)</t>
  </si>
  <si>
    <t>78</t>
  </si>
  <si>
    <t>1.57%</t>
  </si>
  <si>
    <t>91</t>
  </si>
  <si>
    <t>1.82%</t>
  </si>
  <si>
    <t>371</t>
  </si>
  <si>
    <t>5,848</t>
  </si>
  <si>
    <t>3,456</t>
  </si>
  <si>
    <t>2,392</t>
  </si>
  <si>
    <t>40.90%</t>
  </si>
  <si>
    <t>2,160</t>
  </si>
  <si>
    <t>1,144</t>
  </si>
  <si>
    <t>1,016</t>
  </si>
  <si>
    <t>5,616</t>
  </si>
  <si>
    <t>(212)</t>
  </si>
  <si>
    <t>1,219</t>
  </si>
  <si>
    <t>1,167</t>
  </si>
  <si>
    <t>19.95%</t>
  </si>
  <si>
    <t>232</t>
  </si>
  <si>
    <t>3.96%</t>
  </si>
  <si>
    <t>(198)</t>
  </si>
  <si>
    <t>34</t>
  </si>
  <si>
    <t>0.58%</t>
  </si>
  <si>
    <t>166</t>
  </si>
  <si>
    <t>2.83%</t>
  </si>
  <si>
    <t>0.41</t>
  </si>
  <si>
    <t>0.40</t>
  </si>
  <si>
    <t>400</t>
  </si>
  <si>
    <t>441</t>
  </si>
  <si>
    <t>2,856</t>
  </si>
  <si>
    <t>2,793</t>
  </si>
  <si>
    <t>49.44%</t>
  </si>
  <si>
    <t>2,424</t>
  </si>
  <si>
    <t>1,205</t>
  </si>
  <si>
    <t>1,140</t>
  </si>
  <si>
    <t>79</t>
  </si>
  <si>
    <t>5,280</t>
  </si>
  <si>
    <t>694</t>
  </si>
  <si>
    <t>12.29%</t>
  </si>
  <si>
    <t>(47)</t>
  </si>
  <si>
    <t>(0.83)%</t>
  </si>
  <si>
    <t>(213)</t>
  </si>
  <si>
    <t>(3.77)%</t>
  </si>
  <si>
    <t>23</t>
  </si>
  <si>
    <t>(2.94)%</t>
  </si>
  <si>
    <t>3,751</t>
  </si>
  <si>
    <t>2,262</t>
  </si>
  <si>
    <t>37.62%</t>
  </si>
  <si>
    <t>5,127</t>
  </si>
  <si>
    <t>1,847</t>
  </si>
  <si>
    <t>1,373</t>
  </si>
  <si>
    <t>1,907</t>
  </si>
  <si>
    <t>8,878</t>
  </si>
  <si>
    <t>(367)</t>
  </si>
  <si>
    <t>(2,585)</t>
  </si>
  <si>
    <t>(42.99)%</t>
  </si>
  <si>
    <t>(2,865)</t>
  </si>
  <si>
    <t>(47.65)%</t>
  </si>
  <si>
    <t>(456)</t>
  </si>
  <si>
    <t>(3,321)</t>
  </si>
  <si>
    <t>(55.23)%</t>
  </si>
  <si>
    <t>(56.19)%</t>
  </si>
  <si>
    <t>3,488</t>
  </si>
  <si>
    <t>2,320</t>
  </si>
  <si>
    <t>39.94%</t>
  </si>
  <si>
    <t>4,275</t>
  </si>
  <si>
    <t>1,848</t>
  </si>
  <si>
    <t>1,304</t>
  </si>
  <si>
    <t>1,123</t>
  </si>
  <si>
    <t>7,763</t>
  </si>
  <si>
    <t>(366)</t>
  </si>
  <si>
    <t>(2,173)</t>
  </si>
  <si>
    <t>(37.41)%</t>
  </si>
  <si>
    <t>(1,955)</t>
  </si>
  <si>
    <t>(33.66)%</t>
  </si>
  <si>
    <t>(391)</t>
  </si>
  <si>
    <t>(2,346)</t>
  </si>
  <si>
    <t>(40.39)%</t>
  </si>
  <si>
    <t>68</t>
  </si>
  <si>
    <t>(53.34)%</t>
  </si>
  <si>
    <t>3,131</t>
  </si>
  <si>
    <t>2,272</t>
  </si>
  <si>
    <t>42.05%</t>
  </si>
  <si>
    <t>1,434</t>
  </si>
  <si>
    <t>1,721</t>
  </si>
  <si>
    <t>(248)</t>
  </si>
  <si>
    <t>994</t>
  </si>
  <si>
    <t>4,565</t>
  </si>
  <si>
    <t>16</t>
  </si>
  <si>
    <t>(458)</t>
  </si>
  <si>
    <t>1,158</t>
  </si>
  <si>
    <t>21.43%</t>
  </si>
  <si>
    <t>664</t>
  </si>
  <si>
    <t>(256)</t>
  </si>
  <si>
    <t>408</t>
  </si>
  <si>
    <t>7.55%</t>
  </si>
  <si>
    <t>112</t>
  </si>
  <si>
    <t>6.96%</t>
  </si>
  <si>
    <t>0.46</t>
  </si>
  <si>
    <t>0.45</t>
  </si>
  <si>
    <t>678</t>
  </si>
  <si>
    <t>3,533</t>
  </si>
  <si>
    <t>2,961</t>
  </si>
  <si>
    <t>45.60%</t>
  </si>
  <si>
    <t>2,137</t>
  </si>
  <si>
    <t>1,405</t>
  </si>
  <si>
    <t>934</t>
  </si>
  <si>
    <t>(202)</t>
  </si>
  <si>
    <t>5,670</t>
  </si>
  <si>
    <t>199</t>
  </si>
  <si>
    <t>16.80%</t>
  </si>
  <si>
    <t>848</t>
  </si>
  <si>
    <t>13.06%</t>
  </si>
  <si>
    <t>123</t>
  </si>
  <si>
    <t>971</t>
  </si>
  <si>
    <t>14.95%</t>
  </si>
  <si>
    <t>7.25%</t>
  </si>
  <si>
    <t>733</t>
  </si>
  <si>
    <t>3,628</t>
  </si>
  <si>
    <t>2,940</t>
  </si>
  <si>
    <t>44.76%</t>
  </si>
  <si>
    <t>2,474</t>
  </si>
  <si>
    <t>1,453</t>
  </si>
  <si>
    <t>992</t>
  </si>
  <si>
    <t>29</t>
  </si>
  <si>
    <t>6,102</t>
  </si>
  <si>
    <t>10</t>
  </si>
  <si>
    <t>180</t>
  </si>
  <si>
    <t>984</t>
  </si>
  <si>
    <t>14.98%</t>
  </si>
  <si>
    <t>368</t>
  </si>
  <si>
    <t>5.60%</t>
  </si>
  <si>
    <t>(369)</t>
  </si>
  <si>
    <t>(1)</t>
  </si>
  <si>
    <t>(0.02)%</t>
  </si>
  <si>
    <t>(4)</t>
  </si>
  <si>
    <t>7.48%</t>
  </si>
  <si>
    <t>742</t>
  </si>
  <si>
    <t>4,187</t>
  </si>
  <si>
    <t>1,235</t>
  </si>
  <si>
    <t>22.78%</t>
  </si>
  <si>
    <t>2,295</t>
  </si>
  <si>
    <t>1,354</t>
  </si>
  <si>
    <t>118</t>
  </si>
  <si>
    <t>6,482</t>
  </si>
  <si>
    <t>8</t>
  </si>
  <si>
    <t>(782)</t>
  </si>
  <si>
    <t>(14.42)%</t>
  </si>
  <si>
    <t>(1,056)</t>
  </si>
  <si>
    <t>(19.48)%</t>
  </si>
  <si>
    <t>(161)</t>
  </si>
  <si>
    <t>(1,217)</t>
  </si>
  <si>
    <t>(22.45)%</t>
  </si>
  <si>
    <t>(34)</t>
  </si>
  <si>
    <t>(21.82)%</t>
  </si>
  <si>
    <t>3,321</t>
  </si>
  <si>
    <t>1,978</t>
  </si>
  <si>
    <t>37.33%</t>
  </si>
  <si>
    <t>1,893</t>
  </si>
  <si>
    <t>1,201</t>
  </si>
  <si>
    <t>674</t>
  </si>
  <si>
    <t>18</t>
  </si>
  <si>
    <t>5,214</t>
  </si>
  <si>
    <t>177</t>
  </si>
  <si>
    <t>339</t>
  </si>
  <si>
    <t>6.40%</t>
  </si>
  <si>
    <t>103</t>
  </si>
  <si>
    <t>1.94%</t>
  </si>
  <si>
    <t>(177)</t>
  </si>
  <si>
    <t>(74)</t>
  </si>
  <si>
    <t>(1.40)%</t>
  </si>
  <si>
    <t>9</t>
  </si>
  <si>
    <t>(1.57)%</t>
  </si>
  <si>
    <t>3,667</t>
  </si>
  <si>
    <t>1,839</t>
  </si>
  <si>
    <t>33.40%</t>
  </si>
  <si>
    <t>2,055</t>
  </si>
  <si>
    <t>1,075</t>
  </si>
  <si>
    <t>5,722</t>
  </si>
  <si>
    <t>(18)</t>
  </si>
  <si>
    <t>(0.33)%</t>
  </si>
  <si>
    <t>(155)</t>
  </si>
  <si>
    <t>(2.82)%</t>
  </si>
  <si>
    <t>(243)</t>
  </si>
  <si>
    <t>(398)</t>
  </si>
  <si>
    <t>(7.23)%</t>
  </si>
  <si>
    <t>(7.32)%</t>
  </si>
  <si>
    <t>2,911</t>
  </si>
  <si>
    <t>1,080</t>
  </si>
  <si>
    <t>27.06%</t>
  </si>
  <si>
    <t>1,561</t>
  </si>
  <si>
    <t>937</t>
  </si>
  <si>
    <t>482</t>
  </si>
  <si>
    <t>475</t>
  </si>
  <si>
    <t>142</t>
  </si>
  <si>
    <t>4,472</t>
  </si>
  <si>
    <t>160</t>
  </si>
  <si>
    <t>(319)</t>
  </si>
  <si>
    <t>(7.99)%</t>
  </si>
  <si>
    <t>(481)</t>
  </si>
  <si>
    <t>(12.05)%</t>
  </si>
  <si>
    <t>(165)</t>
  </si>
  <si>
    <t>(646)</t>
  </si>
  <si>
    <t>(16.19)%</t>
  </si>
  <si>
    <t>14</t>
  </si>
  <si>
    <t>(16.54)%</t>
  </si>
  <si>
    <t>3,274</t>
  </si>
  <si>
    <t>998</t>
  </si>
  <si>
    <t>23.36%</t>
  </si>
  <si>
    <t>1,380</t>
  </si>
  <si>
    <t>1,008</t>
  </si>
  <si>
    <t>460</t>
  </si>
  <si>
    <t>(88)</t>
  </si>
  <si>
    <t>4,654</t>
  </si>
  <si>
    <t>(169)</t>
  </si>
  <si>
    <t>(3.96)%</t>
  </si>
  <si>
    <t>(372)</t>
  </si>
  <si>
    <t>(8.71)%</t>
  </si>
  <si>
    <t>(76)</t>
  </si>
  <si>
    <t>(448)</t>
  </si>
  <si>
    <t>(10.49)%</t>
  </si>
  <si>
    <t>(11.63)%</t>
  </si>
  <si>
    <t>3,466</t>
  </si>
  <si>
    <t>1,787</t>
  </si>
  <si>
    <t>34.02%</t>
  </si>
  <si>
    <t>1,672</t>
  </si>
  <si>
    <t>1,196</t>
  </si>
  <si>
    <t>511</t>
  </si>
  <si>
    <t>5,138</t>
  </si>
  <si>
    <t>126</t>
  </si>
  <si>
    <t>256</t>
  </si>
  <si>
    <t>4.87%</t>
  </si>
  <si>
    <t>3.88%</t>
  </si>
  <si>
    <t>(8)</t>
  </si>
  <si>
    <t>(0.15)%</t>
  </si>
  <si>
    <t>(0.63)%</t>
  </si>
  <si>
    <t>1,039</t>
  </si>
  <si>
    <t>4,028</t>
  </si>
  <si>
    <t>37.79%</t>
  </si>
  <si>
    <t>2,008</t>
  </si>
  <si>
    <t>562</t>
  </si>
  <si>
    <t>6,036</t>
  </si>
  <si>
    <t>121</t>
  </si>
  <si>
    <t>619</t>
  </si>
  <si>
    <t>9.56%</t>
  </si>
  <si>
    <t>6.97%</t>
  </si>
  <si>
    <t>(121)</t>
  </si>
  <si>
    <t>330</t>
  </si>
  <si>
    <t>5.10%</t>
  </si>
  <si>
    <t>(9)</t>
  </si>
  <si>
    <t>5.20%</t>
  </si>
  <si>
    <t>0.32</t>
  </si>
  <si>
    <t>1,064</t>
  </si>
  <si>
    <t>3,863</t>
  </si>
  <si>
    <t>2,868</t>
  </si>
  <si>
    <t>42.61%</t>
  </si>
  <si>
    <t>2,413</t>
  </si>
  <si>
    <t>1,547</t>
  </si>
  <si>
    <t>750</t>
  </si>
  <si>
    <t>116</t>
  </si>
  <si>
    <t>6,276</t>
  </si>
  <si>
    <t>15</t>
  </si>
  <si>
    <t>94</t>
  </si>
  <si>
    <t>737</t>
  </si>
  <si>
    <t>10.95%</t>
  </si>
  <si>
    <t>631</t>
  </si>
  <si>
    <t>9.37%</t>
  </si>
  <si>
    <t>(259)</t>
  </si>
  <si>
    <t>372</t>
  </si>
  <si>
    <t>5.53%</t>
  </si>
  <si>
    <t>44</t>
  </si>
  <si>
    <t>5.07%</t>
  </si>
  <si>
    <t>0.30</t>
  </si>
  <si>
    <t>1,120</t>
  </si>
  <si>
    <t>5,416</t>
  </si>
  <si>
    <t>4,347</t>
  </si>
  <si>
    <t>44.53%</t>
  </si>
  <si>
    <t>2,978</t>
  </si>
  <si>
    <t>1,983</t>
  </si>
  <si>
    <t>995</t>
  </si>
  <si>
    <t>8,394</t>
  </si>
  <si>
    <t>47</t>
  </si>
  <si>
    <t>1,681</t>
  </si>
  <si>
    <t>17.22%</t>
  </si>
  <si>
    <t>1,369</t>
  </si>
  <si>
    <t>14.02%</t>
  </si>
  <si>
    <t>1,275</t>
  </si>
  <si>
    <t>(1,210)</t>
  </si>
  <si>
    <t>25.50%</t>
  </si>
  <si>
    <t>2.06</t>
  </si>
  <si>
    <t>1,207</t>
  </si>
  <si>
    <t>8,505</t>
  </si>
  <si>
    <t>7,929</t>
  </si>
  <si>
    <t>48.25%</t>
  </si>
  <si>
    <t>4,281</t>
  </si>
  <si>
    <t>2,845</t>
  </si>
  <si>
    <t>1,448</t>
  </si>
  <si>
    <t>(12)</t>
  </si>
  <si>
    <t>12,786</t>
  </si>
  <si>
    <t>4,172</t>
  </si>
  <si>
    <t>25.39%</t>
  </si>
  <si>
    <t>3,648</t>
  </si>
  <si>
    <t>22.20%</t>
  </si>
  <si>
    <t>21</t>
  </si>
  <si>
    <t>3,669</t>
  </si>
  <si>
    <t>22.33%</t>
  </si>
  <si>
    <t>19.24%</t>
  </si>
  <si>
    <t>2.62</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</si>
  <si>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</si>
  <si>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</si>
  <si>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</si>
  <si>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</si>
  <si>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</si>
  <si>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</si>
  <si>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</si>
  <si>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</si>
  <si>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</si>
  <si>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</si>
  <si>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</si>
  <si>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</si>
  <si>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</si>
  <si>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</si>
  <si>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</si>
  <si>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</si>
  <si>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</si>
  <si>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</si>
  <si>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</si>
  <si>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</si>
  <si>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</si>
  <si>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</si>
  <si>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</si>
  <si>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</si>
  <si>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</si>
  <si>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</si>
  <si>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</si>
  <si>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</si>
  <si>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</si>
  <si>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</si>
  <si>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</si>
  <si>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</si>
  <si>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</si>
  <si>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</si>
  <si>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</si>
  <si>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</si>
  <si>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</si>
  <si>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</si>
  <si>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</si>
  <si>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43</t>
  </si>
  <si>
    <t>76</t>
  </si>
  <si>
    <t>243</t>
  </si>
  <si>
    <t>487</t>
  </si>
  <si>
    <t>488</t>
  </si>
  <si>
    <t>732</t>
  </si>
  <si>
    <t>132</t>
  </si>
  <si>
    <t>48</t>
  </si>
  <si>
    <t>200</t>
  </si>
  <si>
    <t>269</t>
  </si>
  <si>
    <t>(297)</t>
  </si>
  <si>
    <t>417</t>
  </si>
  <si>
    <t>389</t>
  </si>
  <si>
    <t>572</t>
  </si>
  <si>
    <t>496</t>
  </si>
  <si>
    <t>1,081</t>
  </si>
  <si>
    <t>62</t>
  </si>
  <si>
    <t>266</t>
  </si>
  <si>
    <t>130</t>
  </si>
  <si>
    <t>40</t>
  </si>
  <si>
    <t>437</t>
  </si>
  <si>
    <t>172</t>
  </si>
  <si>
    <t>(752)</t>
  </si>
  <si>
    <t>1,225</t>
  </si>
  <si>
    <t>645</t>
  </si>
  <si>
    <t>80</t>
  </si>
  <si>
    <t>184</t>
  </si>
  <si>
    <t>240</t>
  </si>
  <si>
    <t>506</t>
  </si>
  <si>
    <t>529</t>
  </si>
  <si>
    <t>1,122</t>
  </si>
  <si>
    <t>52</t>
  </si>
  <si>
    <t>276</t>
  </si>
  <si>
    <t>208</t>
  </si>
  <si>
    <t>(756)</t>
  </si>
  <si>
    <t>1,239</t>
  </si>
  <si>
    <t>691</t>
  </si>
  <si>
    <t>49</t>
  </si>
  <si>
    <t>90</t>
  </si>
  <si>
    <t>104</t>
  </si>
  <si>
    <t>397</t>
  </si>
  <si>
    <t>647</t>
  </si>
  <si>
    <t>715</t>
  </si>
  <si>
    <t>1,112</t>
  </si>
  <si>
    <t>85</t>
  </si>
  <si>
    <t>61</t>
  </si>
  <si>
    <t>131</t>
  </si>
  <si>
    <t>158</t>
  </si>
  <si>
    <t>(802)</t>
  </si>
  <si>
    <t>1,295</t>
  </si>
  <si>
    <t>92</t>
  </si>
  <si>
    <t>191</t>
  </si>
  <si>
    <t>626</t>
  </si>
  <si>
    <t>666</t>
  </si>
  <si>
    <t>1,292</t>
  </si>
  <si>
    <t>169</t>
  </si>
  <si>
    <t>212</t>
  </si>
  <si>
    <t>455</t>
  </si>
  <si>
    <t>42</t>
  </si>
  <si>
    <t>53</t>
  </si>
  <si>
    <t>508</t>
  </si>
  <si>
    <t>279</t>
  </si>
  <si>
    <t>(904)</t>
  </si>
  <si>
    <t>1,409</t>
  </si>
  <si>
    <t>202</t>
  </si>
  <si>
    <t>86</t>
  </si>
  <si>
    <t>738</t>
  </si>
  <si>
    <t>693</t>
  </si>
  <si>
    <t>17</t>
  </si>
  <si>
    <t>710</t>
  </si>
  <si>
    <t>244</t>
  </si>
  <si>
    <t>353</t>
  </si>
  <si>
    <t>20</t>
  </si>
  <si>
    <t>(991)</t>
  </si>
  <si>
    <t>1,525</t>
  </si>
  <si>
    <t>1,047</t>
  </si>
  <si>
    <t>60</t>
  </si>
  <si>
    <t>264</t>
  </si>
  <si>
    <t>536</t>
  </si>
  <si>
    <t>964</t>
  </si>
  <si>
    <t>904</t>
  </si>
  <si>
    <t>965</t>
  </si>
  <si>
    <t>1,929</t>
  </si>
  <si>
    <t>127</t>
  </si>
  <si>
    <t>275</t>
  </si>
  <si>
    <t>122</t>
  </si>
  <si>
    <t>577</t>
  </si>
  <si>
    <t>1</t>
  </si>
  <si>
    <t>(1,094)</t>
  </si>
  <si>
    <t>1,714</t>
  </si>
  <si>
    <t>1,352</t>
  </si>
  <si>
    <t>129</t>
  </si>
  <si>
    <t>143</t>
  </si>
  <si>
    <t>987</t>
  </si>
  <si>
    <t>1,264</t>
  </si>
  <si>
    <t>125</t>
  </si>
  <si>
    <t>1,459</t>
  </si>
  <si>
    <t>2,446</t>
  </si>
  <si>
    <t>149</t>
  </si>
  <si>
    <t>411</t>
  </si>
  <si>
    <t>592</t>
  </si>
  <si>
    <t>1,036</t>
  </si>
  <si>
    <t>(1,201)</t>
  </si>
  <si>
    <t>1,899</t>
  </si>
  <si>
    <t>1,735</t>
  </si>
  <si>
    <t>2,445</t>
  </si>
  <si>
    <t>377</t>
  </si>
  <si>
    <t>176</t>
  </si>
  <si>
    <t>1,097</t>
  </si>
  <si>
    <t>1,636</t>
  </si>
  <si>
    <t>298</t>
  </si>
  <si>
    <t>1,935</t>
  </si>
  <si>
    <t>3,031</t>
  </si>
  <si>
    <t>224</t>
  </si>
  <si>
    <t>241</t>
  </si>
  <si>
    <t>622</t>
  </si>
  <si>
    <t>215</t>
  </si>
  <si>
    <t>931</t>
  </si>
  <si>
    <t>1,363</t>
  </si>
  <si>
    <t>(1,295)</t>
  </si>
  <si>
    <t>2,031</t>
  </si>
  <si>
    <t>2,100</t>
  </si>
  <si>
    <t>220</t>
  </si>
  <si>
    <t>386</t>
  </si>
  <si>
    <t>320</t>
  </si>
  <si>
    <t>1,029</t>
  </si>
  <si>
    <t>197</t>
  </si>
  <si>
    <t>95</t>
  </si>
  <si>
    <t>37</t>
  </si>
  <si>
    <t>2,116</t>
  </si>
  <si>
    <t>3,145</t>
  </si>
  <si>
    <t>344</t>
  </si>
  <si>
    <t>583</t>
  </si>
  <si>
    <t>445</t>
  </si>
  <si>
    <t>1,087</t>
  </si>
  <si>
    <t>(24)</t>
  </si>
  <si>
    <t>958</t>
  </si>
  <si>
    <t>2,022</t>
  </si>
  <si>
    <t>226</t>
  </si>
  <si>
    <t>467</t>
  </si>
  <si>
    <t>329</t>
  </si>
  <si>
    <t>210</t>
  </si>
  <si>
    <t>1,175</t>
  </si>
  <si>
    <t>1,991</t>
  </si>
  <si>
    <t>96</t>
  </si>
  <si>
    <t>2,340</t>
  </si>
  <si>
    <t>3,515</t>
  </si>
  <si>
    <t>360</t>
  </si>
  <si>
    <t>7</t>
  </si>
  <si>
    <t>663</t>
  </si>
  <si>
    <t>759</t>
  </si>
  <si>
    <t>1,486</t>
  </si>
  <si>
    <t>(57)</t>
  </si>
  <si>
    <t>1,020</t>
  </si>
  <si>
    <t>2,030</t>
  </si>
  <si>
    <t>3,516</t>
  </si>
  <si>
    <t>362</t>
  </si>
  <si>
    <t>335</t>
  </si>
  <si>
    <t>274</t>
  </si>
  <si>
    <t>1,562</t>
  </si>
  <si>
    <t>2,268</t>
  </si>
  <si>
    <t>35</t>
  </si>
  <si>
    <t>151</t>
  </si>
  <si>
    <t>2,691</t>
  </si>
  <si>
    <t>4,253</t>
  </si>
  <si>
    <t>334</t>
  </si>
  <si>
    <t>501</t>
  </si>
  <si>
    <t>841</t>
  </si>
  <si>
    <t>1,372</t>
  </si>
  <si>
    <t>1,407</t>
  </si>
  <si>
    <t>2,248</t>
  </si>
  <si>
    <t>962</t>
  </si>
  <si>
    <t>(60)</t>
  </si>
  <si>
    <t>1,102</t>
  </si>
  <si>
    <t>2,005</t>
  </si>
  <si>
    <t>596</t>
  </si>
  <si>
    <t>430</t>
  </si>
  <si>
    <t>198</t>
  </si>
  <si>
    <t>1,410</t>
  </si>
  <si>
    <t>2,523</t>
  </si>
  <si>
    <t>2,968</t>
  </si>
  <si>
    <t>4,378</t>
  </si>
  <si>
    <t>387</t>
  </si>
  <si>
    <t>524</t>
  </si>
  <si>
    <t>911</t>
  </si>
  <si>
    <t>1,427</t>
  </si>
  <si>
    <t>1,487</t>
  </si>
  <si>
    <t>2,398</t>
  </si>
  <si>
    <t>873</t>
  </si>
  <si>
    <t>1,139</t>
  </si>
  <si>
    <t>1,979</t>
  </si>
  <si>
    <t>4,377</t>
  </si>
  <si>
    <t>702</t>
  </si>
  <si>
    <t>1,293</t>
  </si>
  <si>
    <t>547</t>
  </si>
  <si>
    <t>474</t>
  </si>
  <si>
    <t>2,658</t>
  </si>
  <si>
    <t>2,636</t>
  </si>
  <si>
    <t>3,110</t>
  </si>
  <si>
    <t>5,768</t>
  </si>
  <si>
    <t>477</t>
  </si>
  <si>
    <t>1,168</t>
  </si>
  <si>
    <t>2,596</t>
  </si>
  <si>
    <t>1,856</t>
  </si>
  <si>
    <t>(2,825)</t>
  </si>
  <si>
    <t>4,138</t>
  </si>
  <si>
    <t>3,172</t>
  </si>
  <si>
    <t>427</t>
  </si>
  <si>
    <t>443</t>
  </si>
  <si>
    <t>870</t>
  </si>
  <si>
    <t>660</t>
  </si>
  <si>
    <t>380</t>
  </si>
  <si>
    <t>2,353</t>
  </si>
  <si>
    <t>2,739</t>
  </si>
  <si>
    <t>364</t>
  </si>
  <si>
    <t>105</t>
  </si>
  <si>
    <t>3,294</t>
  </si>
  <si>
    <t>5,647</t>
  </si>
  <si>
    <t>63</t>
  </si>
  <si>
    <t>946</t>
  </si>
  <si>
    <t>1,314</t>
  </si>
  <si>
    <t>2,092</t>
  </si>
  <si>
    <t>1,796</t>
  </si>
  <si>
    <t>(266)</t>
  </si>
  <si>
    <t>3,555</t>
  </si>
  <si>
    <t>429</t>
  </si>
  <si>
    <t>609</t>
  </si>
  <si>
    <t>1,038</t>
  </si>
  <si>
    <t>396</t>
  </si>
  <si>
    <t>2,020</t>
  </si>
  <si>
    <t>7,040</t>
  </si>
  <si>
    <t>(3,441)</t>
  </si>
  <si>
    <t>3,599</t>
  </si>
  <si>
    <t>5,619</t>
  </si>
  <si>
    <t>352</t>
  </si>
  <si>
    <t>801</t>
  </si>
  <si>
    <t>1,780</t>
  </si>
  <si>
    <t>3,152</t>
  </si>
  <si>
    <t>1,921</t>
  </si>
  <si>
    <t>2,467</t>
  </si>
  <si>
    <t>1,186</t>
  </si>
  <si>
    <t>698</t>
  </si>
  <si>
    <t>2,900</t>
  </si>
  <si>
    <t>10,072</t>
  </si>
  <si>
    <t>(6,036)</t>
  </si>
  <si>
    <t>4,194</t>
  </si>
  <si>
    <t>7,094</t>
  </si>
  <si>
    <t>193</t>
  </si>
  <si>
    <t>1,452</t>
  </si>
  <si>
    <t>1,900</t>
  </si>
  <si>
    <t>3,204</t>
  </si>
  <si>
    <t>4,656</t>
  </si>
  <si>
    <t>218</t>
  </si>
  <si>
    <t>1,958</t>
  </si>
  <si>
    <t>2,438</t>
  </si>
  <si>
    <t>918</t>
  </si>
  <si>
    <t>277</t>
  </si>
  <si>
    <t>1,195</t>
  </si>
  <si>
    <t>720</t>
  </si>
  <si>
    <t>875</t>
  </si>
  <si>
    <t>438</t>
  </si>
  <si>
    <t>3,228</t>
  </si>
  <si>
    <t>11,038</t>
  </si>
  <si>
    <t>(6,526)</t>
  </si>
  <si>
    <t>4,616</t>
  </si>
  <si>
    <t>7,844</t>
  </si>
  <si>
    <t>655</t>
  </si>
  <si>
    <t>231</t>
  </si>
  <si>
    <t>872</t>
  </si>
  <si>
    <t>1,846</t>
  </si>
  <si>
    <t>1,628</t>
  </si>
  <si>
    <t>2,988</t>
  </si>
  <si>
    <t>4,834</t>
  </si>
  <si>
    <t>308</t>
  </si>
  <si>
    <t>381</t>
  </si>
  <si>
    <t>2,317</t>
  </si>
  <si>
    <t>3,010</t>
  </si>
  <si>
    <t>633</t>
  </si>
  <si>
    <t>1,162</t>
  </si>
  <si>
    <t>1,795</t>
  </si>
  <si>
    <t>949</t>
  </si>
  <si>
    <t>426</t>
  </si>
  <si>
    <t>3,559</t>
  </si>
  <si>
    <t>5,488</t>
  </si>
  <si>
    <t>93</t>
  </si>
  <si>
    <t>(1,852)</t>
  </si>
  <si>
    <t>3,729</t>
  </si>
  <si>
    <t>7,288</t>
  </si>
  <si>
    <t>856</t>
  </si>
  <si>
    <t>830</t>
  </si>
  <si>
    <t>1,822</t>
  </si>
  <si>
    <t>1,327</t>
  </si>
  <si>
    <t>787</t>
  </si>
  <si>
    <t>2,114</t>
  </si>
  <si>
    <t>3,936</t>
  </si>
  <si>
    <t>2,710</t>
  </si>
  <si>
    <t>3,352</t>
  </si>
  <si>
    <t>161</t>
  </si>
  <si>
    <t>1,541</t>
  </si>
  <si>
    <t>1,150</t>
  </si>
  <si>
    <t>814</t>
  </si>
  <si>
    <t>458</t>
  </si>
  <si>
    <t>3,963</t>
  </si>
  <si>
    <t>7,337</t>
  </si>
  <si>
    <t>3,217</t>
  </si>
  <si>
    <t>4,424</t>
  </si>
  <si>
    <t>(2,577)</t>
  </si>
  <si>
    <t>9,184</t>
  </si>
  <si>
    <t>13,147</t>
  </si>
  <si>
    <t>1,338</t>
  </si>
  <si>
    <t>1,220</t>
  </si>
  <si>
    <t>2,852</t>
  </si>
  <si>
    <t>31</t>
  </si>
  <si>
    <t>517</t>
  </si>
  <si>
    <t>4,220</t>
  </si>
  <si>
    <t>7,072</t>
  </si>
  <si>
    <t>5,316</t>
  </si>
  <si>
    <t>12,857</t>
  </si>
  <si>
    <t>290</t>
  </si>
  <si>
    <t>1,432</t>
  </si>
  <si>
    <t>457</t>
  </si>
  <si>
    <t>1,889</t>
  </si>
  <si>
    <t>640</t>
  </si>
  <si>
    <t>821</t>
  </si>
  <si>
    <t>466</t>
  </si>
  <si>
    <t>3,816</t>
  </si>
  <si>
    <t>7,888</t>
  </si>
  <si>
    <t>2,494</t>
  </si>
  <si>
    <t>(2,654)</t>
  </si>
  <si>
    <t>7,734</t>
  </si>
  <si>
    <t>11,550</t>
  </si>
  <si>
    <t>1,009</t>
  </si>
  <si>
    <t>238</t>
  </si>
  <si>
    <t>2,625</t>
  </si>
  <si>
    <t>5,935</t>
  </si>
  <si>
    <t>8,560</t>
  </si>
  <si>
    <t>(3,100)</t>
  </si>
  <si>
    <t>163</t>
  </si>
  <si>
    <t>5,921</t>
  </si>
  <si>
    <t>933</t>
  </si>
  <si>
    <t>1,096</t>
  </si>
  <si>
    <t>656</t>
  </si>
  <si>
    <t>307</t>
  </si>
  <si>
    <t>2,379</t>
  </si>
  <si>
    <t>7,158</t>
  </si>
  <si>
    <t>323</t>
  </si>
  <si>
    <t>168</t>
  </si>
  <si>
    <t>(2,444)</t>
  </si>
  <si>
    <t>5,296</t>
  </si>
  <si>
    <t>7,675</t>
  </si>
  <si>
    <t>286</t>
  </si>
  <si>
    <t>1,281</t>
  </si>
  <si>
    <t>2,226</t>
  </si>
  <si>
    <t>829</t>
  </si>
  <si>
    <t>5,531</t>
  </si>
  <si>
    <t>7,757</t>
  </si>
  <si>
    <t>(6,198)</t>
  </si>
  <si>
    <t>108</t>
  </si>
  <si>
    <t>6,002</t>
  </si>
  <si>
    <t>1,657</t>
  </si>
  <si>
    <t>1,019</t>
  </si>
  <si>
    <t>2,676</t>
  </si>
  <si>
    <t>745</t>
  </si>
  <si>
    <t>3,809</t>
  </si>
  <si>
    <t>98</t>
  </si>
  <si>
    <t>421</t>
  </si>
  <si>
    <t>4,803</t>
  </si>
  <si>
    <t>9,078</t>
  </si>
  <si>
    <t>1,246</t>
  </si>
  <si>
    <t>2,210</t>
  </si>
  <si>
    <t>1,968</t>
  </si>
  <si>
    <t>6,220</t>
  </si>
  <si>
    <t>8,430</t>
  </si>
  <si>
    <t>(5,939)</t>
  </si>
  <si>
    <t>6,426</t>
  </si>
  <si>
    <t>606</t>
  </si>
  <si>
    <t>1,183</t>
  </si>
  <si>
    <t>1,789</t>
  </si>
  <si>
    <t>968</t>
  </si>
  <si>
    <t>632</t>
  </si>
  <si>
    <t>205</t>
  </si>
  <si>
    <t>3,594</t>
  </si>
  <si>
    <t>700</t>
  </si>
  <si>
    <t>310</t>
  </si>
  <si>
    <t>1,370</t>
  </si>
  <si>
    <t>4,964</t>
  </si>
  <si>
    <t>233</t>
  </si>
  <si>
    <t>922</t>
  </si>
  <si>
    <t>1,674</t>
  </si>
  <si>
    <t>2,277</t>
  </si>
  <si>
    <t>3,951</t>
  </si>
  <si>
    <t>(5,468)</t>
  </si>
  <si>
    <t>6,473</t>
  </si>
  <si>
    <t>896</t>
  </si>
  <si>
    <t>1,765</t>
  </si>
  <si>
    <t>919</t>
  </si>
  <si>
    <t>476</t>
  </si>
  <si>
    <t>69</t>
  </si>
  <si>
    <t>3,229</t>
  </si>
  <si>
    <t>726</t>
  </si>
  <si>
    <t>249</t>
  </si>
  <si>
    <t>1,725</t>
  </si>
  <si>
    <t>4,954</t>
  </si>
  <si>
    <t>489</t>
  </si>
  <si>
    <t>1,774</t>
  </si>
  <si>
    <t>3,364</t>
  </si>
  <si>
    <t>(4,977)</t>
  </si>
  <si>
    <t>(5)</t>
  </si>
  <si>
    <t>6,565</t>
  </si>
  <si>
    <t>549</t>
  </si>
  <si>
    <t>453</t>
  </si>
  <si>
    <t>1,002</t>
  </si>
  <si>
    <t>630</t>
  </si>
  <si>
    <t>71</t>
  </si>
  <si>
    <t>2,265</t>
  </si>
  <si>
    <t>658</t>
  </si>
  <si>
    <t>553</t>
  </si>
  <si>
    <t>649</t>
  </si>
  <si>
    <t>181</t>
  </si>
  <si>
    <t>247</t>
  </si>
  <si>
    <t>4,000</t>
  </si>
  <si>
    <t>278</t>
  </si>
  <si>
    <t>1,006</t>
  </si>
  <si>
    <t>1,397</t>
  </si>
  <si>
    <t>3,462</t>
  </si>
  <si>
    <t>(6,160)</t>
  </si>
  <si>
    <t>(3)</t>
  </si>
  <si>
    <t>6,694</t>
  </si>
  <si>
    <t>228</t>
  </si>
  <si>
    <t>832</t>
  </si>
  <si>
    <t>884</t>
  </si>
  <si>
    <t>2,884</t>
  </si>
  <si>
    <t>346</t>
  </si>
  <si>
    <t>358</t>
  </si>
  <si>
    <t>106</t>
  </si>
  <si>
    <t>4,337</t>
  </si>
  <si>
    <t>519</t>
  </si>
  <si>
    <t>894</t>
  </si>
  <si>
    <t>1,618</t>
  </si>
  <si>
    <t>2,175</t>
  </si>
  <si>
    <t>3,793</t>
  </si>
  <si>
    <t>(6,243)</t>
  </si>
  <si>
    <t>6,782</t>
  </si>
  <si>
    <t>805</t>
  </si>
  <si>
    <t>1,040</t>
  </si>
  <si>
    <t>818</t>
  </si>
  <si>
    <t>685</t>
  </si>
  <si>
    <t>2,736</t>
  </si>
  <si>
    <t>65</t>
  </si>
  <si>
    <t>1,031</t>
  </si>
  <si>
    <t>3,767</t>
  </si>
  <si>
    <t>415</t>
  </si>
  <si>
    <t>776</t>
  </si>
  <si>
    <t>1,440</t>
  </si>
  <si>
    <t>2,140</t>
  </si>
  <si>
    <t>3,580</t>
  </si>
  <si>
    <t>(6,646)</t>
  </si>
  <si>
    <t>6,830</t>
  </si>
  <si>
    <t>785</t>
  </si>
  <si>
    <t>533</t>
  </si>
  <si>
    <t>324</t>
  </si>
  <si>
    <t>189</t>
  </si>
  <si>
    <t>764</t>
  </si>
  <si>
    <t>3,084</t>
  </si>
  <si>
    <t>230</t>
  </si>
  <si>
    <t>1,403</t>
  </si>
  <si>
    <t>2,093</t>
  </si>
  <si>
    <t>3,496</t>
  </si>
  <si>
    <t>(7,306)</t>
  </si>
  <si>
    <t>6,894</t>
  </si>
  <si>
    <t>311</t>
  </si>
  <si>
    <t>751</t>
  </si>
  <si>
    <t>2,530</t>
  </si>
  <si>
    <t>289</t>
  </si>
  <si>
    <t>521</t>
  </si>
  <si>
    <t>59</t>
  </si>
  <si>
    <t>791</t>
  </si>
  <si>
    <t>440</t>
  </si>
  <si>
    <t>843</t>
  </si>
  <si>
    <t>1,346</t>
  </si>
  <si>
    <t>124</t>
  </si>
  <si>
    <t>1,559</t>
  </si>
  <si>
    <t>2,905</t>
  </si>
  <si>
    <t>(7,803)</t>
  </si>
  <si>
    <t>8,215</t>
  </si>
  <si>
    <t>1,185</t>
  </si>
  <si>
    <t>454</t>
  </si>
  <si>
    <t>2,634</t>
  </si>
  <si>
    <t>261</t>
  </si>
  <si>
    <t>239</t>
  </si>
  <si>
    <t>528</t>
  </si>
  <si>
    <t>3,552</t>
  </si>
  <si>
    <t>384</t>
  </si>
  <si>
    <t>70</t>
  </si>
  <si>
    <t>1,037</t>
  </si>
  <si>
    <t>1,513</t>
  </si>
  <si>
    <t>1,443</t>
  </si>
  <si>
    <t>2,956</t>
  </si>
  <si>
    <t>(7,775)</t>
  </si>
  <si>
    <t>8,371</t>
  </si>
  <si>
    <t>3,567</t>
  </si>
  <si>
    <t>1,078</t>
  </si>
  <si>
    <t>1,156</t>
  </si>
  <si>
    <t>845</t>
  </si>
  <si>
    <t>304</t>
  </si>
  <si>
    <t>3,540</t>
  </si>
  <si>
    <t>515</t>
  </si>
  <si>
    <t>4,556</t>
  </si>
  <si>
    <t>834</t>
  </si>
  <si>
    <t>1,014</t>
  </si>
  <si>
    <t>1,984</t>
  </si>
  <si>
    <t>192</t>
  </si>
  <si>
    <t>1,306</t>
  </si>
  <si>
    <t>3,290</t>
  </si>
  <si>
    <t>(7,436)</t>
  </si>
  <si>
    <t>8,700</t>
  </si>
  <si>
    <t>1,466</t>
  </si>
  <si>
    <t>1,503</t>
  </si>
  <si>
    <t>1,859</t>
  </si>
  <si>
    <t>253</t>
  </si>
  <si>
    <t>4,597</t>
  </si>
  <si>
    <t>500</t>
  </si>
  <si>
    <t>499</t>
  </si>
  <si>
    <t>1,431</t>
  </si>
  <si>
    <t>6,028</t>
  </si>
  <si>
    <t>988</t>
  </si>
  <si>
    <t>1,328</t>
  </si>
  <si>
    <t>2,359</t>
  </si>
  <si>
    <t>356</t>
  </si>
  <si>
    <t>842</t>
  </si>
  <si>
    <t>242</t>
  </si>
  <si>
    <t>3,201</t>
  </si>
  <si>
    <t>(7,095)</t>
  </si>
  <si>
    <t>9,910</t>
  </si>
  <si>
    <t>1,595</t>
  </si>
  <si>
    <t>695</t>
  </si>
  <si>
    <t>2,290</t>
  </si>
  <si>
    <t>2,076</t>
  </si>
  <si>
    <t>1,399</t>
  </si>
  <si>
    <t>6,143</t>
  </si>
  <si>
    <t>849</t>
  </si>
  <si>
    <t>518</t>
  </si>
  <si>
    <t>2,819</t>
  </si>
  <si>
    <t>8,962</t>
  </si>
  <si>
    <t>1,949</t>
  </si>
  <si>
    <t>2,417</t>
  </si>
  <si>
    <t>708</t>
  </si>
  <si>
    <t>201</t>
  </si>
  <si>
    <t>3,125</t>
  </si>
  <si>
    <t>(4,605)</t>
  </si>
  <si>
    <t>10,413</t>
  </si>
  <si>
    <t>2,535</t>
  </si>
  <si>
    <t>1,073</t>
  </si>
  <si>
    <t>3,608</t>
  </si>
  <si>
    <t>2,708</t>
  </si>
  <si>
    <t>1,955</t>
  </si>
  <si>
    <t>312</t>
  </si>
  <si>
    <t>8,583</t>
  </si>
  <si>
    <t>1,069</t>
  </si>
  <si>
    <t>328</t>
  </si>
  <si>
    <t>3,836</t>
  </si>
  <si>
    <t>12,419</t>
  </si>
  <si>
    <t>1,321</t>
  </si>
  <si>
    <t>2,607</t>
  </si>
  <si>
    <t>4,240</t>
  </si>
  <si>
    <t>682</t>
  </si>
  <si>
    <t>4,922</t>
  </si>
  <si>
    <t>(1,451)</t>
  </si>
  <si>
    <t>8,939</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</si>
  <si>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</si>
  <si>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</si>
  <si>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</si>
  <si>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</si>
  <si>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</si>
  <si>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</si>
  <si>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</si>
  <si>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</si>
  <si>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</si>
  <si>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</si>
  <si>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</si>
  <si>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</si>
  <si>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</si>
  <si>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</si>
  <si>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</si>
  <si>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</si>
  <si>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</si>
  <si>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</si>
  <si>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</si>
  <si>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</si>
  <si>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</si>
  <si>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</si>
  <si>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</si>
  <si>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</si>
  <si>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(11)</t>
  </si>
  <si>
    <t>(20)</t>
  </si>
  <si>
    <t>(159)</t>
  </si>
  <si>
    <t>(401)</t>
  </si>
  <si>
    <t>(229)</t>
  </si>
  <si>
    <t>(13)</t>
  </si>
  <si>
    <t>(304)</t>
  </si>
  <si>
    <t>(317)</t>
  </si>
  <si>
    <t>450</t>
  </si>
  <si>
    <t>(140)</t>
  </si>
  <si>
    <t>(196)</t>
  </si>
  <si>
    <t>171</t>
  </si>
  <si>
    <t>(111)</t>
  </si>
  <si>
    <t>(147)</t>
  </si>
  <si>
    <t>87</t>
  </si>
  <si>
    <t>(75)</t>
  </si>
  <si>
    <t>(19)</t>
  </si>
  <si>
    <t>(6)</t>
  </si>
  <si>
    <t>(222)</t>
  </si>
  <si>
    <t>(595)</t>
  </si>
  <si>
    <t>(362)</t>
  </si>
  <si>
    <t>26</t>
  </si>
  <si>
    <t>(144)</t>
  </si>
  <si>
    <t>(129)</t>
  </si>
  <si>
    <t>(27)</t>
  </si>
  <si>
    <t>510</t>
  </si>
  <si>
    <t>456</t>
  </si>
  <si>
    <t>(324)</t>
  </si>
  <si>
    <t>(715)</t>
  </si>
  <si>
    <t>(468)</t>
  </si>
  <si>
    <t>73</t>
  </si>
  <si>
    <t>573</t>
  </si>
  <si>
    <t>(549)</t>
  </si>
  <si>
    <t>(1,245)</t>
  </si>
  <si>
    <t>1,416</t>
  </si>
  <si>
    <t>(137)</t>
  </si>
  <si>
    <t>(515)</t>
  </si>
  <si>
    <t>24</t>
  </si>
  <si>
    <t>612</t>
  </si>
  <si>
    <t>(621)</t>
  </si>
  <si>
    <t>(1,326)</t>
  </si>
  <si>
    <t>(714)</t>
  </si>
  <si>
    <t>(125)</t>
  </si>
  <si>
    <t>446</t>
  </si>
  <si>
    <t>(485)</t>
  </si>
  <si>
    <t>(633)</t>
  </si>
  <si>
    <t>840</t>
  </si>
  <si>
    <t>(276)</t>
  </si>
  <si>
    <t>33</t>
  </si>
  <si>
    <t>448</t>
  </si>
  <si>
    <t>399</t>
  </si>
  <si>
    <t>(685)</t>
  </si>
  <si>
    <t>(537)</t>
  </si>
  <si>
    <t>545</t>
  </si>
  <si>
    <t>268</t>
  </si>
  <si>
    <t>(286)</t>
  </si>
  <si>
    <t>(107)</t>
  </si>
  <si>
    <t>721</t>
  </si>
  <si>
    <t>(996)</t>
  </si>
  <si>
    <t>(1,592)</t>
  </si>
  <si>
    <t>1,483</t>
  </si>
  <si>
    <t>(998)</t>
  </si>
  <si>
    <t>975</t>
  </si>
  <si>
    <t>(852)</t>
  </si>
  <si>
    <t>(450)</t>
  </si>
  <si>
    <t>(620)</t>
  </si>
  <si>
    <t>(1,580)</t>
  </si>
  <si>
    <t>1,599</t>
  </si>
  <si>
    <t>(142)</t>
  </si>
  <si>
    <t>(217)</t>
  </si>
  <si>
    <t>(174)</t>
  </si>
  <si>
    <t>(68)</t>
  </si>
  <si>
    <t>(360)</t>
  </si>
  <si>
    <t>(122)</t>
  </si>
  <si>
    <t>(156)</t>
  </si>
  <si>
    <t>(215)</t>
  </si>
  <si>
    <t>1,206</t>
  </si>
  <si>
    <t>(805)</t>
  </si>
  <si>
    <t>(4,180)</t>
  </si>
  <si>
    <t>3,782</t>
  </si>
  <si>
    <t>388</t>
  </si>
  <si>
    <t>(816)</t>
  </si>
  <si>
    <t>(224)</t>
  </si>
  <si>
    <t>297</t>
  </si>
  <si>
    <t>(428)</t>
  </si>
  <si>
    <t>(52)</t>
  </si>
  <si>
    <t>(679)</t>
  </si>
  <si>
    <t>(4,131)</t>
  </si>
  <si>
    <t>(554)</t>
  </si>
  <si>
    <t>(77)</t>
  </si>
  <si>
    <t>(511)</t>
  </si>
  <si>
    <t>(705)</t>
  </si>
  <si>
    <t>(4,465)</t>
  </si>
  <si>
    <t>4,334</t>
  </si>
  <si>
    <t>(854)</t>
  </si>
  <si>
    <t>878</t>
  </si>
  <si>
    <t>907</t>
  </si>
  <si>
    <t>(794)</t>
  </si>
  <si>
    <t>(306)</t>
  </si>
  <si>
    <t>(123)</t>
  </si>
  <si>
    <t>296</t>
  </si>
  <si>
    <t>(570)</t>
  </si>
  <si>
    <t>(1,030)</t>
  </si>
  <si>
    <t>1,512</t>
  </si>
  <si>
    <t>83</t>
  </si>
  <si>
    <t>267</t>
  </si>
  <si>
    <t>(180)</t>
  </si>
  <si>
    <t>1,382</t>
  </si>
  <si>
    <t>(1,440)</t>
  </si>
  <si>
    <t>(377)</t>
  </si>
  <si>
    <t>227</t>
  </si>
  <si>
    <t>(1,556)</t>
  </si>
  <si>
    <t>413</t>
  </si>
  <si>
    <t>(50)</t>
  </si>
  <si>
    <t>(354)</t>
  </si>
  <si>
    <t>(22)</t>
  </si>
  <si>
    <t>219</t>
  </si>
  <si>
    <t>(28)</t>
  </si>
  <si>
    <t>1,737</t>
  </si>
  <si>
    <t>(99)</t>
  </si>
  <si>
    <t>(1,513)</t>
  </si>
  <si>
    <t>(1,721)</t>
  </si>
  <si>
    <t>(133)</t>
  </si>
  <si>
    <t>(2,270)</t>
  </si>
  <si>
    <t>494</t>
  </si>
  <si>
    <t>(285)</t>
  </si>
  <si>
    <t>(30)</t>
  </si>
  <si>
    <t>(175)</t>
  </si>
  <si>
    <t>1,287</t>
  </si>
  <si>
    <t>(1,857)</t>
  </si>
  <si>
    <t>(3,893)</t>
  </si>
  <si>
    <t>(2,119)</t>
  </si>
  <si>
    <t>3,263</t>
  </si>
  <si>
    <t>303</t>
  </si>
  <si>
    <t>(4,303)</t>
  </si>
  <si>
    <t>3,037</t>
  </si>
  <si>
    <t>3,763</t>
  </si>
  <si>
    <t>747</t>
  </si>
  <si>
    <t>51</t>
  </si>
  <si>
    <t>1,928</t>
  </si>
  <si>
    <t>(310)</t>
  </si>
  <si>
    <t>(1,685)</t>
  </si>
  <si>
    <t>157</t>
  </si>
  <si>
    <t>(545)</t>
  </si>
  <si>
    <t>(1,675)</t>
  </si>
  <si>
    <t>686</t>
  </si>
  <si>
    <t>1,351</t>
  </si>
  <si>
    <t>(1,995)</t>
  </si>
  <si>
    <t>(341)</t>
  </si>
  <si>
    <t>(38)</t>
  </si>
  <si>
    <t>1,498</t>
  </si>
  <si>
    <t>(692)</t>
  </si>
  <si>
    <t>(624)</t>
  </si>
  <si>
    <t>(200)</t>
  </si>
  <si>
    <t>254</t>
  </si>
  <si>
    <t>(499)</t>
  </si>
  <si>
    <t>(1,316)</t>
  </si>
  <si>
    <t>(1,039)</t>
  </si>
  <si>
    <t>(960)</t>
  </si>
  <si>
    <t>(197)</t>
  </si>
  <si>
    <t>473</t>
  </si>
  <si>
    <t>(466)</t>
  </si>
  <si>
    <t>(1,486)</t>
  </si>
  <si>
    <t>(1,273)</t>
  </si>
  <si>
    <t>(1,820)</t>
  </si>
  <si>
    <t>1,524</t>
  </si>
  <si>
    <t>(1,495)</t>
  </si>
  <si>
    <t>(1,138)</t>
  </si>
  <si>
    <t>55</t>
  </si>
  <si>
    <t>147</t>
  </si>
  <si>
    <t>(148)</t>
  </si>
  <si>
    <t>(1,800)</t>
  </si>
  <si>
    <t>1,709</t>
  </si>
  <si>
    <t>(1,123)</t>
  </si>
  <si>
    <t>(1,074)</t>
  </si>
  <si>
    <t>1,543</t>
  </si>
  <si>
    <t>484</t>
  </si>
  <si>
    <t>(1,051)</t>
  </si>
  <si>
    <t>(560)</t>
  </si>
  <si>
    <t>(252)</t>
  </si>
  <si>
    <t>(347)</t>
  </si>
  <si>
    <t>(258)</t>
  </si>
  <si>
    <t>382</t>
  </si>
  <si>
    <t>(250)</t>
  </si>
  <si>
    <t>(1,586)</t>
  </si>
  <si>
    <t>1,726</t>
  </si>
  <si>
    <t>(113)</t>
  </si>
  <si>
    <t>185</t>
  </si>
  <si>
    <t>(40)</t>
  </si>
  <si>
    <t>97</t>
  </si>
  <si>
    <t>(232)</t>
  </si>
  <si>
    <t>(338)</t>
  </si>
  <si>
    <t>(281)</t>
  </si>
  <si>
    <t>(944)</t>
  </si>
  <si>
    <t>1,348</t>
  </si>
  <si>
    <t>(489)</t>
  </si>
  <si>
    <t>(320)</t>
  </si>
  <si>
    <t>(471)</t>
  </si>
  <si>
    <t>(84)</t>
  </si>
  <si>
    <t>(1,043)</t>
  </si>
  <si>
    <t>1,344</t>
  </si>
  <si>
    <t>81</t>
  </si>
  <si>
    <t>(291)</t>
  </si>
  <si>
    <t>(231)</t>
  </si>
  <si>
    <t>(98)</t>
  </si>
  <si>
    <t>(95)</t>
  </si>
  <si>
    <t>(790)</t>
  </si>
  <si>
    <t>(1,115)</t>
  </si>
  <si>
    <t>1,157</t>
  </si>
  <si>
    <t>(64)</t>
  </si>
  <si>
    <t>(193)</t>
  </si>
  <si>
    <t>(226)</t>
  </si>
  <si>
    <t>(96)</t>
  </si>
  <si>
    <t>(227)</t>
  </si>
  <si>
    <t>462</t>
  </si>
  <si>
    <t>222</t>
  </si>
  <si>
    <t>(73)</t>
  </si>
  <si>
    <t>(1,343)</t>
  </si>
  <si>
    <t>667</t>
  </si>
  <si>
    <t>798</t>
  </si>
  <si>
    <t>479</t>
  </si>
  <si>
    <t>(264)</t>
  </si>
  <si>
    <t>(114)</t>
  </si>
  <si>
    <t>(110)</t>
  </si>
  <si>
    <t>77</t>
  </si>
  <si>
    <t>(79)</t>
  </si>
  <si>
    <t>(45)</t>
  </si>
  <si>
    <t>137</t>
  </si>
  <si>
    <t>(727)</t>
  </si>
  <si>
    <t>(806)</t>
  </si>
  <si>
    <t>(151)</t>
  </si>
  <si>
    <t>207</t>
  </si>
  <si>
    <t>(163)</t>
  </si>
  <si>
    <t>(170)</t>
  </si>
  <si>
    <t>(108)</t>
  </si>
  <si>
    <t>1,083</t>
  </si>
  <si>
    <t>(542)</t>
  </si>
  <si>
    <t>(623)</t>
  </si>
  <si>
    <t>373</t>
  </si>
  <si>
    <t>(284)</t>
  </si>
  <si>
    <t>325</t>
  </si>
  <si>
    <t>(149)</t>
  </si>
  <si>
    <t>1,470</t>
  </si>
  <si>
    <t>(1,223)</t>
  </si>
  <si>
    <t>(931)</t>
  </si>
  <si>
    <t>(219)</t>
  </si>
  <si>
    <t>(417)</t>
  </si>
  <si>
    <t>(513)</t>
  </si>
  <si>
    <t>1,071</t>
  </si>
  <si>
    <t>(294)</t>
  </si>
  <si>
    <t>(850)</t>
  </si>
  <si>
    <t>(952)</t>
  </si>
  <si>
    <t>284</t>
  </si>
  <si>
    <t>777</t>
  </si>
  <si>
    <t>379</t>
  </si>
  <si>
    <t>(774)</t>
  </si>
  <si>
    <t>(640)</t>
  </si>
  <si>
    <t>(556)</t>
  </si>
  <si>
    <t>(17)</t>
  </si>
  <si>
    <t>3,521</t>
  </si>
  <si>
    <t>(301)</t>
  </si>
  <si>
    <t>(2,056)</t>
  </si>
  <si>
    <t>1,678</t>
  </si>
  <si>
    <t>(686)</t>
  </si>
  <si>
    <t>(1,999)</t>
  </si>
  <si>
    <t>(1,895)</t>
  </si>
  <si>
    <t>940</t>
  </si>
  <si>
    <t>3,220</t>
  </si>
  <si>
    <t>Income Statement</t>
  </si>
  <si>
    <t>COGs</t>
  </si>
  <si>
    <t>R&amp;D</t>
  </si>
  <si>
    <t>MG&amp;A</t>
  </si>
  <si>
    <t>Restructuring and other special charges, net</t>
  </si>
  <si>
    <t>Licensing gain</t>
  </si>
  <si>
    <t>Interest expense</t>
  </si>
  <si>
    <t>Other expense</t>
  </si>
  <si>
    <t>Income before taxes</t>
  </si>
  <si>
    <t>Tax provision</t>
  </si>
  <si>
    <t>Equity income in investee</t>
  </si>
  <si>
    <t>Balance Sheet</t>
  </si>
  <si>
    <t>Cash &amp; cash equiv</t>
  </si>
  <si>
    <t>Short-term investment</t>
  </si>
  <si>
    <t>AR</t>
  </si>
  <si>
    <t>Prepaid expneses and other current assets</t>
  </si>
  <si>
    <t>Total current assets</t>
  </si>
  <si>
    <t>Investment: equity method</t>
  </si>
  <si>
    <t>Deferred tax assets</t>
  </si>
  <si>
    <t>Other non-current assets</t>
  </si>
  <si>
    <t>Total assets</t>
  </si>
  <si>
    <t>Accrued liabilities</t>
  </si>
  <si>
    <t>Current protion of long-term debt</t>
  </si>
  <si>
    <t>Other current liabilities</t>
  </si>
  <si>
    <t>Total current liabilities</t>
  </si>
  <si>
    <t>Long-term debt, net of current portion</t>
  </si>
  <si>
    <t>Long-term operating lease liabilities</t>
  </si>
  <si>
    <t>Deferred tax liabilities</t>
  </si>
  <si>
    <t>Other long-term liabilities</t>
  </si>
  <si>
    <t>Common stock</t>
  </si>
  <si>
    <t>Additional paid in capital</t>
  </si>
  <si>
    <t>Treasury Stock</t>
  </si>
  <si>
    <t>Accumulated deficit</t>
  </si>
  <si>
    <t>Accumulated other comprehensive loss</t>
  </si>
  <si>
    <t>Total stockholders' equity</t>
  </si>
  <si>
    <t>Total liabilities and stockholder's equity</t>
  </si>
  <si>
    <t>Inventories</t>
  </si>
  <si>
    <t>Acquisition-related intangibles</t>
  </si>
  <si>
    <t>Shares - Diluted</t>
  </si>
  <si>
    <t>Shares - Basic</t>
  </si>
  <si>
    <t xml:space="preserve">EPS </t>
  </si>
  <si>
    <t>Payables to related parties</t>
  </si>
  <si>
    <t>Short-term debt</t>
  </si>
  <si>
    <t>Revenue Breakdown</t>
  </si>
  <si>
    <t>Total net revenue</t>
  </si>
  <si>
    <t>Operating Income (loss)</t>
  </si>
  <si>
    <t xml:space="preserve">Revenue   </t>
  </si>
  <si>
    <t>Computing &amp; Graphics</t>
  </si>
  <si>
    <t>Enterprise, embedded &amp; Semi-custom</t>
  </si>
  <si>
    <t>Enterprise, Embedded and Semi-Custom</t>
  </si>
  <si>
    <t>All Other</t>
  </si>
  <si>
    <t>Total operating income</t>
  </si>
  <si>
    <t>Deferred income on shipments to distributors</t>
  </si>
  <si>
    <t>Cash at beginning of period</t>
  </si>
  <si>
    <t>Cash at end of period</t>
  </si>
  <si>
    <t>Net increase (decrease) in cash and cash equivalents</t>
  </si>
  <si>
    <t>Quarter</t>
  </si>
  <si>
    <t>Filing Date</t>
  </si>
  <si>
    <t>Period of Report</t>
  </si>
  <si>
    <t>Other expenses</t>
  </si>
  <si>
    <t xml:space="preserve">Total Liabilities   </t>
  </si>
  <si>
    <t>Current Liabilities</t>
  </si>
  <si>
    <t>Non-current Assets</t>
  </si>
  <si>
    <t>Current Assets</t>
  </si>
  <si>
    <t>Non-current Liabilities</t>
  </si>
  <si>
    <t>Equity</t>
  </si>
  <si>
    <t>Cash Flow *in million</t>
  </si>
  <si>
    <t xml:space="preserve"> </t>
  </si>
  <si>
    <t>Operating Expenses/Gross Profit</t>
  </si>
  <si>
    <t>R&amp;D %</t>
  </si>
  <si>
    <t>MGA%</t>
  </si>
  <si>
    <t xml:space="preserve">Restructuring and other </t>
  </si>
  <si>
    <t>Licensing Gain (reduces operating expenses)</t>
  </si>
  <si>
    <t>Operating Margin</t>
  </si>
  <si>
    <t>Margins</t>
  </si>
  <si>
    <t>Gross Margin</t>
  </si>
  <si>
    <t>Net Margin</t>
  </si>
  <si>
    <t>Y/y Growth</t>
  </si>
  <si>
    <t>Revenue y/y</t>
  </si>
  <si>
    <t>Operating Income y/y</t>
  </si>
  <si>
    <t>Net Income y/y</t>
  </si>
  <si>
    <t>Price</t>
  </si>
  <si>
    <t>Shares</t>
  </si>
  <si>
    <t>MC</t>
  </si>
  <si>
    <t>Cash</t>
  </si>
  <si>
    <t>Debt</t>
  </si>
  <si>
    <t>EV</t>
  </si>
  <si>
    <t>AMD</t>
  </si>
  <si>
    <t>Company Name</t>
  </si>
  <si>
    <t>Ticker</t>
  </si>
  <si>
    <t>Country</t>
  </si>
  <si>
    <t>Sector</t>
  </si>
  <si>
    <t>Industry</t>
  </si>
  <si>
    <t>Advanced Micro Devices, Inc.</t>
  </si>
  <si>
    <t>USA</t>
  </si>
  <si>
    <t>Information Technology</t>
  </si>
  <si>
    <t>Semiconductors</t>
  </si>
  <si>
    <t>Operating lease right-of-use assets</t>
  </si>
  <si>
    <t>CFFO</t>
  </si>
  <si>
    <t>CapEx</t>
  </si>
  <si>
    <t>FCF</t>
  </si>
  <si>
    <t>Data Center</t>
  </si>
  <si>
    <t>Client</t>
  </si>
  <si>
    <t>Gaming</t>
  </si>
  <si>
    <t>Embedded</t>
  </si>
  <si>
    <t>Expenses</t>
  </si>
  <si>
    <t>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</si>
</sst>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_([$$-409]* \(#,##0.00\);_([$$-409]* &quot;-&quot;??_);_(@_)"/>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0"/>
      <name val="Calibri"/>
      <family val="2"/>
      <scheme val="minor"/>
    </font>
    <font>
      <sz val="11"/>
      <color theme="0"/>
      <name val="Calibri"/>
      <family val="2"/>
      <scheme val="minor"/>
    </font>
    <font>
      <b/>
      <i/>
      <u/>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0" fontId="0" fillId="0" borderId="2" xfId="0" applyBorder="1"/>
    <xf numFmtId="0" fontId="0" fillId="2" borderId="0" xfId="0" applyFill="1"/>
    <xf numFmtId="14" fontId="0" fillId="0" borderId="2" xfId="0" applyNumberFormat="1" applyBorder="1"/>
    <xf numFmtId="14" fontId="0" fillId="0" borderId="0" xfId="0" applyNumberFormat="1"/>
    <xf numFmtId="16" fontId="0" fillId="0" borderId="2" xfId="0" applyNumberFormat="1" applyBorder="1"/>
    <xf numFmtId="2" fontId="0" fillId="0" borderId="0" xfId="0" applyNumberFormat="1"/>
    <xf numFmtId="0" fontId="1" fillId="0" borderId="0" xfId="0" applyFont="1"/>
    <xf numFmtId="0" fontId="0" fillId="0" borderId="0" xfId="0" applyBorder="1"/>
    <xf numFmtId="0" fontId="6" fillId="3" borderId="0" xfId="0" applyFont="1" applyFill="1"/>
    <xf numFmtId="0" fontId="7" fillId="3" borderId="0" xfId="0" applyFont="1" applyFill="1"/>
    <xf numFmtId="0" fontId="8" fillId="2" borderId="0" xfId="0" applyFont="1" applyFill="1"/>
    <xf numFmtId="0" fontId="9" fillId="2" borderId="0" xfId="0" applyFont="1" applyFill="1"/>
    <xf numFmtId="0" fontId="1" fillId="0" borderId="3" xfId="0" applyFont="1" applyBorder="1"/>
    <xf numFmtId="0" fontId="1" fillId="0" borderId="2" xfId="0" applyFont="1" applyBorder="1"/>
    <xf numFmtId="9" fontId="0" fillId="0" borderId="0" xfId="0" applyNumberFormat="1"/>
    <xf numFmtId="9" fontId="0" fillId="0" borderId="2" xfId="0" applyNumberFormat="1" applyBorder="1"/>
    <xf numFmtId="0" fontId="0" fillId="0" borderId="0" xfId="0" applyFill="1" applyBorder="1"/>
    <xf numFmtId="9" fontId="9" fillId="2" borderId="0" xfId="0" applyNumberFormat="1" applyFont="1" applyFill="1"/>
    <xf numFmtId="9" fontId="0" fillId="0" borderId="0" xfId="0" applyNumberFormat="1" applyFill="1" applyBorder="1"/>
    <xf numFmtId="9" fontId="0" fillId="0" borderId="0" xfId="0" applyNumberFormat="1" applyBorder="1"/>
    <xf numFmtId="0" fontId="1" fillId="0" borderId="0" xfId="0" applyFont="1" applyFill="1" applyBorder="1"/>
    <xf numFmtId="0" fontId="1" fillId="0" borderId="0" xfId="0" applyFont="1" applyBorder="1"/>
    <xf numFmtId="9" fontId="1" fillId="0" borderId="0" xfId="0" applyNumberFormat="1" applyFont="1" applyBorder="1"/>
    <xf numFmtId="9" fontId="9" fillId="2" borderId="0" xfId="0" applyNumberFormat="1" applyFont="1" applyFill="1" applyBorder="1"/>
    <xf numFmtId="0" fontId="0" fillId="0" borderId="4" xfId="0" applyBorder="1"/>
    <xf numFmtId="14" fontId="0" fillId="0" borderId="4" xfId="0" applyNumberFormat="1" applyBorder="1"/>
    <xf numFmtId="14" fontId="0" fillId="0" borderId="5" xfId="0" applyNumberFormat="1" applyBorder="1"/>
    <xf numFmtId="0" fontId="7" fillId="3" borderId="4" xfId="0" applyFont="1" applyFill="1" applyBorder="1"/>
    <xf numFmtId="0" fontId="9" fillId="2" borderId="4" xfId="0" applyFont="1" applyFill="1" applyBorder="1"/>
    <xf numFmtId="0" fontId="0" fillId="0" borderId="5" xfId="0" applyBorder="1"/>
    <xf numFmtId="0" fontId="1" fillId="0" borderId="4" xfId="0" applyFont="1" applyBorder="1"/>
    <xf numFmtId="0" fontId="8" fillId="2" borderId="4" xfId="0" applyFont="1" applyFill="1" applyBorder="1"/>
    <xf numFmtId="2" fontId="0" fillId="0" borderId="4" xfId="0" applyNumberFormat="1" applyBorder="1"/>
    <xf numFmtId="9" fontId="0" fillId="0" borderId="4" xfId="0" applyNumberFormat="1" applyBorder="1"/>
    <xf numFmtId="9" fontId="0" fillId="0" borderId="5" xfId="0" applyNumberFormat="1" applyBorder="1"/>
    <xf numFmtId="9" fontId="1" fillId="0" borderId="4" xfId="0" applyNumberFormat="1" applyFont="1" applyBorder="1"/>
    <xf numFmtId="9" fontId="9" fillId="2" borderId="4" xfId="0" applyNumberFormat="1" applyFont="1" applyFill="1" applyBorder="1"/>
    <xf numFmtId="0" fontId="1" fillId="0" borderId="6" xfId="0" applyFont="1" applyBorder="1"/>
    <xf numFmtId="165" fontId="0" fillId="0" borderId="0" xfId="0" applyNumberFormat="1"/>
    <xf numFmtId="3" fontId="0" fillId="0" borderId="0" xfId="0" applyNumberFormat="1"/>
    <xf numFmtId="37" fontId="0" fillId="0" borderId="0" xfId="0" applyNumberFormat="1"/>
    <xf numFmtId="0" fontId="0" fillId="0" borderId="0" xfId="0" applyFont="1" applyFill="1" applyBorder="1"/>
    <xf numFmtId="0" fontId="0" fillId="0" borderId="2" xfId="0" applyFont="1" applyFill="1" applyBorder="1"/>
    <xf numFmtId="0" fontId="0" fillId="2" borderId="4"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22</xdr:col>
      <xdr:colOff>7470</xdr:colOff>
      <xdr:row>1</xdr:row>
      <xdr:rowOff>52294</xdr:rowOff>
    </xdr:from>
    <xdr:to>
      <xdr:col>22</xdr:col>
      <xdr:colOff>15529</xdr:colOff>
      <xdr:row>159</xdr:row>
      <xdr:rowOff>185726</xdr:rowOff>
    </xdr:to>
    <xdr:cxnSp macro="">
      <xdr:nvCxnSpPr>
        <xdr:cNvPr id="3" name="Straight Connector 2">
          <a:extLst>
            <a:ext uri="{FF2B5EF4-FFF2-40B4-BE49-F238E27FC236}">
              <a16:creationId xmlns:a16="http://schemas.microsoft.com/office/drawing/2014/main" id="{835AF0BF-C92F-4157-A39B-769058274028}"/>
            </a:ext>
          </a:extLst>
        </xdr:cNvPr>
        <xdr:cNvCxnSpPr/>
      </xdr:nvCxnSpPr>
      <xdr:spPr>
        <a:xfrm>
          <a:off x="17697823" y="52294"/>
          <a:ext cx="8059" cy="20304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799354</xdr:colOff>
      <xdr:row>1</xdr:row>
      <xdr:rowOff>82177</xdr:rowOff>
    </xdr:from>
    <xdr:to>
      <xdr:col>25</xdr:col>
      <xdr:colOff>807413</xdr:colOff>
      <xdr:row>160</xdr:row>
      <xdr:rowOff>28844</xdr:rowOff>
    </xdr:to>
    <xdr:cxnSp macro="">
      <xdr:nvCxnSpPr>
        <xdr:cNvPr id="4" name="Straight Connector 3">
          <a:extLst>
            <a:ext uri="{FF2B5EF4-FFF2-40B4-BE49-F238E27FC236}">
              <a16:creationId xmlns:a16="http://schemas.microsoft.com/office/drawing/2014/main" id="{5F66305E-C664-4EAD-AA7A-D45C779B8610}"/>
            </a:ext>
          </a:extLst>
        </xdr:cNvPr>
        <xdr:cNvCxnSpPr/>
      </xdr:nvCxnSpPr>
      <xdr:spPr>
        <a:xfrm>
          <a:off x="20932589" y="82177"/>
          <a:ext cx="8059" cy="20304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7471</xdr:colOff>
      <xdr:row>1</xdr:row>
      <xdr:rowOff>89646</xdr:rowOff>
    </xdr:from>
    <xdr:to>
      <xdr:col>30</xdr:col>
      <xdr:colOff>15530</xdr:colOff>
      <xdr:row>160</xdr:row>
      <xdr:rowOff>36313</xdr:rowOff>
    </xdr:to>
    <xdr:cxnSp macro="">
      <xdr:nvCxnSpPr>
        <xdr:cNvPr id="5" name="Straight Connector 4">
          <a:extLst>
            <a:ext uri="{FF2B5EF4-FFF2-40B4-BE49-F238E27FC236}">
              <a16:creationId xmlns:a16="http://schemas.microsoft.com/office/drawing/2014/main" id="{0474F023-CF9D-415A-A149-35AA576B5434}"/>
            </a:ext>
          </a:extLst>
        </xdr:cNvPr>
        <xdr:cNvCxnSpPr/>
      </xdr:nvCxnSpPr>
      <xdr:spPr>
        <a:xfrm>
          <a:off x="24212177" y="89646"/>
          <a:ext cx="8059" cy="20304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799352</xdr:colOff>
      <xdr:row>1</xdr:row>
      <xdr:rowOff>0</xdr:rowOff>
    </xdr:from>
    <xdr:to>
      <xdr:col>33</xdr:col>
      <xdr:colOff>807411</xdr:colOff>
      <xdr:row>159</xdr:row>
      <xdr:rowOff>133432</xdr:rowOff>
    </xdr:to>
    <xdr:cxnSp macro="">
      <xdr:nvCxnSpPr>
        <xdr:cNvPr id="6" name="Straight Connector 5">
          <a:extLst>
            <a:ext uri="{FF2B5EF4-FFF2-40B4-BE49-F238E27FC236}">
              <a16:creationId xmlns:a16="http://schemas.microsoft.com/office/drawing/2014/main" id="{D450F30C-566E-495C-833C-A20C8D66FD7F}"/>
            </a:ext>
          </a:extLst>
        </xdr:cNvPr>
        <xdr:cNvCxnSpPr/>
      </xdr:nvCxnSpPr>
      <xdr:spPr>
        <a:xfrm>
          <a:off x="27446940" y="0"/>
          <a:ext cx="8059" cy="20304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795992</xdr:colOff>
      <xdr:row>1</xdr:row>
      <xdr:rowOff>14941</xdr:rowOff>
    </xdr:from>
    <xdr:to>
      <xdr:col>37</xdr:col>
      <xdr:colOff>804051</xdr:colOff>
      <xdr:row>159</xdr:row>
      <xdr:rowOff>148373</xdr:rowOff>
    </xdr:to>
    <xdr:cxnSp macro="">
      <xdr:nvCxnSpPr>
        <xdr:cNvPr id="7" name="Straight Connector 6">
          <a:extLst>
            <a:ext uri="{FF2B5EF4-FFF2-40B4-BE49-F238E27FC236}">
              <a16:creationId xmlns:a16="http://schemas.microsoft.com/office/drawing/2014/main" id="{18C96FEE-4DF9-4C78-9176-7CBDC67AAA77}"/>
            </a:ext>
          </a:extLst>
        </xdr:cNvPr>
        <xdr:cNvCxnSpPr/>
      </xdr:nvCxnSpPr>
      <xdr:spPr>
        <a:xfrm>
          <a:off x="30700757" y="14941"/>
          <a:ext cx="8059" cy="203040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xdr:row>
      <xdr:rowOff>0</xdr:rowOff>
    </xdr:from>
    <xdr:to>
      <xdr:col>42</xdr:col>
      <xdr:colOff>8059</xdr:colOff>
      <xdr:row>159</xdr:row>
      <xdr:rowOff>133432</xdr:rowOff>
    </xdr:to>
    <xdr:cxnSp macro="">
      <xdr:nvCxnSpPr>
        <xdr:cNvPr id="8" name="Straight Connector 7">
          <a:extLst>
            <a:ext uri="{FF2B5EF4-FFF2-40B4-BE49-F238E27FC236}">
              <a16:creationId xmlns:a16="http://schemas.microsoft.com/office/drawing/2014/main" id="{85906300-8536-412B-9F5B-0EB289EED4FF}"/>
            </a:ext>
          </a:extLst>
        </xdr:cNvPr>
        <xdr:cNvCxnSpPr/>
      </xdr:nvCxnSpPr>
      <xdr:spPr>
        <a:xfrm>
          <a:off x="20008850" y="0"/>
          <a:ext cx="8059" cy="159703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14941</xdr:colOff>
      <xdr:row>1</xdr:row>
      <xdr:rowOff>74706</xdr:rowOff>
    </xdr:from>
    <xdr:to>
      <xdr:col>14</xdr:col>
      <xdr:colOff>14941</xdr:colOff>
      <xdr:row>160</xdr:row>
      <xdr:rowOff>59765</xdr:rowOff>
    </xdr:to>
    <xdr:cxnSp macro="">
      <xdr:nvCxnSpPr>
        <xdr:cNvPr id="9" name="Straight Connector 8">
          <a:extLst>
            <a:ext uri="{FF2B5EF4-FFF2-40B4-BE49-F238E27FC236}">
              <a16:creationId xmlns:a16="http://schemas.microsoft.com/office/drawing/2014/main" id="{00D5F481-F4E1-4B7A-8FF5-51A96220E531}"/>
            </a:ext>
          </a:extLst>
        </xdr:cNvPr>
        <xdr:cNvCxnSpPr/>
      </xdr:nvCxnSpPr>
      <xdr:spPr>
        <a:xfrm>
          <a:off x="11190941" y="74706"/>
          <a:ext cx="0" cy="203424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xdr:row>
      <xdr:rowOff>0</xdr:rowOff>
    </xdr:from>
    <xdr:to>
      <xdr:col>10</xdr:col>
      <xdr:colOff>8059</xdr:colOff>
      <xdr:row>159</xdr:row>
      <xdr:rowOff>133432</xdr:rowOff>
    </xdr:to>
    <xdr:cxnSp macro="">
      <xdr:nvCxnSpPr>
        <xdr:cNvPr id="10" name="Straight Connector 9">
          <a:extLst>
            <a:ext uri="{FF2B5EF4-FFF2-40B4-BE49-F238E27FC236}">
              <a16:creationId xmlns:a16="http://schemas.microsoft.com/office/drawing/2014/main" id="{87155355-15B7-4154-AFCD-BD1FCBE98E6F}"/>
            </a:ext>
          </a:extLst>
        </xdr:cNvPr>
        <xdr:cNvCxnSpPr/>
      </xdr:nvCxnSpPr>
      <xdr:spPr>
        <a:xfrm>
          <a:off x="6788150" y="0"/>
          <a:ext cx="8059" cy="198374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xdr:row>
      <xdr:rowOff>0</xdr:rowOff>
    </xdr:from>
    <xdr:to>
      <xdr:col>6</xdr:col>
      <xdr:colOff>8059</xdr:colOff>
      <xdr:row>159</xdr:row>
      <xdr:rowOff>133432</xdr:rowOff>
    </xdr:to>
    <xdr:cxnSp macro="">
      <xdr:nvCxnSpPr>
        <xdr:cNvPr id="11" name="Straight Connector 10">
          <a:extLst>
            <a:ext uri="{FF2B5EF4-FFF2-40B4-BE49-F238E27FC236}">
              <a16:creationId xmlns:a16="http://schemas.microsoft.com/office/drawing/2014/main" id="{8C21CBB4-56BF-4C05-925F-E6D76D3003FF}"/>
            </a:ext>
          </a:extLst>
        </xdr:cNvPr>
        <xdr:cNvCxnSpPr/>
      </xdr:nvCxnSpPr>
      <xdr:spPr>
        <a:xfrm>
          <a:off x="4095750" y="0"/>
          <a:ext cx="8059" cy="198374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https://www.bing.com/financeapi/forcetrigger?t=af4bdm&amp;q=XFRA%3aAMD&amp;form=skydnc</v>
    <v>Learn more on Bing</v>
  </rv>
  <rv s="1">
    <v>en-US</v>
    <v>af4bdm</v>
    <v>268435456</v>
    <v>1</v>
    <v>Powered by Refinitiv</v>
    <v>0</v>
    <v>ADVANCED MICRO DEVICES, INC. (XFRA:AMD)</v>
    <v>2</v>
    <v>3</v>
    <v>Finance</v>
    <v>4</v>
    <v>144.12</v>
    <v>7.3</v>
    <v>1.9153</v>
    <v>-1.08</v>
    <v>-1.4154999999999999E-2</v>
    <v>EUR</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25000</v>
    <v>Deutsche Boerse AG</v>
    <v>XFRA</v>
    <v>XFRA</v>
    <v>2485 Augustine Drive, SANTA CLARA, CA, 95054 US</v>
    <v>76.540000000000006</v>
    <v>Semiconductors &amp; Semiconductor Equipment</v>
    <v>Stock</v>
    <v>44988.878472222219</v>
    <v>0</v>
    <v>74.94</v>
    <v>131360400000</v>
    <v>ADVANCED MICRO DEVICES, INC.</v>
    <v>ADVANCED MICRO DEVICES, INC.</v>
    <v>76.540000000000006</v>
    <v>92.27</v>
    <v>76.3</v>
    <v>75.22</v>
    <v>1611388000</v>
    <v>AMD</v>
    <v>ADVANCED MICRO DEVICES, INC. (XFRA:AMD)</v>
    <v>393</v>
    <v>51729490</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38B08-9B74-4722-B65C-27E5B43D25E7}">
  <dimension ref="A1:B7"/>
  <sheetViews>
    <sheetView workbookViewId="0">
      <selection activeCell="D4" sqref="D4"/>
    </sheetView>
  </sheetViews>
  <sheetFormatPr defaultRowHeight="14.5" x14ac:dyDescent="0.35"/>
  <sheetData>
    <row r="1" spans="1:2" x14ac:dyDescent="0.35">
      <c r="A1" t="e" vm="1">
        <v>#VALUE!</v>
      </c>
    </row>
    <row r="2" spans="1:2" x14ac:dyDescent="0.35">
      <c r="A2" s="1" t="s">
        <v>2079</v>
      </c>
      <c r="B2" s="40" cm="1">
        <f t="array" ref="B2">_FV(A1,"Price")</f>
        <v>75.22</v>
      </c>
    </row>
    <row r="3" spans="1:2" x14ac:dyDescent="0.35">
      <c r="A3" s="1" t="s">
        <v>2080</v>
      </c>
      <c r="B3" s="41" cm="1">
        <f t="array" ref="B3">_FV(A1,"Shares outstanding",TRUE)/1000000</f>
        <v>1611.3879999999999</v>
      </c>
    </row>
    <row r="4" spans="1:2" x14ac:dyDescent="0.35">
      <c r="A4" s="1" t="s">
        <v>2081</v>
      </c>
      <c r="B4" s="42">
        <f>B2*B3</f>
        <v>121208.60535999999</v>
      </c>
    </row>
    <row r="5" spans="1:2" x14ac:dyDescent="0.35">
      <c r="A5" s="1" t="s">
        <v>2082</v>
      </c>
      <c r="B5" s="41">
        <f>Model!BJ80</f>
        <v>4835</v>
      </c>
    </row>
    <row r="6" spans="1:2" x14ac:dyDescent="0.35">
      <c r="A6" s="1" t="s">
        <v>2083</v>
      </c>
      <c r="B6" s="41">
        <f>Model!BJ96+Model!BJ100+Model!BJ105</f>
        <v>2467</v>
      </c>
    </row>
    <row r="7" spans="1:2" x14ac:dyDescent="0.35">
      <c r="A7" s="1" t="s">
        <v>2084</v>
      </c>
      <c r="B7" s="42">
        <f>B4-B5+B6</f>
        <v>118840.60535999999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826F-2C2A-4E4A-BC41-545BF9670395}">
  <dimension ref="A4:B8"/>
  <sheetViews>
    <sheetView workbookViewId="0">
      <selection activeCell="A4" sqref="A4:B8"/>
    </sheetView>
  </sheetViews>
  <sheetFormatPr defaultRowHeight="14.5" x14ac:dyDescent="0.35"/>
  <cols>
    <col min="1" max="1" width="20.36328125" customWidth="1"/>
  </cols>
  <sheetData>
    <row r="4" spans="1:2" x14ac:dyDescent="0.35">
      <c r="A4" t="s">
        <v>2086</v>
      </c>
      <c r="B4" t="s">
        <v>2091</v>
      </c>
    </row>
    <row r="5" spans="1:2" x14ac:dyDescent="0.35">
      <c r="A5" t="s">
        <v>2087</v>
      </c>
      <c r="B5" t="s">
        <v>2085</v>
      </c>
    </row>
    <row r="6" spans="1:2" x14ac:dyDescent="0.35">
      <c r="A6" t="s">
        <v>2088</v>
      </c>
      <c r="B6" t="s">
        <v>2092</v>
      </c>
    </row>
    <row r="7" spans="1:2" x14ac:dyDescent="0.35">
      <c r="A7" t="s">
        <v>2089</v>
      </c>
      <c r="B7" t="s">
        <v>2093</v>
      </c>
    </row>
    <row r="8" spans="1:2" x14ac:dyDescent="0.35">
      <c r="A8" t="s">
        <v>2090</v>
      </c>
      <c r="B8" t="s">
        <v>2094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C6CC-B673-4B8C-B37B-66C09131D4A1}">
  <dimension ref="A1:BS135"/>
  <sheetViews>
    <sheetView tabSelected="1" zoomScale="85" zoomScaleNormal="85" workbookViewId="0">
      <pane xSplit="2" ySplit="3" topLeftCell="AH4" activePane="bottomRight" state="frozen"/>
      <selection pane="topRight" activeCell="B1" sqref="B1"/>
      <selection pane="bottomLeft" activeCell="A3" sqref="A3"/>
      <selection pane="bottomRight" activeCell="B75" sqref="B75"/>
    </sheetView>
  </sheetViews>
  <sheetFormatPr defaultRowHeight="14.5" x14ac:dyDescent="0.35"/>
  <cols>
    <col min="2" max="2" width="20.08984375" customWidth="1"/>
    <col min="3" max="18" width="11.6328125" customWidth="1"/>
    <col min="19" max="19" width="11.6328125" style="26" customWidth="1"/>
    <col min="20" max="42" width="11.6328125" customWidth="1"/>
    <col min="43" max="70" width="9.6328125" customWidth="1"/>
  </cols>
  <sheetData>
    <row r="1" spans="2:70" x14ac:dyDescent="0.35">
      <c r="B1" t="s">
        <v>2054</v>
      </c>
    </row>
    <row r="2" spans="2:70" x14ac:dyDescent="0.35">
      <c r="B2" t="s">
        <v>2055</v>
      </c>
      <c r="O2" s="5">
        <v>42488</v>
      </c>
      <c r="P2" s="5">
        <v>42577</v>
      </c>
      <c r="Q2" s="5">
        <v>42669</v>
      </c>
      <c r="S2" s="27">
        <v>42863</v>
      </c>
      <c r="T2" s="5">
        <v>42950</v>
      </c>
      <c r="U2" s="5">
        <v>43041</v>
      </c>
      <c r="W2" s="5">
        <v>43223</v>
      </c>
      <c r="X2" s="5">
        <v>43314</v>
      </c>
      <c r="Y2" s="5">
        <v>43403</v>
      </c>
      <c r="AA2" s="5">
        <v>43586</v>
      </c>
      <c r="AB2" s="5">
        <v>43677</v>
      </c>
      <c r="AC2" s="5">
        <v>43768</v>
      </c>
      <c r="AE2" s="5">
        <v>43950</v>
      </c>
      <c r="AF2" s="5">
        <v>44041</v>
      </c>
      <c r="AG2" s="5">
        <v>44132</v>
      </c>
      <c r="AI2" s="5">
        <v>44314</v>
      </c>
      <c r="AJ2" s="5">
        <v>44405</v>
      </c>
      <c r="AK2" s="5">
        <v>44496</v>
      </c>
      <c r="AM2" s="5">
        <v>44685</v>
      </c>
      <c r="AN2" s="5">
        <v>44776</v>
      </c>
    </row>
    <row r="3" spans="2:70" x14ac:dyDescent="0.35">
      <c r="B3" s="2" t="s">
        <v>2056</v>
      </c>
      <c r="C3" s="2"/>
      <c r="D3" s="2"/>
      <c r="E3" s="2"/>
      <c r="F3" s="2"/>
      <c r="G3" s="2"/>
      <c r="H3" s="2"/>
      <c r="I3" s="2"/>
      <c r="J3" s="2"/>
      <c r="K3" s="4">
        <v>42091</v>
      </c>
      <c r="L3" s="4">
        <v>42212</v>
      </c>
      <c r="M3" s="4">
        <v>42273</v>
      </c>
      <c r="N3" s="2">
        <v>12</v>
      </c>
      <c r="O3" s="4">
        <v>42455</v>
      </c>
      <c r="P3" s="4">
        <v>42546</v>
      </c>
      <c r="Q3" s="4">
        <v>42637</v>
      </c>
      <c r="R3" s="4">
        <v>42735</v>
      </c>
      <c r="S3" s="28">
        <v>42826</v>
      </c>
      <c r="T3" s="4">
        <v>42917</v>
      </c>
      <c r="U3" s="4">
        <v>43008</v>
      </c>
      <c r="V3" s="4">
        <v>43099</v>
      </c>
      <c r="W3" s="4">
        <v>43190</v>
      </c>
      <c r="X3" s="4">
        <v>43281</v>
      </c>
      <c r="Y3" s="4">
        <v>43371</v>
      </c>
      <c r="Z3" s="2"/>
      <c r="AA3" s="4">
        <v>43554</v>
      </c>
      <c r="AB3" s="4">
        <v>43645</v>
      </c>
      <c r="AC3" s="4">
        <v>43736</v>
      </c>
      <c r="AD3" s="4">
        <v>43827</v>
      </c>
      <c r="AE3" s="4">
        <v>43918</v>
      </c>
      <c r="AF3" s="4">
        <v>44009</v>
      </c>
      <c r="AG3" s="4">
        <v>44100</v>
      </c>
      <c r="AH3" s="4">
        <v>44191</v>
      </c>
      <c r="AI3" s="4">
        <v>44282</v>
      </c>
      <c r="AJ3" s="4">
        <v>44373</v>
      </c>
      <c r="AK3" s="4">
        <v>44464</v>
      </c>
      <c r="AL3" s="4">
        <v>44555</v>
      </c>
      <c r="AM3" s="6">
        <v>44646</v>
      </c>
      <c r="AN3" s="4">
        <v>44737</v>
      </c>
      <c r="AO3" s="2"/>
      <c r="AP3" s="2"/>
      <c r="AQ3" s="2"/>
      <c r="AR3" s="2"/>
      <c r="AS3" s="2"/>
      <c r="AT3" s="2"/>
      <c r="AU3" s="2"/>
      <c r="AV3" s="2"/>
      <c r="AW3" s="2"/>
      <c r="AX3" s="2"/>
      <c r="AY3" s="2"/>
      <c r="AZ3" s="2"/>
      <c r="BC3">
        <v>2015</v>
      </c>
      <c r="BD3">
        <f>BC3+1</f>
        <v>2016</v>
      </c>
      <c r="BE3">
        <f t="shared" ref="BE3:BN3" si="0">BD3+1</f>
        <v>2017</v>
      </c>
      <c r="BF3">
        <f t="shared" si="0"/>
        <v>2018</v>
      </c>
      <c r="BG3">
        <f t="shared" si="0"/>
        <v>2019</v>
      </c>
      <c r="BH3">
        <f t="shared" si="0"/>
        <v>2020</v>
      </c>
      <c r="BI3">
        <f t="shared" si="0"/>
        <v>2021</v>
      </c>
      <c r="BJ3">
        <f t="shared" si="0"/>
        <v>2022</v>
      </c>
      <c r="BK3">
        <f t="shared" si="0"/>
        <v>2023</v>
      </c>
      <c r="BL3">
        <f t="shared" si="0"/>
        <v>2024</v>
      </c>
      <c r="BM3">
        <f t="shared" si="0"/>
        <v>2025</v>
      </c>
      <c r="BN3">
        <f t="shared" si="0"/>
        <v>2026</v>
      </c>
    </row>
    <row r="4" spans="2:70" s="11" customFormat="1" x14ac:dyDescent="0.35">
      <c r="B4" s="10" t="s">
        <v>2041</v>
      </c>
      <c r="S4" s="29"/>
    </row>
    <row r="5" spans="2:70" s="13" customFormat="1" x14ac:dyDescent="0.35">
      <c r="B5" s="13" t="s">
        <v>2044</v>
      </c>
      <c r="S5" s="30"/>
    </row>
    <row r="6" spans="2:70" x14ac:dyDescent="0.35">
      <c r="B6" t="s">
        <v>2045</v>
      </c>
      <c r="K6">
        <v>532</v>
      </c>
      <c r="L6">
        <v>379</v>
      </c>
      <c r="M6">
        <v>424</v>
      </c>
      <c r="N6">
        <f>BC6-K6-L6-M6</f>
        <v>470</v>
      </c>
      <c r="O6">
        <v>460</v>
      </c>
      <c r="P6">
        <v>435</v>
      </c>
      <c r="Q6">
        <v>472</v>
      </c>
      <c r="R6">
        <f>BD6-O6-P6-Q6</f>
        <v>600</v>
      </c>
      <c r="S6" s="26">
        <v>573</v>
      </c>
      <c r="T6">
        <v>661</v>
      </c>
      <c r="U6">
        <v>835</v>
      </c>
      <c r="V6">
        <f>BE6-S6-T6-U6</f>
        <v>960</v>
      </c>
      <c r="W6">
        <v>1115</v>
      </c>
      <c r="X6">
        <v>1086</v>
      </c>
      <c r="Y6">
        <v>938</v>
      </c>
      <c r="Z6">
        <f>BF6-W6-X6-Y6</f>
        <v>986</v>
      </c>
      <c r="AA6">
        <v>831</v>
      </c>
      <c r="AB6">
        <v>940</v>
      </c>
      <c r="AC6">
        <v>1276</v>
      </c>
      <c r="AD6">
        <f>BG6-AA6-AB6-AC6</f>
        <v>1662</v>
      </c>
      <c r="BC6">
        <v>1805</v>
      </c>
      <c r="BD6">
        <v>1967</v>
      </c>
      <c r="BE6">
        <v>3029</v>
      </c>
      <c r="BF6">
        <v>4125</v>
      </c>
      <c r="BG6">
        <v>4709</v>
      </c>
      <c r="BH6">
        <v>6432</v>
      </c>
      <c r="BI6">
        <v>9332</v>
      </c>
    </row>
    <row r="7" spans="2:70" x14ac:dyDescent="0.35">
      <c r="B7" s="2" t="s">
        <v>2046</v>
      </c>
      <c r="C7" s="2"/>
      <c r="D7" s="2"/>
      <c r="E7" s="2"/>
      <c r="F7" s="2"/>
      <c r="G7" s="2"/>
      <c r="H7" s="2"/>
      <c r="I7" s="2"/>
      <c r="J7" s="2"/>
      <c r="K7" s="2">
        <v>498</v>
      </c>
      <c r="L7" s="2">
        <v>563</v>
      </c>
      <c r="M7" s="2">
        <v>637</v>
      </c>
      <c r="N7" s="2">
        <f>BC7-K7-L7-M7</f>
        <v>488</v>
      </c>
      <c r="O7" s="2">
        <v>372</v>
      </c>
      <c r="P7" s="2">
        <v>592</v>
      </c>
      <c r="Q7" s="2">
        <v>835</v>
      </c>
      <c r="R7" s="2">
        <f>BD7-O7-P7-Q7</f>
        <v>506</v>
      </c>
      <c r="S7" s="31">
        <v>605</v>
      </c>
      <c r="T7" s="2">
        <v>490</v>
      </c>
      <c r="U7" s="2">
        <v>749</v>
      </c>
      <c r="V7" s="2">
        <f>BE7-S7-T7-U7</f>
        <v>456</v>
      </c>
      <c r="W7" s="2">
        <v>532</v>
      </c>
      <c r="X7" s="2">
        <v>670</v>
      </c>
      <c r="Y7" s="2">
        <v>715</v>
      </c>
      <c r="Z7" s="2">
        <f>BF7-W7-X7-Y7</f>
        <v>433</v>
      </c>
      <c r="AA7" s="2">
        <v>441</v>
      </c>
      <c r="AB7" s="2">
        <v>591</v>
      </c>
      <c r="AC7" s="2">
        <v>525</v>
      </c>
      <c r="AD7" s="2">
        <f>BG7-AA7-AB7-AC7</f>
        <v>465</v>
      </c>
      <c r="AE7" s="2"/>
      <c r="AF7" s="2"/>
      <c r="AG7" s="2"/>
      <c r="AH7" s="2"/>
      <c r="AI7" s="2"/>
      <c r="AJ7" s="2"/>
      <c r="AK7" s="2"/>
      <c r="AL7" s="2"/>
      <c r="AM7" s="2"/>
      <c r="AN7" s="2"/>
      <c r="AO7" s="2"/>
      <c r="AP7" s="2"/>
      <c r="AQ7" s="2"/>
      <c r="AR7" s="2"/>
      <c r="AS7" s="2"/>
      <c r="AT7" s="2"/>
      <c r="AU7" s="2"/>
      <c r="AV7" s="2"/>
      <c r="AW7" s="2"/>
      <c r="AX7" s="2"/>
      <c r="AY7" s="2"/>
      <c r="AZ7" s="2"/>
      <c r="BC7" s="2">
        <v>2186</v>
      </c>
      <c r="BD7" s="2">
        <v>2305</v>
      </c>
      <c r="BE7" s="2">
        <v>2300</v>
      </c>
      <c r="BF7" s="2">
        <v>2350</v>
      </c>
      <c r="BG7" s="2">
        <v>2022</v>
      </c>
      <c r="BH7" s="2">
        <v>3331</v>
      </c>
      <c r="BI7" s="2">
        <v>7102</v>
      </c>
      <c r="BJ7" s="2"/>
      <c r="BK7" s="2"/>
      <c r="BL7" s="2"/>
      <c r="BM7" s="2"/>
      <c r="BN7" s="2"/>
      <c r="BO7" s="2"/>
      <c r="BP7" s="2"/>
      <c r="BQ7" s="2"/>
      <c r="BR7" s="2"/>
    </row>
    <row r="8" spans="2:70" s="8" customFormat="1" x14ac:dyDescent="0.35">
      <c r="B8" s="8" t="s">
        <v>2042</v>
      </c>
      <c r="C8" s="8">
        <f t="shared" ref="C8" si="1">C6+C7</f>
        <v>0</v>
      </c>
      <c r="D8" s="8">
        <f t="shared" ref="D8" si="2">D6+D7</f>
        <v>0</v>
      </c>
      <c r="E8" s="8">
        <f t="shared" ref="E8" si="3">E6+E7</f>
        <v>0</v>
      </c>
      <c r="F8" s="8">
        <f t="shared" ref="F8" si="4">F6+F7</f>
        <v>0</v>
      </c>
      <c r="G8" s="8">
        <f t="shared" ref="G8" si="5">G6+G7</f>
        <v>0</v>
      </c>
      <c r="H8" s="8">
        <f t="shared" ref="H8" si="6">H6+H7</f>
        <v>0</v>
      </c>
      <c r="I8" s="8">
        <f t="shared" ref="I8" si="7">I6+I7</f>
        <v>0</v>
      </c>
      <c r="J8" s="8">
        <f t="shared" ref="J8" si="8">J6+J7</f>
        <v>0</v>
      </c>
      <c r="K8" s="8">
        <f t="shared" ref="K8" si="9">K6+K7</f>
        <v>1030</v>
      </c>
      <c r="L8" s="8">
        <f t="shared" ref="L8" si="10">L6+L7</f>
        <v>942</v>
      </c>
      <c r="M8" s="8">
        <f t="shared" ref="M8" si="11">M6+M7</f>
        <v>1061</v>
      </c>
      <c r="N8" s="8">
        <f t="shared" ref="N8" si="12">N6+N7</f>
        <v>958</v>
      </c>
      <c r="O8" s="8">
        <f t="shared" ref="O8" si="13">O6+O7</f>
        <v>832</v>
      </c>
      <c r="P8" s="8">
        <f t="shared" ref="P8" si="14">P6+P7</f>
        <v>1027</v>
      </c>
      <c r="Q8" s="8">
        <f t="shared" ref="Q8" si="15">Q6+Q7</f>
        <v>1307</v>
      </c>
      <c r="R8" s="8">
        <f t="shared" ref="R8" si="16">R6+R7</f>
        <v>1106</v>
      </c>
      <c r="S8" s="32">
        <f t="shared" ref="S8:AB8" si="17">S6+S7</f>
        <v>1178</v>
      </c>
      <c r="T8" s="8">
        <f t="shared" si="17"/>
        <v>1151</v>
      </c>
      <c r="U8" s="8">
        <f t="shared" si="17"/>
        <v>1584</v>
      </c>
      <c r="V8" s="8">
        <f t="shared" si="17"/>
        <v>1416</v>
      </c>
      <c r="W8" s="8">
        <f t="shared" si="17"/>
        <v>1647</v>
      </c>
      <c r="X8" s="8">
        <f t="shared" si="17"/>
        <v>1756</v>
      </c>
      <c r="Y8" s="8">
        <f t="shared" si="17"/>
        <v>1653</v>
      </c>
      <c r="Z8" s="8">
        <f t="shared" si="17"/>
        <v>1419</v>
      </c>
      <c r="AA8" s="8">
        <f t="shared" si="17"/>
        <v>1272</v>
      </c>
      <c r="AB8" s="8">
        <f t="shared" si="17"/>
        <v>1531</v>
      </c>
      <c r="AC8" s="8">
        <f>AC6+AC7</f>
        <v>1801</v>
      </c>
      <c r="AD8" s="8">
        <f t="shared" ref="AD8:AT8" si="18">AD6+AD7</f>
        <v>2127</v>
      </c>
      <c r="AE8" s="8">
        <f t="shared" si="18"/>
        <v>0</v>
      </c>
      <c r="AF8" s="8">
        <f t="shared" si="18"/>
        <v>0</v>
      </c>
      <c r="AG8" s="8">
        <f t="shared" si="18"/>
        <v>0</v>
      </c>
      <c r="AH8" s="8">
        <f t="shared" si="18"/>
        <v>0</v>
      </c>
      <c r="AI8" s="8">
        <f t="shared" si="18"/>
        <v>0</v>
      </c>
      <c r="AJ8" s="8">
        <f t="shared" si="18"/>
        <v>0</v>
      </c>
      <c r="AK8" s="8">
        <f t="shared" si="18"/>
        <v>0</v>
      </c>
      <c r="AL8" s="8">
        <f t="shared" si="18"/>
        <v>0</v>
      </c>
      <c r="AM8" s="8">
        <f t="shared" si="18"/>
        <v>0</v>
      </c>
      <c r="AN8" s="8">
        <f t="shared" si="18"/>
        <v>0</v>
      </c>
      <c r="AO8" s="8">
        <f t="shared" si="18"/>
        <v>0</v>
      </c>
      <c r="AP8" s="8">
        <f t="shared" si="18"/>
        <v>0</v>
      </c>
      <c r="AQ8" s="8">
        <f t="shared" si="18"/>
        <v>0</v>
      </c>
      <c r="AR8" s="8">
        <f t="shared" si="18"/>
        <v>0</v>
      </c>
      <c r="AS8" s="8">
        <f t="shared" si="18"/>
        <v>0</v>
      </c>
      <c r="AT8" s="8">
        <f t="shared" si="18"/>
        <v>0</v>
      </c>
      <c r="BC8" s="8">
        <f t="shared" ref="BC8:BH8" si="19">BC6+BC7</f>
        <v>3991</v>
      </c>
      <c r="BD8" s="8">
        <f t="shared" si="19"/>
        <v>4272</v>
      </c>
      <c r="BE8" s="8">
        <f t="shared" si="19"/>
        <v>5329</v>
      </c>
      <c r="BF8" s="8">
        <f t="shared" si="19"/>
        <v>6475</v>
      </c>
      <c r="BG8" s="8">
        <f t="shared" si="19"/>
        <v>6731</v>
      </c>
      <c r="BH8" s="8">
        <f t="shared" si="19"/>
        <v>9763</v>
      </c>
      <c r="BI8" s="8">
        <f>BI6+BI7</f>
        <v>16434</v>
      </c>
      <c r="BJ8" s="8">
        <f t="shared" ref="BJ8:BR8" si="20">BJ6+BJ7</f>
        <v>0</v>
      </c>
      <c r="BK8" s="8">
        <f t="shared" si="20"/>
        <v>0</v>
      </c>
      <c r="BL8" s="8">
        <f t="shared" si="20"/>
        <v>0</v>
      </c>
      <c r="BM8" s="8">
        <f t="shared" si="20"/>
        <v>0</v>
      </c>
      <c r="BN8" s="8">
        <f t="shared" si="20"/>
        <v>0</v>
      </c>
      <c r="BO8" s="8">
        <f t="shared" si="20"/>
        <v>0</v>
      </c>
      <c r="BP8" s="8">
        <f t="shared" si="20"/>
        <v>0</v>
      </c>
      <c r="BQ8" s="8">
        <f t="shared" si="20"/>
        <v>0</v>
      </c>
      <c r="BR8" s="8">
        <f t="shared" si="20"/>
        <v>0</v>
      </c>
    </row>
    <row r="9" spans="2:70" x14ac:dyDescent="0.35">
      <c r="B9" t="s">
        <v>2065</v>
      </c>
    </row>
    <row r="10" spans="2:70" x14ac:dyDescent="0.35">
      <c r="B10" s="8" t="s">
        <v>2043</v>
      </c>
    </row>
    <row r="11" spans="2:70" x14ac:dyDescent="0.35">
      <c r="B11" t="s">
        <v>2045</v>
      </c>
      <c r="K11">
        <v>-75</v>
      </c>
      <c r="L11">
        <v>-147</v>
      </c>
      <c r="M11">
        <v>-181</v>
      </c>
      <c r="N11">
        <f>BC11-M11-L11-K11</f>
        <v>-99</v>
      </c>
      <c r="O11">
        <v>-70</v>
      </c>
      <c r="P11">
        <v>-81</v>
      </c>
      <c r="Q11">
        <v>-66</v>
      </c>
      <c r="R11">
        <f>BD11-O11-P11-Q11</f>
        <v>-21</v>
      </c>
      <c r="S11" s="26">
        <v>-21</v>
      </c>
      <c r="T11">
        <v>7</v>
      </c>
      <c r="U11">
        <v>73</v>
      </c>
      <c r="V11">
        <f>BE11-S11-T11-U11</f>
        <v>88</v>
      </c>
      <c r="W11">
        <v>138</v>
      </c>
      <c r="X11">
        <v>117</v>
      </c>
      <c r="Y11">
        <v>100</v>
      </c>
      <c r="Z11">
        <f>BF11-W11-X11-Y11</f>
        <v>115</v>
      </c>
      <c r="AA11">
        <v>16</v>
      </c>
      <c r="AB11">
        <v>22</v>
      </c>
      <c r="AC11">
        <v>179</v>
      </c>
      <c r="AD11">
        <f>BG11-AC11-AB11-AA11</f>
        <v>360</v>
      </c>
      <c r="BC11">
        <v>-502</v>
      </c>
      <c r="BD11">
        <v>-238</v>
      </c>
      <c r="BE11">
        <v>147</v>
      </c>
      <c r="BF11">
        <v>470</v>
      </c>
      <c r="BG11">
        <v>577</v>
      </c>
      <c r="BH11">
        <v>1266</v>
      </c>
      <c r="BI11">
        <v>2090</v>
      </c>
    </row>
    <row r="12" spans="2:70" x14ac:dyDescent="0.35">
      <c r="B12" t="s">
        <v>2047</v>
      </c>
      <c r="K12">
        <v>45</v>
      </c>
      <c r="L12">
        <v>27</v>
      </c>
      <c r="M12">
        <v>84</v>
      </c>
      <c r="N12">
        <f t="shared" ref="N12:N13" si="21">BC12-M12-L12-K12</f>
        <v>59</v>
      </c>
      <c r="O12">
        <v>16</v>
      </c>
      <c r="P12">
        <v>84</v>
      </c>
      <c r="Q12">
        <v>136</v>
      </c>
      <c r="R12">
        <f t="shared" ref="R12:R13" si="22">BD12-O12-P12-Q12</f>
        <v>47</v>
      </c>
      <c r="S12" s="26">
        <v>55</v>
      </c>
      <c r="T12">
        <v>16</v>
      </c>
      <c r="U12">
        <v>74</v>
      </c>
      <c r="V12">
        <f t="shared" ref="V12:V13" si="23">BE12-S12-T12-U12</f>
        <v>9</v>
      </c>
      <c r="W12">
        <v>14</v>
      </c>
      <c r="X12">
        <v>69</v>
      </c>
      <c r="Y12">
        <v>86</v>
      </c>
      <c r="Z12">
        <f t="shared" ref="Z12:Z13" si="24">BF12-W12-X12-Y12</f>
        <v>-6</v>
      </c>
      <c r="AA12">
        <v>68</v>
      </c>
      <c r="AB12">
        <v>89</v>
      </c>
      <c r="AC12">
        <v>61</v>
      </c>
      <c r="AD12">
        <f t="shared" ref="AD12:AD13" si="25">BG12-AC12-AB12-AA12</f>
        <v>45</v>
      </c>
      <c r="BC12">
        <v>215</v>
      </c>
      <c r="BD12">
        <v>283</v>
      </c>
      <c r="BE12">
        <v>154</v>
      </c>
      <c r="BF12">
        <v>163</v>
      </c>
      <c r="BG12">
        <v>263</v>
      </c>
      <c r="BH12">
        <v>391</v>
      </c>
      <c r="BI12">
        <v>1979</v>
      </c>
    </row>
    <row r="13" spans="2:70" x14ac:dyDescent="0.35">
      <c r="B13" s="2" t="s">
        <v>2048</v>
      </c>
      <c r="C13" s="2"/>
      <c r="D13" s="2"/>
      <c r="E13" s="2"/>
      <c r="F13" s="2"/>
      <c r="G13" s="2"/>
      <c r="H13" s="2"/>
      <c r="I13" s="2"/>
      <c r="J13" s="2"/>
      <c r="K13" s="2">
        <v>-107</v>
      </c>
      <c r="L13" s="2">
        <v>-17</v>
      </c>
      <c r="M13" s="2">
        <v>-61</v>
      </c>
      <c r="N13" s="2">
        <f t="shared" si="21"/>
        <v>-9</v>
      </c>
      <c r="O13" s="2">
        <v>-14</v>
      </c>
      <c r="P13" s="2">
        <v>-11</v>
      </c>
      <c r="Q13" s="2">
        <v>-363</v>
      </c>
      <c r="R13" s="2">
        <f t="shared" si="22"/>
        <v>-29</v>
      </c>
      <c r="S13" s="31">
        <v>-23</v>
      </c>
      <c r="T13" s="2">
        <v>-24</v>
      </c>
      <c r="U13" s="2">
        <v>-28</v>
      </c>
      <c r="V13">
        <f t="shared" si="23"/>
        <v>-22</v>
      </c>
      <c r="W13" s="2">
        <v>-32</v>
      </c>
      <c r="X13" s="2">
        <v>-33</v>
      </c>
      <c r="Y13" s="2">
        <v>-36</v>
      </c>
      <c r="Z13" s="2">
        <f t="shared" si="24"/>
        <v>-81</v>
      </c>
      <c r="AA13" s="2">
        <v>-46</v>
      </c>
      <c r="AB13" s="2">
        <v>-52</v>
      </c>
      <c r="AC13" s="2">
        <v>-54</v>
      </c>
      <c r="AD13" s="2">
        <f t="shared" si="25"/>
        <v>-57</v>
      </c>
      <c r="AE13" s="2"/>
      <c r="AF13" s="2"/>
      <c r="AG13" s="2"/>
      <c r="AH13" s="2"/>
      <c r="AI13" s="2"/>
      <c r="AJ13" s="2"/>
      <c r="AK13" s="2"/>
      <c r="AL13" s="2"/>
      <c r="AM13" s="2"/>
      <c r="AN13" s="2"/>
      <c r="AO13" s="2"/>
      <c r="AP13" s="2"/>
      <c r="AQ13" s="2"/>
      <c r="AR13" s="2"/>
      <c r="AS13" s="2"/>
      <c r="AT13" s="2"/>
      <c r="AU13" s="2"/>
      <c r="AV13" s="2"/>
      <c r="AW13" s="2"/>
      <c r="AX13" s="2"/>
      <c r="AY13" s="2"/>
      <c r="AZ13" s="2"/>
      <c r="BC13" s="2">
        <v>-194</v>
      </c>
      <c r="BD13" s="2">
        <v>-417</v>
      </c>
      <c r="BE13" s="2">
        <v>-97</v>
      </c>
      <c r="BF13" s="2">
        <v>-182</v>
      </c>
      <c r="BG13" s="2">
        <v>-209</v>
      </c>
      <c r="BH13" s="2">
        <v>-288</v>
      </c>
      <c r="BI13" s="2">
        <v>-421</v>
      </c>
      <c r="BJ13" s="2"/>
      <c r="BK13" s="2"/>
      <c r="BL13" s="2"/>
      <c r="BM13" s="2"/>
      <c r="BN13" s="2"/>
      <c r="BO13" s="2"/>
      <c r="BP13" s="2"/>
      <c r="BQ13" s="2"/>
      <c r="BR13" s="2"/>
    </row>
    <row r="14" spans="2:70" x14ac:dyDescent="0.35">
      <c r="B14" t="s">
        <v>2049</v>
      </c>
      <c r="C14">
        <f t="shared" ref="C14" si="26">SUM(C11:C13)</f>
        <v>0</v>
      </c>
      <c r="D14">
        <f t="shared" ref="D14" si="27">SUM(D11:D13)</f>
        <v>0</v>
      </c>
      <c r="E14">
        <f t="shared" ref="E14" si="28">SUM(E11:E13)</f>
        <v>0</v>
      </c>
      <c r="F14">
        <f t="shared" ref="F14" si="29">SUM(F11:F13)</f>
        <v>0</v>
      </c>
      <c r="G14">
        <f t="shared" ref="G14" si="30">SUM(G11:G13)</f>
        <v>0</v>
      </c>
      <c r="H14">
        <f t="shared" ref="H14" si="31">SUM(H11:H13)</f>
        <v>0</v>
      </c>
      <c r="I14">
        <f t="shared" ref="I14" si="32">SUM(I11:I13)</f>
        <v>0</v>
      </c>
      <c r="J14">
        <f t="shared" ref="J14" si="33">SUM(J11:J13)</f>
        <v>0</v>
      </c>
      <c r="K14">
        <f t="shared" ref="K14" si="34">SUM(K11:K13)</f>
        <v>-137</v>
      </c>
      <c r="L14">
        <f t="shared" ref="L14" si="35">SUM(L11:L13)</f>
        <v>-137</v>
      </c>
      <c r="M14">
        <f t="shared" ref="M14" si="36">SUM(M11:M13)</f>
        <v>-158</v>
      </c>
      <c r="N14">
        <f t="shared" ref="N14" si="37">SUM(N11:N13)</f>
        <v>-49</v>
      </c>
      <c r="O14">
        <f t="shared" ref="O14" si="38">SUM(O11:O13)</f>
        <v>-68</v>
      </c>
      <c r="P14">
        <f t="shared" ref="P14" si="39">SUM(P11:P13)</f>
        <v>-8</v>
      </c>
      <c r="Q14">
        <f t="shared" ref="Q14" si="40">SUM(Q11:Q13)</f>
        <v>-293</v>
      </c>
      <c r="R14">
        <f t="shared" ref="R14" si="41">SUM(R11:R13)</f>
        <v>-3</v>
      </c>
      <c r="S14" s="26">
        <f t="shared" ref="S14:AB14" si="42">SUM(S11:S13)</f>
        <v>11</v>
      </c>
      <c r="T14">
        <f t="shared" si="42"/>
        <v>-1</v>
      </c>
      <c r="U14">
        <f t="shared" si="42"/>
        <v>119</v>
      </c>
      <c r="V14">
        <f t="shared" si="42"/>
        <v>75</v>
      </c>
      <c r="W14">
        <f t="shared" si="42"/>
        <v>120</v>
      </c>
      <c r="X14">
        <f t="shared" si="42"/>
        <v>153</v>
      </c>
      <c r="Y14">
        <f t="shared" si="42"/>
        <v>150</v>
      </c>
      <c r="Z14">
        <f t="shared" si="42"/>
        <v>28</v>
      </c>
      <c r="AA14">
        <f t="shared" si="42"/>
        <v>38</v>
      </c>
      <c r="AB14">
        <f t="shared" si="42"/>
        <v>59</v>
      </c>
      <c r="AC14">
        <f>SUM(AC11:AC13)</f>
        <v>186</v>
      </c>
      <c r="AD14">
        <f t="shared" ref="AD14:AT14" si="43">SUM(AD11:AD13)</f>
        <v>348</v>
      </c>
      <c r="AE14">
        <f t="shared" si="43"/>
        <v>0</v>
      </c>
      <c r="AF14">
        <f t="shared" si="43"/>
        <v>0</v>
      </c>
      <c r="AG14">
        <f t="shared" si="43"/>
        <v>0</v>
      </c>
      <c r="AH14">
        <f t="shared" si="43"/>
        <v>0</v>
      </c>
      <c r="AI14">
        <f t="shared" si="43"/>
        <v>0</v>
      </c>
      <c r="AJ14">
        <f t="shared" si="43"/>
        <v>0</v>
      </c>
      <c r="AK14">
        <f t="shared" si="43"/>
        <v>0</v>
      </c>
      <c r="AL14">
        <f t="shared" si="43"/>
        <v>0</v>
      </c>
      <c r="AM14">
        <f t="shared" si="43"/>
        <v>0</v>
      </c>
      <c r="AN14">
        <f t="shared" si="43"/>
        <v>0</v>
      </c>
      <c r="AO14">
        <f t="shared" si="43"/>
        <v>0</v>
      </c>
      <c r="AP14">
        <f t="shared" si="43"/>
        <v>0</v>
      </c>
      <c r="AQ14">
        <f t="shared" si="43"/>
        <v>0</v>
      </c>
      <c r="AR14">
        <f t="shared" si="43"/>
        <v>0</v>
      </c>
      <c r="AS14">
        <f t="shared" si="43"/>
        <v>0</v>
      </c>
      <c r="AT14">
        <f t="shared" si="43"/>
        <v>0</v>
      </c>
      <c r="BC14">
        <f t="shared" ref="BC14:BH14" si="44">BC11+BC12+BC13</f>
        <v>-481</v>
      </c>
      <c r="BD14">
        <f t="shared" si="44"/>
        <v>-372</v>
      </c>
      <c r="BE14">
        <f t="shared" si="44"/>
        <v>204</v>
      </c>
      <c r="BF14">
        <f t="shared" si="44"/>
        <v>451</v>
      </c>
      <c r="BG14">
        <f t="shared" si="44"/>
        <v>631</v>
      </c>
      <c r="BH14">
        <f t="shared" si="44"/>
        <v>1369</v>
      </c>
      <c r="BI14">
        <f>BI11+BI12+BI13</f>
        <v>3648</v>
      </c>
      <c r="BJ14">
        <f t="shared" ref="BJ14:BR14" si="45">BJ11+BJ12+BJ13</f>
        <v>0</v>
      </c>
      <c r="BK14">
        <f t="shared" si="45"/>
        <v>0</v>
      </c>
      <c r="BL14">
        <f t="shared" si="45"/>
        <v>0</v>
      </c>
      <c r="BM14">
        <f t="shared" si="45"/>
        <v>0</v>
      </c>
      <c r="BN14">
        <f t="shared" si="45"/>
        <v>0</v>
      </c>
      <c r="BO14">
        <f t="shared" si="45"/>
        <v>0</v>
      </c>
      <c r="BP14">
        <f t="shared" si="45"/>
        <v>0</v>
      </c>
      <c r="BQ14">
        <f t="shared" si="45"/>
        <v>0</v>
      </c>
      <c r="BR14">
        <f t="shared" si="45"/>
        <v>0</v>
      </c>
    </row>
    <row r="16" spans="2:70" s="13" customFormat="1" x14ac:dyDescent="0.35">
      <c r="B16" s="13" t="s">
        <v>2099</v>
      </c>
      <c r="S16" s="30"/>
    </row>
    <row r="17" spans="1:62" x14ac:dyDescent="0.35">
      <c r="B17" t="s">
        <v>389</v>
      </c>
      <c r="BH17">
        <v>1685</v>
      </c>
      <c r="BI17">
        <v>3694</v>
      </c>
      <c r="BJ17">
        <v>6043</v>
      </c>
    </row>
    <row r="18" spans="1:62" s="2" customFormat="1" x14ac:dyDescent="0.35">
      <c r="B18" s="2" t="s">
        <v>2103</v>
      </c>
      <c r="S18" s="31"/>
      <c r="BC18" s="2">
        <f>BC17-BC19</f>
        <v>0</v>
      </c>
      <c r="BD18" s="2">
        <f t="shared" ref="BD18:BI18" si="46">BD17-BD19</f>
        <v>0</v>
      </c>
      <c r="BE18" s="2">
        <f t="shared" si="46"/>
        <v>0</v>
      </c>
      <c r="BF18" s="2">
        <f t="shared" si="46"/>
        <v>0</v>
      </c>
      <c r="BG18" s="2">
        <f t="shared" si="46"/>
        <v>0</v>
      </c>
      <c r="BH18" s="2">
        <f t="shared" si="46"/>
        <v>1487</v>
      </c>
      <c r="BI18" s="2">
        <f t="shared" si="46"/>
        <v>2703</v>
      </c>
      <c r="BJ18" s="2">
        <f>BJ17-BJ19</f>
        <v>4195</v>
      </c>
    </row>
    <row r="19" spans="1:62" s="9" customFormat="1" x14ac:dyDescent="0.35">
      <c r="B19" s="9" t="s">
        <v>405</v>
      </c>
      <c r="BH19" s="9">
        <v>198</v>
      </c>
      <c r="BI19" s="9">
        <v>991</v>
      </c>
      <c r="BJ19" s="9">
        <v>1848</v>
      </c>
    </row>
    <row r="20" spans="1:62" s="21" customFormat="1" x14ac:dyDescent="0.35">
      <c r="B20" s="20" t="s">
        <v>2104</v>
      </c>
    </row>
    <row r="21" spans="1:62" s="13" customFormat="1" x14ac:dyDescent="0.35">
      <c r="B21" s="13" t="s">
        <v>2100</v>
      </c>
      <c r="S21" s="30"/>
    </row>
    <row r="22" spans="1:62" x14ac:dyDescent="0.35">
      <c r="B22" t="s">
        <v>389</v>
      </c>
      <c r="BH22">
        <v>5189</v>
      </c>
      <c r="BI22">
        <v>6887</v>
      </c>
      <c r="BJ22">
        <v>6201</v>
      </c>
    </row>
    <row r="23" spans="1:62" s="2" customFormat="1" x14ac:dyDescent="0.35">
      <c r="B23" s="2" t="s">
        <v>2103</v>
      </c>
      <c r="S23" s="31"/>
      <c r="BC23" s="2">
        <f>BC22-BC24</f>
        <v>0</v>
      </c>
      <c r="BD23" s="2">
        <f t="shared" ref="BD23:BI23" si="47">BD22-BD24</f>
        <v>0</v>
      </c>
      <c r="BE23" s="2">
        <f t="shared" si="47"/>
        <v>0</v>
      </c>
      <c r="BF23" s="2">
        <f t="shared" si="47"/>
        <v>0</v>
      </c>
      <c r="BG23" s="2">
        <f t="shared" si="47"/>
        <v>0</v>
      </c>
      <c r="BH23" s="2">
        <f t="shared" si="47"/>
        <v>3581</v>
      </c>
      <c r="BI23" s="2">
        <f t="shared" si="47"/>
        <v>4799</v>
      </c>
      <c r="BJ23" s="2">
        <f>BJ22-BJ24</f>
        <v>5011</v>
      </c>
    </row>
    <row r="24" spans="1:62" s="9" customFormat="1" x14ac:dyDescent="0.35">
      <c r="B24" s="9" t="s">
        <v>405</v>
      </c>
      <c r="BH24" s="9">
        <v>1608</v>
      </c>
      <c r="BI24" s="9">
        <v>2088</v>
      </c>
      <c r="BJ24" s="9">
        <v>1190</v>
      </c>
    </row>
    <row r="25" spans="1:62" s="21" customFormat="1" x14ac:dyDescent="0.35">
      <c r="B25" s="20" t="s">
        <v>2104</v>
      </c>
    </row>
    <row r="26" spans="1:62" s="3" customFormat="1" x14ac:dyDescent="0.35">
      <c r="B26" s="13" t="s">
        <v>2101</v>
      </c>
      <c r="S26" s="45"/>
    </row>
    <row r="27" spans="1:62" x14ac:dyDescent="0.35">
      <c r="A27" t="s">
        <v>2065</v>
      </c>
      <c r="B27" t="s">
        <v>389</v>
      </c>
      <c r="BH27">
        <v>2746</v>
      </c>
      <c r="BI27">
        <v>5607</v>
      </c>
      <c r="BJ27">
        <v>6805</v>
      </c>
    </row>
    <row r="28" spans="1:62" s="2" customFormat="1" x14ac:dyDescent="0.35">
      <c r="B28" s="2" t="s">
        <v>2103</v>
      </c>
      <c r="S28" s="31"/>
      <c r="BC28" s="2">
        <f>BC27-BC29</f>
        <v>0</v>
      </c>
      <c r="BD28" s="2">
        <f t="shared" ref="BD28:BI28" si="48">BD27-BD29</f>
        <v>0</v>
      </c>
      <c r="BE28" s="2">
        <f t="shared" si="48"/>
        <v>0</v>
      </c>
      <c r="BF28" s="2">
        <f t="shared" si="48"/>
        <v>0</v>
      </c>
      <c r="BG28" s="2">
        <f t="shared" si="48"/>
        <v>0</v>
      </c>
      <c r="BH28" s="2">
        <f t="shared" si="48"/>
        <v>2884</v>
      </c>
      <c r="BI28" s="2">
        <f t="shared" si="48"/>
        <v>4673</v>
      </c>
      <c r="BJ28" s="2">
        <f>BJ27-BJ29</f>
        <v>6552</v>
      </c>
    </row>
    <row r="29" spans="1:62" s="9" customFormat="1" x14ac:dyDescent="0.35">
      <c r="B29" s="9" t="s">
        <v>405</v>
      </c>
      <c r="BH29" s="9">
        <v>-138</v>
      </c>
      <c r="BI29" s="9">
        <v>934</v>
      </c>
      <c r="BJ29" s="9">
        <v>253</v>
      </c>
    </row>
    <row r="30" spans="1:62" s="21" customFormat="1" x14ac:dyDescent="0.35">
      <c r="B30" s="20" t="s">
        <v>2104</v>
      </c>
    </row>
    <row r="31" spans="1:62" s="13" customFormat="1" x14ac:dyDescent="0.35">
      <c r="B31" s="13" t="s">
        <v>2102</v>
      </c>
      <c r="S31" s="30"/>
    </row>
    <row r="32" spans="1:62" x14ac:dyDescent="0.35">
      <c r="B32" t="s">
        <v>389</v>
      </c>
      <c r="BH32">
        <v>143</v>
      </c>
      <c r="BI32">
        <v>246</v>
      </c>
      <c r="BJ32">
        <v>4552</v>
      </c>
    </row>
    <row r="33" spans="2:70" s="2" customFormat="1" x14ac:dyDescent="0.35">
      <c r="B33" s="2" t="s">
        <v>2103</v>
      </c>
      <c r="S33" s="31"/>
      <c r="BC33" s="2">
        <f>BC32-BC34</f>
        <v>0</v>
      </c>
      <c r="BD33" s="2">
        <f t="shared" ref="BD33:BI33" si="49">BD32-BD34</f>
        <v>0</v>
      </c>
      <c r="BE33" s="2">
        <f t="shared" si="49"/>
        <v>0</v>
      </c>
      <c r="BF33" s="2">
        <f t="shared" si="49"/>
        <v>0</v>
      </c>
      <c r="BG33" s="2">
        <f t="shared" si="49"/>
        <v>0</v>
      </c>
      <c r="BH33" s="2">
        <f t="shared" si="49"/>
        <v>154</v>
      </c>
      <c r="BI33" s="2">
        <f t="shared" si="49"/>
        <v>202</v>
      </c>
      <c r="BJ33" s="2">
        <f>BJ32-BJ34</f>
        <v>2300</v>
      </c>
    </row>
    <row r="34" spans="2:70" s="9" customFormat="1" x14ac:dyDescent="0.35">
      <c r="B34" s="9" t="s">
        <v>405</v>
      </c>
      <c r="BH34" s="9">
        <v>-11</v>
      </c>
      <c r="BI34" s="9">
        <v>44</v>
      </c>
      <c r="BJ34" s="9">
        <v>2252</v>
      </c>
    </row>
    <row r="35" spans="2:70" s="21" customFormat="1" x14ac:dyDescent="0.35">
      <c r="B35" s="20" t="s">
        <v>2104</v>
      </c>
    </row>
    <row r="39" spans="2:70" s="11" customFormat="1" x14ac:dyDescent="0.35">
      <c r="B39" s="10" t="s">
        <v>1998</v>
      </c>
      <c r="S39" s="29"/>
    </row>
    <row r="40" spans="2:70" x14ac:dyDescent="0.35">
      <c r="B40" t="s">
        <v>389</v>
      </c>
      <c r="K40">
        <v>1030</v>
      </c>
      <c r="L40">
        <v>942</v>
      </c>
      <c r="M40">
        <v>1061</v>
      </c>
      <c r="N40">
        <f>BC40</f>
        <v>3991</v>
      </c>
      <c r="O40">
        <v>832</v>
      </c>
      <c r="P40">
        <v>1027</v>
      </c>
      <c r="Q40">
        <v>1307</v>
      </c>
      <c r="R40">
        <f>BD40-Q40-P40-O40</f>
        <v>1106</v>
      </c>
      <c r="S40" s="26">
        <v>1178</v>
      </c>
      <c r="T40">
        <v>1151</v>
      </c>
      <c r="U40">
        <v>1584</v>
      </c>
      <c r="V40">
        <f>BE40</f>
        <v>5329</v>
      </c>
      <c r="W40">
        <v>1647</v>
      </c>
      <c r="X40">
        <v>1756</v>
      </c>
      <c r="Y40">
        <v>1653</v>
      </c>
      <c r="Z40">
        <f>BF40-W40-X40-Y40</f>
        <v>1419</v>
      </c>
      <c r="AA40">
        <v>1272</v>
      </c>
      <c r="AB40">
        <v>1531</v>
      </c>
      <c r="AC40">
        <v>1801</v>
      </c>
      <c r="AD40">
        <f>BG40-AA40-AB40-AC40</f>
        <v>2127</v>
      </c>
      <c r="AE40">
        <v>1786</v>
      </c>
      <c r="AF40">
        <v>1932</v>
      </c>
      <c r="AG40">
        <v>2801</v>
      </c>
      <c r="AH40">
        <f>BH40-AG40-AF40-AE40</f>
        <v>3244</v>
      </c>
      <c r="AI40">
        <v>3445</v>
      </c>
      <c r="AJ40">
        <v>3850</v>
      </c>
      <c r="AK40">
        <v>4313</v>
      </c>
      <c r="AL40">
        <f>BI40-AK40-AJ40-AI40</f>
        <v>4826</v>
      </c>
      <c r="AM40">
        <v>5887</v>
      </c>
      <c r="AN40">
        <v>6550</v>
      </c>
      <c r="BC40">
        <v>3991</v>
      </c>
      <c r="BD40">
        <v>4272</v>
      </c>
      <c r="BE40">
        <v>5329</v>
      </c>
      <c r="BF40">
        <v>6475</v>
      </c>
      <c r="BG40">
        <v>6731</v>
      </c>
      <c r="BH40">
        <v>9763</v>
      </c>
      <c r="BI40">
        <v>16434</v>
      </c>
      <c r="BJ40">
        <v>23601</v>
      </c>
    </row>
    <row r="41" spans="2:70" s="2" customFormat="1" x14ac:dyDescent="0.35">
      <c r="B41" s="2" t="s">
        <v>1999</v>
      </c>
      <c r="K41" s="2">
        <v>704</v>
      </c>
      <c r="L41" s="2">
        <v>710</v>
      </c>
      <c r="M41" s="2">
        <v>822</v>
      </c>
      <c r="N41" s="2">
        <f t="shared" ref="N41:N55" si="50">BC41</f>
        <v>2911</v>
      </c>
      <c r="O41" s="2">
        <v>563</v>
      </c>
      <c r="P41" s="2">
        <v>708</v>
      </c>
      <c r="Q41" s="2">
        <v>1248</v>
      </c>
      <c r="R41" s="2">
        <f>BD41-Q41-P41-O41</f>
        <v>755</v>
      </c>
      <c r="S41" s="31">
        <v>800</v>
      </c>
      <c r="T41" s="2">
        <v>765</v>
      </c>
      <c r="U41" s="2">
        <v>1013</v>
      </c>
      <c r="V41" s="2">
        <f t="shared" ref="V41:V55" si="51">BE41</f>
        <v>3506</v>
      </c>
      <c r="W41" s="2">
        <v>1050</v>
      </c>
      <c r="X41" s="2">
        <v>1104</v>
      </c>
      <c r="Y41" s="2">
        <v>992</v>
      </c>
      <c r="Z41" s="2">
        <f t="shared" ref="Z41:Z55" si="52">BF41-W41-X41-Y41</f>
        <v>882</v>
      </c>
      <c r="AA41" s="2">
        <v>751</v>
      </c>
      <c r="AB41" s="2">
        <v>910</v>
      </c>
      <c r="AC41" s="2">
        <v>1024</v>
      </c>
      <c r="AD41" s="2">
        <f t="shared" ref="AD41:AD55" si="53">BG41-AA41-AB41-AC41</f>
        <v>1178</v>
      </c>
      <c r="AE41" s="2">
        <v>968</v>
      </c>
      <c r="AF41" s="2">
        <v>1084</v>
      </c>
      <c r="AG41" s="2">
        <v>1571</v>
      </c>
      <c r="AH41" s="2">
        <f t="shared" ref="AH41:AH55" si="54">BH41-AG41-AF41-AE41</f>
        <v>1793</v>
      </c>
      <c r="AI41" s="2">
        <v>1858</v>
      </c>
      <c r="AJ41" s="2">
        <v>2020</v>
      </c>
      <c r="AK41" s="2">
        <v>2227</v>
      </c>
      <c r="AL41" s="2">
        <f t="shared" ref="AL41:AL55" si="55">BI41-AK41-AJ41-AI41</f>
        <v>2400</v>
      </c>
      <c r="AM41" s="2">
        <f>2883+186</f>
        <v>3069</v>
      </c>
      <c r="AN41" s="2">
        <f>3115+407</f>
        <v>3522</v>
      </c>
      <c r="BC41" s="2">
        <v>2911</v>
      </c>
      <c r="BD41" s="2">
        <v>3274</v>
      </c>
      <c r="BE41" s="2">
        <v>3506</v>
      </c>
      <c r="BF41" s="2">
        <v>4028</v>
      </c>
      <c r="BG41" s="2">
        <v>3863</v>
      </c>
      <c r="BH41" s="2">
        <v>5416</v>
      </c>
      <c r="BI41" s="2">
        <v>8505</v>
      </c>
      <c r="BJ41" s="2">
        <f>11550+1448</f>
        <v>12998</v>
      </c>
    </row>
    <row r="42" spans="2:70" s="8" customFormat="1" x14ac:dyDescent="0.35">
      <c r="B42" s="8" t="s">
        <v>391</v>
      </c>
      <c r="C42" s="8">
        <f t="shared" ref="C42:AM42" si="56">C40-C41</f>
        <v>0</v>
      </c>
      <c r="D42" s="8">
        <f t="shared" si="56"/>
        <v>0</v>
      </c>
      <c r="E42" s="8">
        <f t="shared" si="56"/>
        <v>0</v>
      </c>
      <c r="F42" s="8">
        <f t="shared" si="56"/>
        <v>0</v>
      </c>
      <c r="G42" s="8">
        <f t="shared" si="56"/>
        <v>0</v>
      </c>
      <c r="H42" s="8">
        <f t="shared" si="56"/>
        <v>0</v>
      </c>
      <c r="I42" s="8">
        <f t="shared" si="56"/>
        <v>0</v>
      </c>
      <c r="J42" s="8">
        <f t="shared" si="56"/>
        <v>0</v>
      </c>
      <c r="K42" s="8">
        <f t="shared" si="56"/>
        <v>326</v>
      </c>
      <c r="L42" s="8">
        <f t="shared" si="56"/>
        <v>232</v>
      </c>
      <c r="M42" s="8">
        <f t="shared" si="56"/>
        <v>239</v>
      </c>
      <c r="N42" s="8">
        <f t="shared" si="50"/>
        <v>1080</v>
      </c>
      <c r="O42" s="8">
        <f t="shared" si="56"/>
        <v>269</v>
      </c>
      <c r="P42" s="8">
        <f t="shared" si="56"/>
        <v>319</v>
      </c>
      <c r="Q42" s="8">
        <f t="shared" si="56"/>
        <v>59</v>
      </c>
      <c r="R42" s="8">
        <f>R40-R41</f>
        <v>351</v>
      </c>
      <c r="S42" s="32">
        <f t="shared" si="56"/>
        <v>378</v>
      </c>
      <c r="T42" s="8">
        <f t="shared" si="56"/>
        <v>386</v>
      </c>
      <c r="U42" s="8">
        <f t="shared" si="56"/>
        <v>571</v>
      </c>
      <c r="V42" s="8">
        <f t="shared" si="51"/>
        <v>1823</v>
      </c>
      <c r="W42" s="8">
        <f t="shared" si="56"/>
        <v>597</v>
      </c>
      <c r="X42" s="8">
        <f t="shared" si="56"/>
        <v>652</v>
      </c>
      <c r="Y42" s="8">
        <f t="shared" si="56"/>
        <v>661</v>
      </c>
      <c r="Z42" s="8">
        <f t="shared" si="52"/>
        <v>537</v>
      </c>
      <c r="AA42" s="8">
        <f t="shared" si="56"/>
        <v>521</v>
      </c>
      <c r="AB42" s="8">
        <f t="shared" si="56"/>
        <v>621</v>
      </c>
      <c r="AC42" s="8">
        <f t="shared" si="56"/>
        <v>777</v>
      </c>
      <c r="AD42" s="8">
        <f t="shared" si="53"/>
        <v>949</v>
      </c>
      <c r="AE42" s="8">
        <f t="shared" si="56"/>
        <v>818</v>
      </c>
      <c r="AF42" s="8">
        <f t="shared" si="56"/>
        <v>848</v>
      </c>
      <c r="AG42" s="8">
        <f t="shared" si="56"/>
        <v>1230</v>
      </c>
      <c r="AH42" s="8">
        <f t="shared" si="54"/>
        <v>1451</v>
      </c>
      <c r="AI42" s="8">
        <f t="shared" si="56"/>
        <v>1587</v>
      </c>
      <c r="AJ42" s="8">
        <f t="shared" si="56"/>
        <v>1830</v>
      </c>
      <c r="AK42" s="8">
        <f t="shared" si="56"/>
        <v>2086</v>
      </c>
      <c r="AL42" s="8">
        <f t="shared" si="55"/>
        <v>2426</v>
      </c>
      <c r="AM42" s="8">
        <f t="shared" si="56"/>
        <v>2818</v>
      </c>
      <c r="AN42" s="8">
        <f>AN40-AN41</f>
        <v>3028</v>
      </c>
      <c r="AO42" s="8">
        <f t="shared" ref="AO42:AT42" si="57">AO40-AO41</f>
        <v>0</v>
      </c>
      <c r="AP42" s="8">
        <f t="shared" si="57"/>
        <v>0</v>
      </c>
      <c r="AQ42" s="8">
        <f t="shared" si="57"/>
        <v>0</v>
      </c>
      <c r="AR42" s="8">
        <f t="shared" si="57"/>
        <v>0</v>
      </c>
      <c r="AS42" s="8">
        <f t="shared" si="57"/>
        <v>0</v>
      </c>
      <c r="AT42" s="8">
        <f t="shared" si="57"/>
        <v>0</v>
      </c>
      <c r="BC42" s="8">
        <f t="shared" ref="BC42:BR42" si="58">BC40-BC41</f>
        <v>1080</v>
      </c>
      <c r="BD42" s="8">
        <f t="shared" si="58"/>
        <v>998</v>
      </c>
      <c r="BE42" s="8">
        <f t="shared" si="58"/>
        <v>1823</v>
      </c>
      <c r="BF42" s="8">
        <f t="shared" si="58"/>
        <v>2447</v>
      </c>
      <c r="BG42" s="8">
        <f t="shared" si="58"/>
        <v>2868</v>
      </c>
      <c r="BH42" s="8">
        <f t="shared" si="58"/>
        <v>4347</v>
      </c>
      <c r="BI42" s="8">
        <f t="shared" si="58"/>
        <v>7929</v>
      </c>
      <c r="BJ42" s="8">
        <f t="shared" si="58"/>
        <v>10603</v>
      </c>
      <c r="BK42" s="8">
        <f t="shared" si="58"/>
        <v>0</v>
      </c>
      <c r="BL42" s="8">
        <f t="shared" si="58"/>
        <v>0</v>
      </c>
      <c r="BM42" s="8">
        <f t="shared" si="58"/>
        <v>0</v>
      </c>
      <c r="BN42" s="8">
        <f t="shared" si="58"/>
        <v>0</v>
      </c>
      <c r="BO42" s="8">
        <f t="shared" si="58"/>
        <v>0</v>
      </c>
      <c r="BP42" s="8">
        <f t="shared" si="58"/>
        <v>0</v>
      </c>
      <c r="BQ42" s="8">
        <f t="shared" si="58"/>
        <v>0</v>
      </c>
      <c r="BR42" s="8">
        <f t="shared" si="58"/>
        <v>0</v>
      </c>
    </row>
    <row r="43" spans="2:70" s="12" customFormat="1" x14ac:dyDescent="0.35">
      <c r="B43" s="13" t="s">
        <v>393</v>
      </c>
      <c r="S43" s="33"/>
    </row>
    <row r="44" spans="2:70" x14ac:dyDescent="0.35">
      <c r="B44" t="s">
        <v>2000</v>
      </c>
      <c r="K44">
        <v>242</v>
      </c>
      <c r="L44">
        <v>235</v>
      </c>
      <c r="M44">
        <v>241</v>
      </c>
      <c r="N44">
        <f t="shared" si="50"/>
        <v>947</v>
      </c>
      <c r="O44">
        <v>242</v>
      </c>
      <c r="P44">
        <v>243</v>
      </c>
      <c r="Q44">
        <v>259</v>
      </c>
      <c r="R44">
        <f>BD44-Q44-P44-O44</f>
        <v>264</v>
      </c>
      <c r="S44" s="26">
        <v>271</v>
      </c>
      <c r="T44">
        <v>285</v>
      </c>
      <c r="U44">
        <v>320</v>
      </c>
      <c r="V44">
        <f t="shared" si="51"/>
        <v>1160</v>
      </c>
      <c r="W44">
        <v>343</v>
      </c>
      <c r="X44">
        <v>357</v>
      </c>
      <c r="Y44">
        <v>363</v>
      </c>
      <c r="Z44">
        <f t="shared" si="52"/>
        <v>371</v>
      </c>
      <c r="AA44">
        <v>373</v>
      </c>
      <c r="AB44">
        <v>373</v>
      </c>
      <c r="AC44">
        <v>406</v>
      </c>
      <c r="AD44">
        <f t="shared" si="53"/>
        <v>395</v>
      </c>
      <c r="AE44">
        <v>442</v>
      </c>
      <c r="AF44">
        <v>460</v>
      </c>
      <c r="AG44">
        <v>508</v>
      </c>
      <c r="AH44">
        <f t="shared" si="54"/>
        <v>573</v>
      </c>
      <c r="AI44">
        <v>610</v>
      </c>
      <c r="AJ44">
        <v>659</v>
      </c>
      <c r="AK44">
        <v>765</v>
      </c>
      <c r="AL44">
        <f t="shared" si="55"/>
        <v>811</v>
      </c>
      <c r="AM44">
        <v>1060</v>
      </c>
      <c r="AN44">
        <v>1300</v>
      </c>
      <c r="BC44">
        <v>947</v>
      </c>
      <c r="BD44">
        <v>1008</v>
      </c>
      <c r="BE44">
        <v>1160</v>
      </c>
      <c r="BF44">
        <v>1434</v>
      </c>
      <c r="BG44">
        <v>1547</v>
      </c>
      <c r="BH44">
        <v>1983</v>
      </c>
      <c r="BI44">
        <v>2845</v>
      </c>
      <c r="BJ44">
        <v>5005</v>
      </c>
    </row>
    <row r="45" spans="2:70" x14ac:dyDescent="0.35">
      <c r="B45" t="s">
        <v>2001</v>
      </c>
      <c r="K45">
        <v>131</v>
      </c>
      <c r="L45">
        <v>134</v>
      </c>
      <c r="M45">
        <v>108</v>
      </c>
      <c r="N45">
        <f t="shared" si="50"/>
        <v>482</v>
      </c>
      <c r="O45">
        <v>105</v>
      </c>
      <c r="P45">
        <v>117</v>
      </c>
      <c r="Q45">
        <v>117</v>
      </c>
      <c r="R45">
        <f t="shared" ref="R45:R47" si="59">BD45-Q45-P45-O45</f>
        <v>121</v>
      </c>
      <c r="S45" s="26">
        <v>123</v>
      </c>
      <c r="T45">
        <v>127</v>
      </c>
      <c r="U45">
        <v>132</v>
      </c>
      <c r="V45">
        <f t="shared" si="51"/>
        <v>511</v>
      </c>
      <c r="W45">
        <v>134</v>
      </c>
      <c r="X45">
        <v>142</v>
      </c>
      <c r="Y45">
        <v>148</v>
      </c>
      <c r="Z45">
        <f t="shared" si="52"/>
        <v>138</v>
      </c>
      <c r="AA45">
        <v>170</v>
      </c>
      <c r="AB45">
        <v>189</v>
      </c>
      <c r="AC45">
        <v>185</v>
      </c>
      <c r="AD45">
        <f t="shared" si="53"/>
        <v>206</v>
      </c>
      <c r="AE45">
        <v>199</v>
      </c>
      <c r="AF45">
        <v>215</v>
      </c>
      <c r="AG45">
        <v>273</v>
      </c>
      <c r="AH45">
        <f t="shared" si="54"/>
        <v>308</v>
      </c>
      <c r="AI45">
        <v>319</v>
      </c>
      <c r="AJ45">
        <v>341</v>
      </c>
      <c r="AK45">
        <v>376</v>
      </c>
      <c r="AL45">
        <f t="shared" si="55"/>
        <v>412</v>
      </c>
      <c r="AM45">
        <v>597</v>
      </c>
      <c r="AN45">
        <v>592</v>
      </c>
      <c r="BC45">
        <v>482</v>
      </c>
      <c r="BD45">
        <v>460</v>
      </c>
      <c r="BE45">
        <v>511</v>
      </c>
      <c r="BF45">
        <v>562</v>
      </c>
      <c r="BG45">
        <v>750</v>
      </c>
      <c r="BH45">
        <v>995</v>
      </c>
      <c r="BI45">
        <v>1448</v>
      </c>
      <c r="BJ45">
        <v>2336</v>
      </c>
    </row>
    <row r="46" spans="2:70" x14ac:dyDescent="0.35">
      <c r="B46" t="s">
        <v>2002</v>
      </c>
      <c r="K46">
        <f>3+87</f>
        <v>90</v>
      </c>
      <c r="L46">
        <v>0</v>
      </c>
      <c r="M46">
        <v>48</v>
      </c>
      <c r="N46">
        <f t="shared" si="50"/>
        <v>132</v>
      </c>
      <c r="O46">
        <v>-3</v>
      </c>
      <c r="P46">
        <v>-7</v>
      </c>
      <c r="Q46">
        <v>0</v>
      </c>
      <c r="R46">
        <f t="shared" si="59"/>
        <v>0</v>
      </c>
      <c r="S46" s="26">
        <v>0</v>
      </c>
      <c r="T46">
        <v>0</v>
      </c>
      <c r="U46">
        <v>0</v>
      </c>
      <c r="V46">
        <f t="shared" si="51"/>
        <v>0</v>
      </c>
      <c r="W46">
        <v>0</v>
      </c>
      <c r="X46">
        <v>0</v>
      </c>
      <c r="Y46">
        <v>0</v>
      </c>
      <c r="Z46">
        <f t="shared" si="52"/>
        <v>0</v>
      </c>
      <c r="AA46">
        <v>0</v>
      </c>
      <c r="AB46">
        <v>0</v>
      </c>
      <c r="AC46">
        <v>0</v>
      </c>
      <c r="AD46">
        <f t="shared" si="53"/>
        <v>0</v>
      </c>
      <c r="AE46">
        <v>0</v>
      </c>
      <c r="AF46">
        <v>0</v>
      </c>
      <c r="AG46">
        <v>0</v>
      </c>
      <c r="AH46">
        <f t="shared" si="54"/>
        <v>0</v>
      </c>
      <c r="AI46">
        <v>0</v>
      </c>
      <c r="AJ46">
        <v>0</v>
      </c>
      <c r="AK46">
        <v>0</v>
      </c>
      <c r="AL46">
        <f t="shared" si="55"/>
        <v>0</v>
      </c>
      <c r="AM46">
        <v>293</v>
      </c>
      <c r="AN46">
        <v>616</v>
      </c>
      <c r="BC46">
        <f>3+129</f>
        <v>132</v>
      </c>
      <c r="BD46">
        <v>-10</v>
      </c>
      <c r="BE46">
        <v>0</v>
      </c>
      <c r="BF46">
        <v>0</v>
      </c>
      <c r="BG46">
        <v>0</v>
      </c>
      <c r="BH46">
        <v>0</v>
      </c>
      <c r="BI46">
        <v>0</v>
      </c>
      <c r="BJ46">
        <v>2100</v>
      </c>
    </row>
    <row r="47" spans="2:70" s="2" customFormat="1" x14ac:dyDescent="0.35">
      <c r="B47" s="2" t="s">
        <v>2003</v>
      </c>
      <c r="K47" s="2">
        <v>0</v>
      </c>
      <c r="L47" s="2">
        <v>0</v>
      </c>
      <c r="M47" s="2">
        <v>0</v>
      </c>
      <c r="N47" s="2">
        <f t="shared" si="50"/>
        <v>0</v>
      </c>
      <c r="O47" s="2">
        <v>-7</v>
      </c>
      <c r="P47" s="2">
        <v>-26</v>
      </c>
      <c r="Q47" s="2">
        <v>-24</v>
      </c>
      <c r="R47" s="2">
        <f t="shared" si="59"/>
        <v>-31</v>
      </c>
      <c r="S47" s="31">
        <v>-27</v>
      </c>
      <c r="T47" s="2">
        <v>-25</v>
      </c>
      <c r="U47" s="2">
        <v>0</v>
      </c>
      <c r="V47" s="2">
        <f t="shared" si="51"/>
        <v>-52</v>
      </c>
      <c r="W47" s="2">
        <v>0</v>
      </c>
      <c r="X47" s="2">
        <v>0</v>
      </c>
      <c r="Y47" s="2">
        <v>0</v>
      </c>
      <c r="Z47" s="2">
        <f t="shared" si="52"/>
        <v>0</v>
      </c>
      <c r="AA47" s="2">
        <v>-60</v>
      </c>
      <c r="AB47" s="2">
        <v>0</v>
      </c>
      <c r="AC47" s="2">
        <v>0</v>
      </c>
      <c r="AD47" s="2">
        <f t="shared" si="53"/>
        <v>0</v>
      </c>
      <c r="AE47" s="2">
        <v>0</v>
      </c>
      <c r="AF47" s="2">
        <v>0</v>
      </c>
      <c r="AG47" s="2">
        <v>0</v>
      </c>
      <c r="AH47" s="2">
        <f t="shared" si="54"/>
        <v>0</v>
      </c>
      <c r="AI47" s="2">
        <v>-4</v>
      </c>
      <c r="AJ47" s="2">
        <v>-1</v>
      </c>
      <c r="AK47" s="2">
        <v>-3</v>
      </c>
      <c r="AL47" s="2">
        <f t="shared" si="55"/>
        <v>-4</v>
      </c>
      <c r="AM47" s="2">
        <v>-83</v>
      </c>
      <c r="AN47" s="2">
        <v>-6</v>
      </c>
      <c r="BC47" s="2">
        <v>0</v>
      </c>
      <c r="BD47" s="2">
        <v>-88</v>
      </c>
      <c r="BE47" s="2">
        <v>-52</v>
      </c>
      <c r="BF47" s="2">
        <v>0</v>
      </c>
      <c r="BG47" s="2">
        <v>-60</v>
      </c>
      <c r="BH47" s="2">
        <v>0</v>
      </c>
      <c r="BI47" s="2">
        <v>-12</v>
      </c>
      <c r="BJ47" s="2">
        <v>-102</v>
      </c>
    </row>
    <row r="48" spans="2:70" s="8" customFormat="1" x14ac:dyDescent="0.35">
      <c r="B48" s="8" t="s">
        <v>405</v>
      </c>
      <c r="C48" s="8">
        <f>C42-C44-C45-C46-C47</f>
        <v>0</v>
      </c>
      <c r="D48" s="8">
        <f>D42-D44-D45-D46-D47</f>
        <v>0</v>
      </c>
      <c r="E48" s="8">
        <f>E42-E44-E45-E46-E47</f>
        <v>0</v>
      </c>
      <c r="F48" s="8">
        <f>F42-F44-F45-F46-F47</f>
        <v>0</v>
      </c>
      <c r="G48" s="8">
        <f>G42-G44-G45-G46-G47</f>
        <v>0</v>
      </c>
      <c r="H48" s="8">
        <f>H42-H44-H45-H46-H47</f>
        <v>0</v>
      </c>
      <c r="I48" s="8">
        <f>I42-I44-I45-I46-I47</f>
        <v>0</v>
      </c>
      <c r="J48" s="8">
        <f>J42-J44-J45-J46-J47</f>
        <v>0</v>
      </c>
      <c r="K48" s="8">
        <f>K42-K44-K45-K46-K47</f>
        <v>-137</v>
      </c>
      <c r="L48" s="8">
        <f>L42-L44-L45-L46-L47</f>
        <v>-137</v>
      </c>
      <c r="M48" s="8">
        <f>M42-M44-M45-M46-M47</f>
        <v>-158</v>
      </c>
      <c r="N48" s="8">
        <f t="shared" si="50"/>
        <v>-481</v>
      </c>
      <c r="O48" s="8">
        <f>O42-O44-O45-O46-O47</f>
        <v>-68</v>
      </c>
      <c r="P48" s="8">
        <f>P42-P44-P45-P46-P47</f>
        <v>-8</v>
      </c>
      <c r="Q48" s="8">
        <f>Q42-Q44-Q45-Q46-Q47</f>
        <v>-293</v>
      </c>
      <c r="R48" s="8">
        <f>BD13</f>
        <v>-417</v>
      </c>
      <c r="S48" s="32">
        <f>S42-S44-S45-S46-S47</f>
        <v>11</v>
      </c>
      <c r="T48" s="8">
        <f>T42-T44-T45-T46-T47</f>
        <v>-1</v>
      </c>
      <c r="U48" s="8">
        <f>U42-U44-U45-U46-U47</f>
        <v>119</v>
      </c>
      <c r="V48" s="8">
        <f t="shared" si="51"/>
        <v>204</v>
      </c>
      <c r="W48" s="8">
        <f>W42-W44-W45-W46-W47</f>
        <v>120</v>
      </c>
      <c r="X48" s="8">
        <f>X42-X44-X45-X46-X47</f>
        <v>153</v>
      </c>
      <c r="Y48" s="8">
        <f>Y42-Y44-Y45-Y46-Y47</f>
        <v>150</v>
      </c>
      <c r="Z48" s="8">
        <f t="shared" si="52"/>
        <v>28</v>
      </c>
      <c r="AA48" s="8">
        <f>AA42-AA44-AA45-AA46-AA47</f>
        <v>38</v>
      </c>
      <c r="AB48" s="8">
        <f>AB42-AB44-AB45-AB46-AB47</f>
        <v>59</v>
      </c>
      <c r="AC48" s="8">
        <f>AC42-AC44-AC45-AC46-AC47</f>
        <v>186</v>
      </c>
      <c r="AD48" s="8">
        <f t="shared" si="53"/>
        <v>348</v>
      </c>
      <c r="AE48" s="8">
        <f>AE42-AE44-AE45-AE46-AE47</f>
        <v>177</v>
      </c>
      <c r="AF48" s="8">
        <f>AF42-AF44-AF45-AF46-AF47</f>
        <v>173</v>
      </c>
      <c r="AG48" s="8">
        <f>AG42-AG44-AG45-AG46-AG47</f>
        <v>449</v>
      </c>
      <c r="AH48" s="8">
        <f t="shared" si="54"/>
        <v>570</v>
      </c>
      <c r="AI48" s="8">
        <f>AI42-AI44-AI45-AI46-AI47</f>
        <v>662</v>
      </c>
      <c r="AJ48" s="8">
        <f>AJ42-AJ44-AJ45-AJ46-AJ47</f>
        <v>831</v>
      </c>
      <c r="AK48" s="8">
        <f>AK42-AK44-AK45-AK46-AK47</f>
        <v>948</v>
      </c>
      <c r="AL48" s="8">
        <f t="shared" si="55"/>
        <v>1207</v>
      </c>
      <c r="AM48" s="8">
        <f>AM42-AM44-AM45-AM46-AM47</f>
        <v>951</v>
      </c>
      <c r="AN48" s="8">
        <f>AN42-AN44-AN45-AN46-AN47</f>
        <v>526</v>
      </c>
      <c r="AO48" s="8">
        <f>AO42-AO44-AO45-AO46-AO47</f>
        <v>0</v>
      </c>
      <c r="AP48" s="8">
        <f>AP42-AP44-AP45-AP46-AP47</f>
        <v>0</v>
      </c>
      <c r="AQ48" s="8">
        <f>AQ42-AQ44-AQ45-AQ46-AQ47</f>
        <v>0</v>
      </c>
      <c r="AR48" s="8">
        <f>AR42-AR44-AR45-AR46-AR47</f>
        <v>0</v>
      </c>
      <c r="AS48" s="8">
        <f>AS42-AS44-AS45-AS46-AS47</f>
        <v>0</v>
      </c>
      <c r="AT48" s="8">
        <f>AT42-AT44-AT45-AT46-AT47</f>
        <v>0</v>
      </c>
      <c r="BC48" s="8">
        <f>BC42-BC44-BC45-BC46-BC47</f>
        <v>-481</v>
      </c>
      <c r="BD48" s="8">
        <f>BD42-BD44-BD45-BD46-BD47</f>
        <v>-372</v>
      </c>
      <c r="BE48" s="8">
        <f>BE42-BE44-BE45-BE46-BE47</f>
        <v>204</v>
      </c>
      <c r="BF48" s="8">
        <f>BF42-BF44-BF45-BF46-BF47</f>
        <v>451</v>
      </c>
      <c r="BG48" s="8">
        <f>BG42-BG44-BG45-BG46-BG47</f>
        <v>631</v>
      </c>
      <c r="BH48" s="8">
        <f>BH42-BH44-BH45-BH46-BH47</f>
        <v>1369</v>
      </c>
      <c r="BI48" s="8">
        <f>BI42-BI44-BI45-BI46-BI47</f>
        <v>3648</v>
      </c>
      <c r="BJ48" s="8">
        <f>BJ42-BJ44-BJ45-BJ46-BJ47</f>
        <v>1264</v>
      </c>
      <c r="BK48" s="8">
        <f>BK42-BK44-BK45-BK46-BK47</f>
        <v>0</v>
      </c>
      <c r="BL48" s="8">
        <f>BL42-BL44-BL45-BL46-BL47</f>
        <v>0</v>
      </c>
      <c r="BM48" s="8">
        <f>BM42-BM44-BM45-BM46-BM47</f>
        <v>0</v>
      </c>
      <c r="BN48" s="8">
        <f>BN42-BN44-BN45-BN46-BN47</f>
        <v>0</v>
      </c>
      <c r="BO48" s="8">
        <f>BO42-BO44-BO45-BO46-BO47</f>
        <v>0</v>
      </c>
      <c r="BP48" s="8">
        <f>BP42-BP44-BP45-BP46-BP47</f>
        <v>0</v>
      </c>
      <c r="BQ48" s="8">
        <f>BQ42-BQ44-BQ45-BQ46-BQ47</f>
        <v>0</v>
      </c>
      <c r="BR48" s="8">
        <f>BR42-BR44-BR45-BR46-BR47</f>
        <v>0</v>
      </c>
    </row>
    <row r="49" spans="2:70" s="12" customFormat="1" x14ac:dyDescent="0.35">
      <c r="B49" s="13" t="s">
        <v>2057</v>
      </c>
      <c r="S49" s="33"/>
    </row>
    <row r="50" spans="2:70" x14ac:dyDescent="0.35">
      <c r="B50" t="s">
        <v>2004</v>
      </c>
      <c r="K50">
        <v>-40</v>
      </c>
      <c r="L50">
        <v>-40</v>
      </c>
      <c r="M50">
        <v>-39</v>
      </c>
      <c r="N50">
        <f t="shared" si="50"/>
        <v>-160</v>
      </c>
      <c r="O50">
        <v>-40</v>
      </c>
      <c r="P50">
        <v>-41</v>
      </c>
      <c r="Q50">
        <v>-41</v>
      </c>
      <c r="R50">
        <f>BD50-Q50-P50-O50</f>
        <v>-34</v>
      </c>
      <c r="S50" s="26">
        <v>-32</v>
      </c>
      <c r="T50">
        <v>-32</v>
      </c>
      <c r="U50">
        <v>-31</v>
      </c>
      <c r="V50">
        <f t="shared" si="51"/>
        <v>-126</v>
      </c>
      <c r="W50">
        <v>-31</v>
      </c>
      <c r="X50">
        <v>-31</v>
      </c>
      <c r="Y50">
        <v>-30</v>
      </c>
      <c r="Z50">
        <f t="shared" si="52"/>
        <v>-29</v>
      </c>
      <c r="AA50">
        <v>-27</v>
      </c>
      <c r="AB50">
        <v>-25</v>
      </c>
      <c r="AC50">
        <v>-24</v>
      </c>
      <c r="AD50">
        <f t="shared" si="53"/>
        <v>-18</v>
      </c>
      <c r="AE50">
        <v>-13</v>
      </c>
      <c r="AF50">
        <v>-14</v>
      </c>
      <c r="AG50">
        <v>-11</v>
      </c>
      <c r="AH50">
        <f t="shared" si="54"/>
        <v>-9</v>
      </c>
      <c r="AI50">
        <v>-9</v>
      </c>
      <c r="AJ50">
        <v>-10</v>
      </c>
      <c r="AK50">
        <v>-7</v>
      </c>
      <c r="AL50">
        <f t="shared" si="55"/>
        <v>-8</v>
      </c>
      <c r="AM50">
        <v>-13</v>
      </c>
      <c r="AN50">
        <v>-25</v>
      </c>
      <c r="BC50">
        <v>-160</v>
      </c>
      <c r="BD50">
        <v>-156</v>
      </c>
      <c r="BE50">
        <v>-126</v>
      </c>
      <c r="BF50">
        <v>-121</v>
      </c>
      <c r="BG50">
        <v>-94</v>
      </c>
      <c r="BH50">
        <v>-47</v>
      </c>
      <c r="BI50">
        <v>-34</v>
      </c>
      <c r="BJ50" s="18">
        <v>-88</v>
      </c>
    </row>
    <row r="51" spans="2:70" s="2" customFormat="1" x14ac:dyDescent="0.35">
      <c r="B51" s="2" t="s">
        <v>2005</v>
      </c>
      <c r="K51" s="2">
        <v>0</v>
      </c>
      <c r="L51" s="2">
        <v>-3</v>
      </c>
      <c r="M51" s="2">
        <v>0</v>
      </c>
      <c r="N51" s="2">
        <f t="shared" si="50"/>
        <v>-5</v>
      </c>
      <c r="O51" s="2">
        <v>0</v>
      </c>
      <c r="P51" s="2">
        <v>150</v>
      </c>
      <c r="Q51" s="2">
        <v>-63</v>
      </c>
      <c r="R51" s="2">
        <f>BD51-Q51-P51-O51</f>
        <v>-7</v>
      </c>
      <c r="S51" s="31">
        <v>-5</v>
      </c>
      <c r="T51" s="2">
        <v>-3</v>
      </c>
      <c r="U51" s="2">
        <v>-3</v>
      </c>
      <c r="V51" s="2">
        <f t="shared" si="51"/>
        <v>-9</v>
      </c>
      <c r="W51" s="2">
        <v>1</v>
      </c>
      <c r="X51" s="2">
        <v>1</v>
      </c>
      <c r="Y51" s="2">
        <v>-6</v>
      </c>
      <c r="Z51" s="2">
        <f t="shared" si="52"/>
        <v>4</v>
      </c>
      <c r="AA51" s="2">
        <v>-7</v>
      </c>
      <c r="AB51" s="2">
        <v>3</v>
      </c>
      <c r="AC51" s="2">
        <v>-36</v>
      </c>
      <c r="AD51" s="2">
        <f t="shared" si="53"/>
        <v>-125</v>
      </c>
      <c r="AE51" s="2">
        <v>4</v>
      </c>
      <c r="AF51" s="2">
        <v>1</v>
      </c>
      <c r="AG51" s="2">
        <v>-37</v>
      </c>
      <c r="AH51" s="2">
        <f t="shared" si="54"/>
        <v>-15</v>
      </c>
      <c r="AI51" s="2">
        <v>-11</v>
      </c>
      <c r="AJ51" s="2">
        <v>0</v>
      </c>
      <c r="AK51" s="2">
        <v>62</v>
      </c>
      <c r="AL51" s="2">
        <f t="shared" si="55"/>
        <v>4</v>
      </c>
      <c r="AM51" s="2">
        <v>-42</v>
      </c>
      <c r="AN51" s="2">
        <v>-4</v>
      </c>
      <c r="BC51" s="2">
        <v>-5</v>
      </c>
      <c r="BD51" s="2">
        <v>80</v>
      </c>
      <c r="BE51" s="2">
        <v>-9</v>
      </c>
      <c r="BF51" s="2">
        <v>0</v>
      </c>
      <c r="BG51" s="2">
        <v>-165</v>
      </c>
      <c r="BH51" s="2">
        <v>-47</v>
      </c>
      <c r="BI51" s="2">
        <v>55</v>
      </c>
      <c r="BJ51" s="2">
        <v>8</v>
      </c>
    </row>
    <row r="52" spans="2:70" x14ac:dyDescent="0.35">
      <c r="B52" t="s">
        <v>2006</v>
      </c>
      <c r="C52">
        <f t="shared" ref="C52:AM52" si="60">SUM(C48:C51)</f>
        <v>0</v>
      </c>
      <c r="D52">
        <f t="shared" si="60"/>
        <v>0</v>
      </c>
      <c r="E52">
        <f t="shared" si="60"/>
        <v>0</v>
      </c>
      <c r="F52">
        <f t="shared" si="60"/>
        <v>0</v>
      </c>
      <c r="G52">
        <f t="shared" si="60"/>
        <v>0</v>
      </c>
      <c r="H52">
        <f t="shared" si="60"/>
        <v>0</v>
      </c>
      <c r="I52">
        <f t="shared" si="60"/>
        <v>0</v>
      </c>
      <c r="J52">
        <f t="shared" si="60"/>
        <v>0</v>
      </c>
      <c r="K52">
        <f t="shared" si="60"/>
        <v>-177</v>
      </c>
      <c r="L52">
        <f t="shared" si="60"/>
        <v>-180</v>
      </c>
      <c r="M52">
        <f t="shared" si="60"/>
        <v>-197</v>
      </c>
      <c r="N52">
        <f t="shared" si="50"/>
        <v>-646</v>
      </c>
      <c r="O52">
        <f t="shared" si="60"/>
        <v>-108</v>
      </c>
      <c r="P52">
        <f t="shared" si="60"/>
        <v>101</v>
      </c>
      <c r="Q52">
        <f t="shared" si="60"/>
        <v>-397</v>
      </c>
      <c r="R52">
        <f t="shared" si="60"/>
        <v>-458</v>
      </c>
      <c r="S52" s="26">
        <f t="shared" si="60"/>
        <v>-26</v>
      </c>
      <c r="T52">
        <f t="shared" si="60"/>
        <v>-36</v>
      </c>
      <c r="U52">
        <f t="shared" si="60"/>
        <v>85</v>
      </c>
      <c r="V52">
        <f t="shared" si="51"/>
        <v>69</v>
      </c>
      <c r="W52">
        <f t="shared" si="60"/>
        <v>90</v>
      </c>
      <c r="X52">
        <f t="shared" si="60"/>
        <v>123</v>
      </c>
      <c r="Y52">
        <f t="shared" si="60"/>
        <v>114</v>
      </c>
      <c r="Z52">
        <f t="shared" si="52"/>
        <v>3</v>
      </c>
      <c r="AA52">
        <f t="shared" si="60"/>
        <v>4</v>
      </c>
      <c r="AB52">
        <f t="shared" si="60"/>
        <v>37</v>
      </c>
      <c r="AC52">
        <f t="shared" si="60"/>
        <v>126</v>
      </c>
      <c r="AD52">
        <f t="shared" si="53"/>
        <v>205</v>
      </c>
      <c r="AE52">
        <f t="shared" si="60"/>
        <v>168</v>
      </c>
      <c r="AF52">
        <f t="shared" si="60"/>
        <v>160</v>
      </c>
      <c r="AG52">
        <f t="shared" si="60"/>
        <v>401</v>
      </c>
      <c r="AH52">
        <f t="shared" si="54"/>
        <v>546</v>
      </c>
      <c r="AI52">
        <f t="shared" si="60"/>
        <v>642</v>
      </c>
      <c r="AJ52">
        <f t="shared" si="60"/>
        <v>821</v>
      </c>
      <c r="AK52">
        <f t="shared" si="60"/>
        <v>1003</v>
      </c>
      <c r="AL52">
        <f t="shared" si="55"/>
        <v>1203</v>
      </c>
      <c r="AM52">
        <f t="shared" si="60"/>
        <v>896</v>
      </c>
      <c r="AN52">
        <f>SUM(AN48:AN51)</f>
        <v>497</v>
      </c>
      <c r="AO52">
        <f t="shared" ref="AO52:AT52" si="61">SUM(AO48:AO51)</f>
        <v>0</v>
      </c>
      <c r="AP52">
        <f t="shared" si="61"/>
        <v>0</v>
      </c>
      <c r="AQ52">
        <f t="shared" si="61"/>
        <v>0</v>
      </c>
      <c r="AR52">
        <f t="shared" si="61"/>
        <v>0</v>
      </c>
      <c r="AS52">
        <f t="shared" si="61"/>
        <v>0</v>
      </c>
      <c r="AT52">
        <f t="shared" si="61"/>
        <v>0</v>
      </c>
      <c r="BC52">
        <f t="shared" ref="BC52:BH52" si="62">SUM(BC48:BC51)</f>
        <v>-646</v>
      </c>
      <c r="BD52">
        <f t="shared" si="62"/>
        <v>-448</v>
      </c>
      <c r="BE52">
        <f t="shared" si="62"/>
        <v>69</v>
      </c>
      <c r="BF52">
        <f t="shared" si="62"/>
        <v>330</v>
      </c>
      <c r="BG52">
        <f t="shared" si="62"/>
        <v>372</v>
      </c>
      <c r="BH52">
        <f t="shared" si="62"/>
        <v>1275</v>
      </c>
      <c r="BI52">
        <f t="shared" ref="BI52:BR52" si="63">SUM(BI48:BI51)</f>
        <v>3669</v>
      </c>
      <c r="BJ52">
        <f t="shared" si="63"/>
        <v>1184</v>
      </c>
      <c r="BK52">
        <f t="shared" si="63"/>
        <v>0</v>
      </c>
      <c r="BL52">
        <f t="shared" si="63"/>
        <v>0</v>
      </c>
      <c r="BM52">
        <f t="shared" si="63"/>
        <v>0</v>
      </c>
      <c r="BN52">
        <f t="shared" si="63"/>
        <v>0</v>
      </c>
      <c r="BO52">
        <f t="shared" si="63"/>
        <v>0</v>
      </c>
      <c r="BP52">
        <f t="shared" si="63"/>
        <v>0</v>
      </c>
      <c r="BQ52">
        <f t="shared" si="63"/>
        <v>0</v>
      </c>
      <c r="BR52">
        <f t="shared" si="63"/>
        <v>0</v>
      </c>
    </row>
    <row r="53" spans="2:70" x14ac:dyDescent="0.35">
      <c r="B53" t="s">
        <v>2007</v>
      </c>
      <c r="K53">
        <v>3</v>
      </c>
      <c r="L53">
        <v>1</v>
      </c>
      <c r="M53">
        <v>0</v>
      </c>
      <c r="N53">
        <f t="shared" si="50"/>
        <v>14</v>
      </c>
      <c r="O53">
        <v>1</v>
      </c>
      <c r="P53">
        <v>29</v>
      </c>
      <c r="Q53">
        <v>4</v>
      </c>
      <c r="R53">
        <f>BD53-Q53-P53-O53</f>
        <v>5</v>
      </c>
      <c r="S53" s="26">
        <v>5</v>
      </c>
      <c r="T53">
        <v>3</v>
      </c>
      <c r="U53">
        <v>22</v>
      </c>
      <c r="V53">
        <f t="shared" si="51"/>
        <v>19</v>
      </c>
      <c r="W53">
        <v>8</v>
      </c>
      <c r="X53">
        <v>6</v>
      </c>
      <c r="Y53">
        <v>12</v>
      </c>
      <c r="Z53">
        <f t="shared" si="52"/>
        <v>-35</v>
      </c>
      <c r="AA53">
        <v>-13</v>
      </c>
      <c r="AB53">
        <v>2</v>
      </c>
      <c r="AC53">
        <v>7</v>
      </c>
      <c r="AD53">
        <f t="shared" si="53"/>
        <v>35</v>
      </c>
      <c r="AE53">
        <v>6</v>
      </c>
      <c r="AF53">
        <v>4</v>
      </c>
      <c r="AG53">
        <v>12</v>
      </c>
      <c r="AH53">
        <f t="shared" si="54"/>
        <v>-1232</v>
      </c>
      <c r="AI53">
        <v>89</v>
      </c>
      <c r="AJ53">
        <v>113</v>
      </c>
      <c r="AK53">
        <v>82</v>
      </c>
      <c r="AL53">
        <f t="shared" si="55"/>
        <v>229</v>
      </c>
      <c r="AM53">
        <v>113</v>
      </c>
      <c r="AN53">
        <v>54</v>
      </c>
      <c r="BC53">
        <v>14</v>
      </c>
      <c r="BD53">
        <v>39</v>
      </c>
      <c r="BE53">
        <v>19</v>
      </c>
      <c r="BF53">
        <v>-9</v>
      </c>
      <c r="BG53">
        <v>31</v>
      </c>
      <c r="BH53">
        <v>-1210</v>
      </c>
      <c r="BI53">
        <v>513</v>
      </c>
      <c r="BJ53">
        <v>-122</v>
      </c>
    </row>
    <row r="54" spans="2:70" s="2" customFormat="1" x14ac:dyDescent="0.35">
      <c r="B54" s="2" t="s">
        <v>2008</v>
      </c>
      <c r="K54" s="2">
        <v>0</v>
      </c>
      <c r="L54" s="2">
        <v>0</v>
      </c>
      <c r="M54" s="2">
        <v>0</v>
      </c>
      <c r="N54" s="2">
        <f t="shared" si="50"/>
        <v>0</v>
      </c>
      <c r="O54" s="2">
        <v>0</v>
      </c>
      <c r="P54" s="2">
        <v>-3</v>
      </c>
      <c r="Q54" s="2">
        <v>-5</v>
      </c>
      <c r="R54" s="2">
        <f>BD54-Q54-P54-O54</f>
        <v>-2</v>
      </c>
      <c r="S54" s="31">
        <v>-2</v>
      </c>
      <c r="T54" s="2">
        <v>-3</v>
      </c>
      <c r="U54" s="2">
        <v>-2</v>
      </c>
      <c r="V54" s="2">
        <f t="shared" si="51"/>
        <v>-7</v>
      </c>
      <c r="W54" s="2">
        <v>-1</v>
      </c>
      <c r="X54" s="2">
        <v>-1</v>
      </c>
      <c r="Y54" s="2">
        <v>0</v>
      </c>
      <c r="Z54" s="2">
        <f t="shared" si="52"/>
        <v>0</v>
      </c>
      <c r="AA54" s="2">
        <v>-1</v>
      </c>
      <c r="AB54" s="2">
        <v>0</v>
      </c>
      <c r="AC54" s="2">
        <v>1</v>
      </c>
      <c r="AD54" s="2">
        <f t="shared" si="53"/>
        <v>0</v>
      </c>
      <c r="AE54" s="2">
        <v>0</v>
      </c>
      <c r="AF54" s="2">
        <v>1</v>
      </c>
      <c r="AG54" s="2">
        <v>1</v>
      </c>
      <c r="AH54" s="2">
        <f t="shared" si="54"/>
        <v>3</v>
      </c>
      <c r="AI54" s="2">
        <v>2</v>
      </c>
      <c r="AJ54" s="2">
        <v>2</v>
      </c>
      <c r="AK54" s="2">
        <v>2</v>
      </c>
      <c r="AL54" s="2">
        <f t="shared" si="55"/>
        <v>0</v>
      </c>
      <c r="AM54" s="2">
        <v>3</v>
      </c>
      <c r="AN54" s="2">
        <v>4</v>
      </c>
      <c r="BC54" s="2">
        <v>0</v>
      </c>
      <c r="BD54" s="2">
        <v>-10</v>
      </c>
      <c r="BE54" s="2">
        <v>-7</v>
      </c>
      <c r="BF54" s="2">
        <v>-2</v>
      </c>
      <c r="BG54" s="2">
        <v>0</v>
      </c>
      <c r="BH54" s="2">
        <v>5</v>
      </c>
      <c r="BI54" s="2">
        <v>6</v>
      </c>
      <c r="BJ54" s="2">
        <v>14</v>
      </c>
    </row>
    <row r="55" spans="2:70" s="8" customFormat="1" x14ac:dyDescent="0.35">
      <c r="B55" s="8" t="s">
        <v>411</v>
      </c>
      <c r="C55" s="8">
        <f t="shared" ref="C55:AM55" si="64">C52-C53+C54</f>
        <v>0</v>
      </c>
      <c r="D55" s="8">
        <f t="shared" si="64"/>
        <v>0</v>
      </c>
      <c r="E55" s="8">
        <f t="shared" si="64"/>
        <v>0</v>
      </c>
      <c r="F55" s="8">
        <f t="shared" si="64"/>
        <v>0</v>
      </c>
      <c r="G55" s="8">
        <f t="shared" si="64"/>
        <v>0</v>
      </c>
      <c r="H55" s="8">
        <f t="shared" si="64"/>
        <v>0</v>
      </c>
      <c r="I55" s="8">
        <f t="shared" si="64"/>
        <v>0</v>
      </c>
      <c r="J55" s="8">
        <f t="shared" si="64"/>
        <v>0</v>
      </c>
      <c r="K55" s="8">
        <f t="shared" si="64"/>
        <v>-180</v>
      </c>
      <c r="L55" s="8">
        <f t="shared" si="64"/>
        <v>-181</v>
      </c>
      <c r="M55" s="8">
        <f t="shared" si="64"/>
        <v>-197</v>
      </c>
      <c r="N55" s="8">
        <f t="shared" si="50"/>
        <v>-660</v>
      </c>
      <c r="O55" s="8">
        <f t="shared" si="64"/>
        <v>-109</v>
      </c>
      <c r="P55" s="8">
        <f t="shared" si="64"/>
        <v>69</v>
      </c>
      <c r="Q55" s="8">
        <f t="shared" si="64"/>
        <v>-406</v>
      </c>
      <c r="R55" s="8">
        <f t="shared" si="64"/>
        <v>-465</v>
      </c>
      <c r="S55" s="32">
        <f t="shared" si="64"/>
        <v>-33</v>
      </c>
      <c r="T55" s="8">
        <f t="shared" si="64"/>
        <v>-42</v>
      </c>
      <c r="U55" s="8">
        <f t="shared" si="64"/>
        <v>61</v>
      </c>
      <c r="V55" s="8">
        <f t="shared" si="51"/>
        <v>43</v>
      </c>
      <c r="W55" s="8">
        <f t="shared" si="64"/>
        <v>81</v>
      </c>
      <c r="X55" s="8">
        <f t="shared" si="64"/>
        <v>116</v>
      </c>
      <c r="Y55" s="8">
        <f t="shared" si="64"/>
        <v>102</v>
      </c>
      <c r="Z55" s="8">
        <f t="shared" si="52"/>
        <v>38</v>
      </c>
      <c r="AA55" s="8">
        <f t="shared" si="64"/>
        <v>16</v>
      </c>
      <c r="AB55" s="8">
        <f t="shared" si="64"/>
        <v>35</v>
      </c>
      <c r="AC55" s="8">
        <f t="shared" si="64"/>
        <v>120</v>
      </c>
      <c r="AD55" s="8">
        <f t="shared" si="53"/>
        <v>170</v>
      </c>
      <c r="AE55" s="8">
        <f t="shared" si="64"/>
        <v>162</v>
      </c>
      <c r="AF55" s="8">
        <f t="shared" si="64"/>
        <v>157</v>
      </c>
      <c r="AG55" s="8">
        <f t="shared" si="64"/>
        <v>390</v>
      </c>
      <c r="AH55" s="8">
        <f t="shared" si="54"/>
        <v>1781</v>
      </c>
      <c r="AI55" s="8">
        <f t="shared" si="64"/>
        <v>555</v>
      </c>
      <c r="AJ55" s="8">
        <f t="shared" si="64"/>
        <v>710</v>
      </c>
      <c r="AK55" s="8">
        <f t="shared" si="64"/>
        <v>923</v>
      </c>
      <c r="AL55" s="8">
        <f t="shared" si="55"/>
        <v>974</v>
      </c>
      <c r="AM55" s="8">
        <f t="shared" si="64"/>
        <v>786</v>
      </c>
      <c r="AN55" s="8">
        <f>AN52-AN53+AN54</f>
        <v>447</v>
      </c>
      <c r="AO55" s="8">
        <f t="shared" ref="AO55:AT55" si="65">AO52-AO53+AO54</f>
        <v>0</v>
      </c>
      <c r="AP55" s="8">
        <f t="shared" si="65"/>
        <v>0</v>
      </c>
      <c r="AQ55" s="8">
        <f t="shared" si="65"/>
        <v>0</v>
      </c>
      <c r="AR55" s="8">
        <f t="shared" si="65"/>
        <v>0</v>
      </c>
      <c r="AS55" s="8">
        <f t="shared" si="65"/>
        <v>0</v>
      </c>
      <c r="AT55" s="8">
        <f t="shared" si="65"/>
        <v>0</v>
      </c>
      <c r="BC55" s="8">
        <f t="shared" ref="BC55:BH55" si="66">BC52-BC53+BC54</f>
        <v>-660</v>
      </c>
      <c r="BD55" s="8">
        <f t="shared" si="66"/>
        <v>-497</v>
      </c>
      <c r="BE55" s="8">
        <f t="shared" si="66"/>
        <v>43</v>
      </c>
      <c r="BF55" s="8">
        <f t="shared" si="66"/>
        <v>337</v>
      </c>
      <c r="BG55" s="8">
        <f t="shared" si="66"/>
        <v>341</v>
      </c>
      <c r="BH55" s="8">
        <f t="shared" si="66"/>
        <v>2490</v>
      </c>
      <c r="BI55" s="8">
        <f t="shared" ref="BI55:BR55" si="67">BI52-BI53+BI54</f>
        <v>3162</v>
      </c>
      <c r="BJ55" s="8">
        <f t="shared" si="67"/>
        <v>1320</v>
      </c>
      <c r="BK55" s="8">
        <f t="shared" si="67"/>
        <v>0</v>
      </c>
      <c r="BL55" s="8">
        <f t="shared" si="67"/>
        <v>0</v>
      </c>
      <c r="BM55" s="8">
        <f t="shared" si="67"/>
        <v>0</v>
      </c>
      <c r="BN55" s="8">
        <f t="shared" si="67"/>
        <v>0</v>
      </c>
      <c r="BO55" s="8">
        <f t="shared" si="67"/>
        <v>0</v>
      </c>
      <c r="BP55" s="8">
        <f t="shared" si="67"/>
        <v>0</v>
      </c>
      <c r="BQ55" s="8">
        <f t="shared" si="67"/>
        <v>0</v>
      </c>
      <c r="BR55" s="8">
        <f t="shared" si="67"/>
        <v>0</v>
      </c>
    </row>
    <row r="56" spans="2:70" s="7" customFormat="1" x14ac:dyDescent="0.35">
      <c r="B56" s="7" t="s">
        <v>2038</v>
      </c>
      <c r="C56" s="7" t="e">
        <f t="shared" ref="C56:AL56" si="68">C55/C57</f>
        <v>#DIV/0!</v>
      </c>
      <c r="D56" s="7" t="e">
        <f t="shared" si="68"/>
        <v>#DIV/0!</v>
      </c>
      <c r="E56" s="7" t="e">
        <f t="shared" si="68"/>
        <v>#DIV/0!</v>
      </c>
      <c r="F56" s="7" t="e">
        <f t="shared" si="68"/>
        <v>#DIV/0!</v>
      </c>
      <c r="G56" s="7" t="e">
        <f t="shared" si="68"/>
        <v>#DIV/0!</v>
      </c>
      <c r="H56" s="7" t="e">
        <f t="shared" si="68"/>
        <v>#DIV/0!</v>
      </c>
      <c r="I56" s="7" t="e">
        <f t="shared" si="68"/>
        <v>#DIV/0!</v>
      </c>
      <c r="J56" s="7" t="e">
        <f t="shared" si="68"/>
        <v>#DIV/0!</v>
      </c>
      <c r="K56" s="7">
        <f t="shared" si="68"/>
        <v>-0.23166023166023167</v>
      </c>
      <c r="L56" s="7">
        <f t="shared" si="68"/>
        <v>-0.2326478149100257</v>
      </c>
      <c r="M56" s="7">
        <f t="shared" si="68"/>
        <v>-0.25095541401273885</v>
      </c>
      <c r="N56" s="7">
        <f t="shared" si="68"/>
        <v>-0.84291187739463602</v>
      </c>
      <c r="O56" s="7">
        <f t="shared" si="68"/>
        <v>-0.13745271122320302</v>
      </c>
      <c r="P56" s="7">
        <f t="shared" si="68"/>
        <v>8.6901763224181361E-2</v>
      </c>
      <c r="Q56" s="7">
        <f t="shared" si="68"/>
        <v>-0.498159509202454</v>
      </c>
      <c r="R56" s="7">
        <f t="shared" si="68"/>
        <v>-0.55688622754491013</v>
      </c>
      <c r="S56" s="34">
        <f t="shared" si="68"/>
        <v>-3.5143769968051117E-2</v>
      </c>
      <c r="T56" s="7">
        <f t="shared" si="68"/>
        <v>-4.4444444444444446E-2</v>
      </c>
      <c r="U56" s="7">
        <f t="shared" si="68"/>
        <v>6.3740856844305124E-2</v>
      </c>
      <c r="V56" s="7">
        <f t="shared" si="68"/>
        <v>4.5168067226890755E-2</v>
      </c>
      <c r="W56" s="7">
        <f t="shared" si="68"/>
        <v>8.3677685950413222E-2</v>
      </c>
      <c r="X56" s="7">
        <f t="shared" si="68"/>
        <v>0.11934156378600823</v>
      </c>
      <c r="Y56" s="7">
        <f t="shared" si="68"/>
        <v>0.10334346504559271</v>
      </c>
      <c r="Z56" s="7">
        <f t="shared" si="68"/>
        <v>3.8696537678207736E-2</v>
      </c>
      <c r="AA56" s="7">
        <f t="shared" si="68"/>
        <v>1.532567049808429E-2</v>
      </c>
      <c r="AB56" s="7">
        <f t="shared" si="68"/>
        <v>3.2287822878228782E-2</v>
      </c>
      <c r="AC56" s="7">
        <f t="shared" si="68"/>
        <v>0.10938924339106655</v>
      </c>
      <c r="AD56" s="7">
        <f t="shared" si="68"/>
        <v>0.15582034830430797</v>
      </c>
      <c r="AE56" s="7">
        <f t="shared" si="68"/>
        <v>0.13846153846153847</v>
      </c>
      <c r="AF56" s="7">
        <f t="shared" si="68"/>
        <v>0.13373083475298125</v>
      </c>
      <c r="AG56" s="7">
        <f t="shared" si="68"/>
        <v>0.32939189189189189</v>
      </c>
      <c r="AH56" s="7">
        <f t="shared" si="68"/>
        <v>1.504222972972973</v>
      </c>
      <c r="AI56" s="7">
        <f t="shared" si="68"/>
        <v>0.45754328112118714</v>
      </c>
      <c r="AJ56" s="7">
        <f t="shared" si="68"/>
        <v>0.58388157894736847</v>
      </c>
      <c r="AK56" s="7">
        <f t="shared" si="68"/>
        <v>0.76029654036243821</v>
      </c>
      <c r="AL56" s="7">
        <f t="shared" si="68"/>
        <v>0.80296784830997525</v>
      </c>
      <c r="AM56" s="7">
        <f>AM55/AM57</f>
        <v>0.56424982053122752</v>
      </c>
      <c r="AN56" s="7">
        <f t="shared" ref="AN56:AT56" si="69">AN55/AN57</f>
        <v>0.27626699629171819</v>
      </c>
      <c r="AO56" s="7" t="e">
        <f t="shared" si="69"/>
        <v>#DIV/0!</v>
      </c>
      <c r="AP56" s="7" t="e">
        <f t="shared" si="69"/>
        <v>#DIV/0!</v>
      </c>
      <c r="AQ56" s="7" t="e">
        <f t="shared" si="69"/>
        <v>#DIV/0!</v>
      </c>
      <c r="AR56" s="7" t="e">
        <f t="shared" si="69"/>
        <v>#DIV/0!</v>
      </c>
      <c r="AS56" s="7" t="e">
        <f t="shared" si="69"/>
        <v>#DIV/0!</v>
      </c>
      <c r="AT56" s="7" t="e">
        <f t="shared" si="69"/>
        <v>#DIV/0!</v>
      </c>
      <c r="BC56" s="7">
        <f t="shared" ref="BC56:BH56" si="70">BC55/BC57</f>
        <v>-0.84291187739463602</v>
      </c>
      <c r="BD56" s="7">
        <f t="shared" si="70"/>
        <v>-0.59520958083832332</v>
      </c>
      <c r="BE56" s="7">
        <f t="shared" si="70"/>
        <v>4.5168067226890755E-2</v>
      </c>
      <c r="BF56" s="7">
        <f t="shared" si="70"/>
        <v>0.34317718940936864</v>
      </c>
      <c r="BG56" s="7">
        <f t="shared" si="70"/>
        <v>0.31255728689275891</v>
      </c>
      <c r="BH56" s="7">
        <f t="shared" si="70"/>
        <v>2.1030405405405403</v>
      </c>
      <c r="BI56" s="7">
        <f t="shared" ref="BI56:BR56" si="71">BI55/BI57</f>
        <v>2.6067600989282771</v>
      </c>
      <c r="BJ56" s="7">
        <f t="shared" si="71"/>
        <v>0.8456117873158232</v>
      </c>
      <c r="BK56" s="7" t="e">
        <f t="shared" si="71"/>
        <v>#DIV/0!</v>
      </c>
      <c r="BL56" s="7" t="e">
        <f t="shared" si="71"/>
        <v>#DIV/0!</v>
      </c>
      <c r="BM56" s="7" t="e">
        <f t="shared" si="71"/>
        <v>#DIV/0!</v>
      </c>
      <c r="BN56" s="7" t="e">
        <f t="shared" si="71"/>
        <v>#DIV/0!</v>
      </c>
      <c r="BO56" s="7" t="e">
        <f t="shared" si="71"/>
        <v>#DIV/0!</v>
      </c>
      <c r="BP56" s="7" t="e">
        <f t="shared" si="71"/>
        <v>#DIV/0!</v>
      </c>
      <c r="BQ56" s="7" t="e">
        <f t="shared" si="71"/>
        <v>#DIV/0!</v>
      </c>
      <c r="BR56" s="7" t="e">
        <f t="shared" si="71"/>
        <v>#DIV/0!</v>
      </c>
    </row>
    <row r="57" spans="2:70" x14ac:dyDescent="0.35">
      <c r="B57" t="s">
        <v>2037</v>
      </c>
      <c r="K57">
        <v>777</v>
      </c>
      <c r="L57">
        <v>778</v>
      </c>
      <c r="M57">
        <v>785</v>
      </c>
      <c r="N57">
        <f>BC57</f>
        <v>783</v>
      </c>
      <c r="O57">
        <v>793</v>
      </c>
      <c r="P57">
        <v>794</v>
      </c>
      <c r="Q57">
        <v>815</v>
      </c>
      <c r="R57">
        <f>BD57</f>
        <v>835</v>
      </c>
      <c r="S57" s="26">
        <v>939</v>
      </c>
      <c r="T57">
        <v>945</v>
      </c>
      <c r="U57">
        <v>957</v>
      </c>
      <c r="V57">
        <f>BE57</f>
        <v>952</v>
      </c>
      <c r="W57">
        <v>968</v>
      </c>
      <c r="X57">
        <v>972</v>
      </c>
      <c r="Y57">
        <v>987</v>
      </c>
      <c r="Z57">
        <f>BF57</f>
        <v>982</v>
      </c>
      <c r="AA57">
        <v>1044</v>
      </c>
      <c r="AB57">
        <v>1084</v>
      </c>
      <c r="AC57">
        <v>1097</v>
      </c>
      <c r="AD57">
        <f>BG57</f>
        <v>1091</v>
      </c>
      <c r="AE57">
        <v>1170</v>
      </c>
      <c r="AF57">
        <v>1174</v>
      </c>
      <c r="AG57">
        <v>1184</v>
      </c>
      <c r="AH57">
        <f>BH57</f>
        <v>1184</v>
      </c>
      <c r="AI57">
        <v>1213</v>
      </c>
      <c r="AJ57">
        <v>1216</v>
      </c>
      <c r="AK57">
        <v>1214</v>
      </c>
      <c r="AL57">
        <f>BI57</f>
        <v>1213</v>
      </c>
      <c r="AM57">
        <v>1393</v>
      </c>
      <c r="AN57">
        <v>1618</v>
      </c>
      <c r="BC57">
        <v>783</v>
      </c>
      <c r="BD57">
        <v>835</v>
      </c>
      <c r="BE57">
        <v>952</v>
      </c>
      <c r="BF57">
        <v>982</v>
      </c>
      <c r="BG57">
        <v>1091</v>
      </c>
      <c r="BH57">
        <v>1184</v>
      </c>
      <c r="BI57">
        <v>1213</v>
      </c>
      <c r="BJ57">
        <v>1561</v>
      </c>
    </row>
    <row r="58" spans="2:70" x14ac:dyDescent="0.35">
      <c r="B58" t="s">
        <v>2036</v>
      </c>
      <c r="K58">
        <v>777</v>
      </c>
      <c r="L58">
        <v>778</v>
      </c>
      <c r="M58">
        <v>785</v>
      </c>
      <c r="N58">
        <f>BC58</f>
        <v>783</v>
      </c>
      <c r="O58">
        <v>793</v>
      </c>
      <c r="P58">
        <v>821</v>
      </c>
      <c r="Q58">
        <v>815</v>
      </c>
      <c r="R58">
        <f>BD58</f>
        <v>835</v>
      </c>
      <c r="S58" s="26">
        <v>939</v>
      </c>
      <c r="T58">
        <v>945</v>
      </c>
      <c r="U58">
        <v>1042</v>
      </c>
      <c r="V58">
        <f>BE58</f>
        <v>1039</v>
      </c>
      <c r="W58">
        <v>1039</v>
      </c>
      <c r="X58">
        <v>1147</v>
      </c>
      <c r="Y58">
        <v>1076</v>
      </c>
      <c r="Z58">
        <f>BF58</f>
        <v>1064</v>
      </c>
      <c r="AA58">
        <v>1094</v>
      </c>
      <c r="AB58">
        <v>1109</v>
      </c>
      <c r="AC58">
        <v>1117</v>
      </c>
      <c r="AD58">
        <f>BG58</f>
        <v>1120</v>
      </c>
      <c r="AE58">
        <v>1224</v>
      </c>
      <c r="AF58">
        <v>1227</v>
      </c>
      <c r="AG58">
        <v>1215</v>
      </c>
      <c r="AH58">
        <f>BH58</f>
        <v>1207</v>
      </c>
      <c r="AI58">
        <v>1231</v>
      </c>
      <c r="AJ58">
        <v>1232</v>
      </c>
      <c r="AK58">
        <v>1230</v>
      </c>
      <c r="AL58">
        <f>BI58</f>
        <v>1229</v>
      </c>
      <c r="AM58">
        <v>1410</v>
      </c>
      <c r="AN58">
        <v>1632</v>
      </c>
      <c r="BC58">
        <v>783</v>
      </c>
      <c r="BD58">
        <v>835</v>
      </c>
      <c r="BE58">
        <v>1039</v>
      </c>
      <c r="BF58">
        <v>1064</v>
      </c>
      <c r="BG58">
        <v>1120</v>
      </c>
      <c r="BH58">
        <v>1207</v>
      </c>
      <c r="BI58">
        <v>1229</v>
      </c>
      <c r="BJ58">
        <v>1571</v>
      </c>
    </row>
    <row r="60" spans="2:70" s="13" customFormat="1" x14ac:dyDescent="0.35">
      <c r="B60" s="13" t="s">
        <v>2066</v>
      </c>
      <c r="S60" s="30"/>
    </row>
    <row r="61" spans="2:70" x14ac:dyDescent="0.35">
      <c r="B61" t="s">
        <v>2067</v>
      </c>
      <c r="K61" s="16">
        <f>K44/K42</f>
        <v>0.74233128834355833</v>
      </c>
      <c r="L61" s="16">
        <f t="shared" ref="L61:AN61" si="72">L44/L42</f>
        <v>1.0129310344827587</v>
      </c>
      <c r="M61" s="16">
        <f t="shared" si="72"/>
        <v>1.00836820083682</v>
      </c>
      <c r="N61" s="16">
        <f t="shared" si="72"/>
        <v>0.87685185185185188</v>
      </c>
      <c r="O61" s="16">
        <f t="shared" si="72"/>
        <v>0.8996282527881041</v>
      </c>
      <c r="P61" s="16">
        <f t="shared" si="72"/>
        <v>0.76175548589341691</v>
      </c>
      <c r="Q61" s="16">
        <f t="shared" si="72"/>
        <v>4.3898305084745761</v>
      </c>
      <c r="R61" s="16">
        <f t="shared" si="72"/>
        <v>0.75213675213675213</v>
      </c>
      <c r="S61" s="35">
        <f t="shared" si="72"/>
        <v>0.71693121693121697</v>
      </c>
      <c r="T61" s="16">
        <f t="shared" si="72"/>
        <v>0.73834196891191706</v>
      </c>
      <c r="U61" s="16">
        <f t="shared" si="72"/>
        <v>0.56042031523642732</v>
      </c>
      <c r="V61" s="16">
        <f t="shared" si="72"/>
        <v>0.63631376851343935</v>
      </c>
      <c r="W61" s="16">
        <f t="shared" si="72"/>
        <v>0.57453936348408707</v>
      </c>
      <c r="X61" s="16">
        <f t="shared" si="72"/>
        <v>0.5475460122699386</v>
      </c>
      <c r="Y61" s="16">
        <f t="shared" si="72"/>
        <v>0.54916792738275344</v>
      </c>
      <c r="Z61" s="16">
        <f t="shared" si="72"/>
        <v>0.69087523277467411</v>
      </c>
      <c r="AA61" s="16">
        <f t="shared" si="72"/>
        <v>0.71593090211132437</v>
      </c>
      <c r="AB61" s="16">
        <f t="shared" si="72"/>
        <v>0.60064412238325282</v>
      </c>
      <c r="AC61" s="16">
        <f t="shared" si="72"/>
        <v>0.52252252252252251</v>
      </c>
      <c r="AD61" s="16">
        <f t="shared" si="72"/>
        <v>0.41622760800842995</v>
      </c>
      <c r="AE61" s="16">
        <f t="shared" si="72"/>
        <v>0.54034229828850855</v>
      </c>
      <c r="AF61" s="16">
        <f t="shared" si="72"/>
        <v>0.54245283018867929</v>
      </c>
      <c r="AG61" s="16">
        <f t="shared" si="72"/>
        <v>0.41300813008130083</v>
      </c>
      <c r="AH61" s="16">
        <f t="shared" si="72"/>
        <v>0.39490006891798757</v>
      </c>
      <c r="AI61" s="16">
        <f t="shared" si="72"/>
        <v>0.38437303087586644</v>
      </c>
      <c r="AJ61" s="16">
        <f t="shared" si="72"/>
        <v>0.36010928961748634</v>
      </c>
      <c r="AK61" s="16">
        <f t="shared" si="72"/>
        <v>0.36673058485139021</v>
      </c>
      <c r="AL61" s="16">
        <f t="shared" si="72"/>
        <v>0.33429513602638089</v>
      </c>
      <c r="AM61" s="16">
        <f t="shared" si="72"/>
        <v>0.37615330021291699</v>
      </c>
      <c r="AN61" s="16">
        <f t="shared" si="72"/>
        <v>0.42932628797886396</v>
      </c>
      <c r="BC61" s="16">
        <f t="shared" ref="BC61:BR61" si="73">BC44/BC42</f>
        <v>0.87685185185185188</v>
      </c>
      <c r="BD61" s="16">
        <f t="shared" si="73"/>
        <v>1.0100200400801602</v>
      </c>
      <c r="BE61" s="16">
        <f t="shared" si="73"/>
        <v>0.63631376851343935</v>
      </c>
      <c r="BF61" s="16">
        <f t="shared" si="73"/>
        <v>0.58602370249284841</v>
      </c>
      <c r="BG61" s="16">
        <f t="shared" si="73"/>
        <v>0.53940027894002784</v>
      </c>
      <c r="BH61" s="16">
        <f t="shared" si="73"/>
        <v>0.45617667356797792</v>
      </c>
      <c r="BI61" s="16">
        <f t="shared" si="73"/>
        <v>0.35880943372430318</v>
      </c>
      <c r="BJ61" s="16">
        <f t="shared" si="73"/>
        <v>0.47203621616523628</v>
      </c>
      <c r="BK61" s="16" t="e">
        <f t="shared" si="73"/>
        <v>#DIV/0!</v>
      </c>
      <c r="BL61" s="16" t="e">
        <f t="shared" si="73"/>
        <v>#DIV/0!</v>
      </c>
      <c r="BM61" s="16" t="e">
        <f t="shared" si="73"/>
        <v>#DIV/0!</v>
      </c>
      <c r="BN61" s="16" t="e">
        <f t="shared" si="73"/>
        <v>#DIV/0!</v>
      </c>
      <c r="BO61" s="16" t="e">
        <f t="shared" si="73"/>
        <v>#DIV/0!</v>
      </c>
      <c r="BP61" s="16" t="e">
        <f t="shared" si="73"/>
        <v>#DIV/0!</v>
      </c>
      <c r="BQ61" s="16" t="e">
        <f t="shared" si="73"/>
        <v>#DIV/0!</v>
      </c>
      <c r="BR61" s="16" t="e">
        <f t="shared" si="73"/>
        <v>#DIV/0!</v>
      </c>
    </row>
    <row r="62" spans="2:70" x14ac:dyDescent="0.35">
      <c r="B62" t="s">
        <v>2068</v>
      </c>
      <c r="K62" s="16">
        <f>K45/K42</f>
        <v>0.40184049079754602</v>
      </c>
      <c r="L62" s="16">
        <f t="shared" ref="L62:AN62" si="74">L45/L42</f>
        <v>0.57758620689655171</v>
      </c>
      <c r="M62" s="16">
        <f t="shared" si="74"/>
        <v>0.45188284518828453</v>
      </c>
      <c r="N62" s="16">
        <f t="shared" si="74"/>
        <v>0.4462962962962963</v>
      </c>
      <c r="O62" s="16">
        <f t="shared" si="74"/>
        <v>0.3903345724907063</v>
      </c>
      <c r="P62" s="16">
        <f t="shared" si="74"/>
        <v>0.36677115987460818</v>
      </c>
      <c r="Q62" s="16">
        <f t="shared" si="74"/>
        <v>1.9830508474576272</v>
      </c>
      <c r="R62" s="16">
        <f t="shared" si="74"/>
        <v>0.34472934472934474</v>
      </c>
      <c r="S62" s="35">
        <f t="shared" si="74"/>
        <v>0.32539682539682541</v>
      </c>
      <c r="T62" s="16">
        <f t="shared" si="74"/>
        <v>0.32901554404145078</v>
      </c>
      <c r="U62" s="16">
        <f t="shared" si="74"/>
        <v>0.23117338003502627</v>
      </c>
      <c r="V62" s="16">
        <f t="shared" si="74"/>
        <v>0.28030718595721338</v>
      </c>
      <c r="W62" s="16">
        <f t="shared" si="74"/>
        <v>0.22445561139028475</v>
      </c>
      <c r="X62" s="16">
        <f t="shared" si="74"/>
        <v>0.21779141104294478</v>
      </c>
      <c r="Y62" s="16">
        <f t="shared" si="74"/>
        <v>0.22390317700453857</v>
      </c>
      <c r="Z62" s="16">
        <f t="shared" si="74"/>
        <v>0.25698324022346369</v>
      </c>
      <c r="AA62" s="16">
        <f t="shared" si="74"/>
        <v>0.32629558541266795</v>
      </c>
      <c r="AB62" s="16">
        <f t="shared" si="74"/>
        <v>0.30434782608695654</v>
      </c>
      <c r="AC62" s="16">
        <f t="shared" si="74"/>
        <v>0.23809523809523808</v>
      </c>
      <c r="AD62" s="16">
        <f t="shared" si="74"/>
        <v>0.21707060063224448</v>
      </c>
      <c r="AE62" s="16">
        <f t="shared" si="74"/>
        <v>0.24327628361858192</v>
      </c>
      <c r="AF62" s="16">
        <f t="shared" si="74"/>
        <v>0.25353773584905659</v>
      </c>
      <c r="AG62" s="16">
        <f t="shared" si="74"/>
        <v>0.22195121951219512</v>
      </c>
      <c r="AH62" s="16">
        <f t="shared" si="74"/>
        <v>0.21226740179186768</v>
      </c>
      <c r="AI62" s="16">
        <f t="shared" si="74"/>
        <v>0.20100819155639571</v>
      </c>
      <c r="AJ62" s="16">
        <f t="shared" si="74"/>
        <v>0.18633879781420765</v>
      </c>
      <c r="AK62" s="16">
        <f t="shared" si="74"/>
        <v>0.18024928092042186</v>
      </c>
      <c r="AL62" s="16">
        <f t="shared" si="74"/>
        <v>0.16982687551525144</v>
      </c>
      <c r="AM62" s="16">
        <f t="shared" si="74"/>
        <v>0.21185237757274664</v>
      </c>
      <c r="AN62" s="16">
        <f t="shared" si="74"/>
        <v>0.19550858652575959</v>
      </c>
      <c r="BC62" s="16">
        <f t="shared" ref="BC62:BR62" si="75">BC45/BC42</f>
        <v>0.4462962962962963</v>
      </c>
      <c r="BD62" s="16">
        <f t="shared" si="75"/>
        <v>0.46092184368737477</v>
      </c>
      <c r="BE62" s="16">
        <f t="shared" si="75"/>
        <v>0.28030718595721338</v>
      </c>
      <c r="BF62" s="16">
        <f t="shared" si="75"/>
        <v>0.2296689824274622</v>
      </c>
      <c r="BG62" s="16">
        <f t="shared" si="75"/>
        <v>0.2615062761506276</v>
      </c>
      <c r="BH62" s="16">
        <f t="shared" si="75"/>
        <v>0.22889348976305499</v>
      </c>
      <c r="BI62" s="16">
        <f t="shared" si="75"/>
        <v>0.18262075923823937</v>
      </c>
      <c r="BJ62" s="16">
        <f t="shared" si="75"/>
        <v>0.22031500518721117</v>
      </c>
      <c r="BK62" s="16" t="e">
        <f t="shared" si="75"/>
        <v>#DIV/0!</v>
      </c>
      <c r="BL62" s="16" t="e">
        <f t="shared" si="75"/>
        <v>#DIV/0!</v>
      </c>
      <c r="BM62" s="16" t="e">
        <f t="shared" si="75"/>
        <v>#DIV/0!</v>
      </c>
      <c r="BN62" s="16" t="e">
        <f t="shared" si="75"/>
        <v>#DIV/0!</v>
      </c>
      <c r="BO62" s="16" t="e">
        <f t="shared" si="75"/>
        <v>#DIV/0!</v>
      </c>
      <c r="BP62" s="16" t="e">
        <f t="shared" si="75"/>
        <v>#DIV/0!</v>
      </c>
      <c r="BQ62" s="16" t="e">
        <f t="shared" si="75"/>
        <v>#DIV/0!</v>
      </c>
      <c r="BR62" s="16" t="e">
        <f t="shared" si="75"/>
        <v>#DIV/0!</v>
      </c>
    </row>
    <row r="63" spans="2:70" x14ac:dyDescent="0.35">
      <c r="B63" t="s">
        <v>2069</v>
      </c>
      <c r="K63" s="16">
        <f>K46/K42</f>
        <v>0.27607361963190186</v>
      </c>
      <c r="L63" s="16">
        <f t="shared" ref="L63:AN63" si="76">L46/L42</f>
        <v>0</v>
      </c>
      <c r="M63" s="16">
        <f t="shared" si="76"/>
        <v>0.20083682008368201</v>
      </c>
      <c r="N63" s="16">
        <f t="shared" si="76"/>
        <v>0.12222222222222222</v>
      </c>
      <c r="O63" s="16">
        <f t="shared" si="76"/>
        <v>-1.1152416356877323E-2</v>
      </c>
      <c r="P63" s="16">
        <f t="shared" si="76"/>
        <v>-2.1943573667711599E-2</v>
      </c>
      <c r="Q63" s="16">
        <f t="shared" si="76"/>
        <v>0</v>
      </c>
      <c r="R63" s="16">
        <f t="shared" si="76"/>
        <v>0</v>
      </c>
      <c r="S63" s="35">
        <f t="shared" si="76"/>
        <v>0</v>
      </c>
      <c r="T63" s="16">
        <f t="shared" si="76"/>
        <v>0</v>
      </c>
      <c r="U63" s="16">
        <f t="shared" si="76"/>
        <v>0</v>
      </c>
      <c r="V63" s="16">
        <f t="shared" si="76"/>
        <v>0</v>
      </c>
      <c r="W63" s="16">
        <f t="shared" si="76"/>
        <v>0</v>
      </c>
      <c r="X63" s="16">
        <f t="shared" si="76"/>
        <v>0</v>
      </c>
      <c r="Y63" s="16">
        <f t="shared" si="76"/>
        <v>0</v>
      </c>
      <c r="Z63" s="16">
        <f t="shared" si="76"/>
        <v>0</v>
      </c>
      <c r="AA63" s="16">
        <f t="shared" si="76"/>
        <v>0</v>
      </c>
      <c r="AB63" s="16">
        <f t="shared" si="76"/>
        <v>0</v>
      </c>
      <c r="AC63" s="16">
        <f t="shared" si="76"/>
        <v>0</v>
      </c>
      <c r="AD63" s="16">
        <f t="shared" si="76"/>
        <v>0</v>
      </c>
      <c r="AE63" s="16">
        <f t="shared" si="76"/>
        <v>0</v>
      </c>
      <c r="AF63" s="16">
        <f t="shared" si="76"/>
        <v>0</v>
      </c>
      <c r="AG63" s="16">
        <f t="shared" si="76"/>
        <v>0</v>
      </c>
      <c r="AH63" s="16">
        <f t="shared" si="76"/>
        <v>0</v>
      </c>
      <c r="AI63" s="16">
        <f t="shared" si="76"/>
        <v>0</v>
      </c>
      <c r="AJ63" s="16">
        <f t="shared" si="76"/>
        <v>0</v>
      </c>
      <c r="AK63" s="16">
        <f t="shared" si="76"/>
        <v>0</v>
      </c>
      <c r="AL63" s="16">
        <f t="shared" si="76"/>
        <v>0</v>
      </c>
      <c r="AM63" s="16">
        <f t="shared" si="76"/>
        <v>0.10397444996451384</v>
      </c>
      <c r="AN63" s="16">
        <f t="shared" si="76"/>
        <v>0.20343461030383092</v>
      </c>
      <c r="BC63" s="16">
        <f t="shared" ref="BC63:BR63" si="77">BC46/BC42</f>
        <v>0.12222222222222222</v>
      </c>
      <c r="BD63" s="16">
        <f t="shared" si="77"/>
        <v>-1.002004008016032E-2</v>
      </c>
      <c r="BE63" s="16">
        <f t="shared" si="77"/>
        <v>0</v>
      </c>
      <c r="BF63" s="16">
        <f t="shared" si="77"/>
        <v>0</v>
      </c>
      <c r="BG63" s="16">
        <f t="shared" si="77"/>
        <v>0</v>
      </c>
      <c r="BH63" s="16">
        <f t="shared" si="77"/>
        <v>0</v>
      </c>
      <c r="BI63" s="16">
        <f t="shared" si="77"/>
        <v>0</v>
      </c>
      <c r="BJ63" s="16">
        <f t="shared" si="77"/>
        <v>0.19805715363576346</v>
      </c>
      <c r="BK63" s="16" t="e">
        <f t="shared" si="77"/>
        <v>#DIV/0!</v>
      </c>
      <c r="BL63" s="16" t="e">
        <f t="shared" si="77"/>
        <v>#DIV/0!</v>
      </c>
      <c r="BM63" s="16" t="e">
        <f t="shared" si="77"/>
        <v>#DIV/0!</v>
      </c>
      <c r="BN63" s="16" t="e">
        <f t="shared" si="77"/>
        <v>#DIV/0!</v>
      </c>
      <c r="BO63" s="16" t="e">
        <f t="shared" si="77"/>
        <v>#DIV/0!</v>
      </c>
      <c r="BP63" s="16" t="e">
        <f t="shared" si="77"/>
        <v>#DIV/0!</v>
      </c>
      <c r="BQ63" s="16" t="e">
        <f t="shared" si="77"/>
        <v>#DIV/0!</v>
      </c>
      <c r="BR63" s="16" t="e">
        <f t="shared" si="77"/>
        <v>#DIV/0!</v>
      </c>
    </row>
    <row r="64" spans="2:70" s="2" customFormat="1" x14ac:dyDescent="0.35">
      <c r="B64" s="2" t="s">
        <v>2070</v>
      </c>
      <c r="K64" s="17">
        <f>K47/K42</f>
        <v>0</v>
      </c>
      <c r="L64" s="17">
        <f t="shared" ref="L64:AN64" si="78">L47/L42</f>
        <v>0</v>
      </c>
      <c r="M64" s="17">
        <f t="shared" si="78"/>
        <v>0</v>
      </c>
      <c r="N64" s="17">
        <f t="shared" si="78"/>
        <v>0</v>
      </c>
      <c r="O64" s="17">
        <f t="shared" si="78"/>
        <v>-2.6022304832713755E-2</v>
      </c>
      <c r="P64" s="17">
        <f t="shared" si="78"/>
        <v>-8.1504702194357362E-2</v>
      </c>
      <c r="Q64" s="17">
        <f t="shared" si="78"/>
        <v>-0.40677966101694918</v>
      </c>
      <c r="R64" s="17">
        <f t="shared" si="78"/>
        <v>-8.8319088319088315E-2</v>
      </c>
      <c r="S64" s="36">
        <f t="shared" si="78"/>
        <v>-7.1428571428571425E-2</v>
      </c>
      <c r="T64" s="17">
        <f t="shared" si="78"/>
        <v>-6.4766839378238336E-2</v>
      </c>
      <c r="U64" s="17">
        <f t="shared" si="78"/>
        <v>0</v>
      </c>
      <c r="V64" s="17">
        <f t="shared" si="78"/>
        <v>-2.852441031267142E-2</v>
      </c>
      <c r="W64" s="17">
        <f t="shared" si="78"/>
        <v>0</v>
      </c>
      <c r="X64" s="17">
        <f t="shared" si="78"/>
        <v>0</v>
      </c>
      <c r="Y64" s="17">
        <f t="shared" si="78"/>
        <v>0</v>
      </c>
      <c r="Z64" s="17">
        <f t="shared" si="78"/>
        <v>0</v>
      </c>
      <c r="AA64" s="17">
        <f t="shared" si="78"/>
        <v>-0.11516314779270634</v>
      </c>
      <c r="AB64" s="17">
        <f t="shared" si="78"/>
        <v>0</v>
      </c>
      <c r="AC64" s="17">
        <f t="shared" si="78"/>
        <v>0</v>
      </c>
      <c r="AD64" s="17">
        <f t="shared" si="78"/>
        <v>0</v>
      </c>
      <c r="AE64" s="17">
        <f t="shared" si="78"/>
        <v>0</v>
      </c>
      <c r="AF64" s="17">
        <f t="shared" si="78"/>
        <v>0</v>
      </c>
      <c r="AG64" s="17">
        <f t="shared" si="78"/>
        <v>0</v>
      </c>
      <c r="AH64" s="17">
        <f t="shared" si="78"/>
        <v>0</v>
      </c>
      <c r="AI64" s="17">
        <f t="shared" si="78"/>
        <v>-2.520478890989288E-3</v>
      </c>
      <c r="AJ64" s="17">
        <f t="shared" si="78"/>
        <v>-5.4644808743169399E-4</v>
      </c>
      <c r="AK64" s="17">
        <f t="shared" si="78"/>
        <v>-1.4381591562799617E-3</v>
      </c>
      <c r="AL64" s="17">
        <f t="shared" si="78"/>
        <v>-1.6488046166529267E-3</v>
      </c>
      <c r="AM64" s="17">
        <f t="shared" si="78"/>
        <v>-2.9453513129879347E-2</v>
      </c>
      <c r="AN64" s="17">
        <f t="shared" si="78"/>
        <v>-1.9815059445178335E-3</v>
      </c>
      <c r="BC64" s="17">
        <f t="shared" ref="BC64:BR64" si="79">BC47/BC42</f>
        <v>0</v>
      </c>
      <c r="BD64" s="17">
        <f t="shared" si="79"/>
        <v>-8.8176352705410826E-2</v>
      </c>
      <c r="BE64" s="17">
        <f t="shared" si="79"/>
        <v>-2.852441031267142E-2</v>
      </c>
      <c r="BF64" s="17">
        <f t="shared" si="79"/>
        <v>0</v>
      </c>
      <c r="BG64" s="17">
        <f t="shared" si="79"/>
        <v>-2.0920502092050208E-2</v>
      </c>
      <c r="BH64" s="17">
        <f t="shared" si="79"/>
        <v>0</v>
      </c>
      <c r="BI64" s="17">
        <f t="shared" si="79"/>
        <v>-1.5134317063942491E-3</v>
      </c>
      <c r="BJ64" s="17">
        <f t="shared" si="79"/>
        <v>-9.6199188908799391E-3</v>
      </c>
      <c r="BK64" s="17" t="e">
        <f t="shared" si="79"/>
        <v>#DIV/0!</v>
      </c>
      <c r="BL64" s="17" t="e">
        <f t="shared" si="79"/>
        <v>#DIV/0!</v>
      </c>
      <c r="BM64" s="17" t="e">
        <f t="shared" si="79"/>
        <v>#DIV/0!</v>
      </c>
      <c r="BN64" s="17" t="e">
        <f t="shared" si="79"/>
        <v>#DIV/0!</v>
      </c>
      <c r="BO64" s="17" t="e">
        <f t="shared" si="79"/>
        <v>#DIV/0!</v>
      </c>
      <c r="BP64" s="17" t="e">
        <f t="shared" si="79"/>
        <v>#DIV/0!</v>
      </c>
      <c r="BQ64" s="17" t="e">
        <f t="shared" si="79"/>
        <v>#DIV/0!</v>
      </c>
      <c r="BR64" s="17" t="e">
        <f t="shared" si="79"/>
        <v>#DIV/0!</v>
      </c>
    </row>
    <row r="65" spans="2:70" s="23" customFormat="1" x14ac:dyDescent="0.35">
      <c r="B65" s="22" t="s">
        <v>2066</v>
      </c>
      <c r="K65" s="24">
        <f>SUM(K61:K64)</f>
        <v>1.4202453987730062</v>
      </c>
      <c r="L65" s="24">
        <f t="shared" ref="L65:AN65" si="80">SUM(L61:L64)</f>
        <v>1.5905172413793105</v>
      </c>
      <c r="M65" s="24">
        <f t="shared" si="80"/>
        <v>1.6610878661087867</v>
      </c>
      <c r="N65" s="24">
        <f t="shared" si="80"/>
        <v>1.4453703703703704</v>
      </c>
      <c r="O65" s="24">
        <f t="shared" si="80"/>
        <v>1.2527881040892195</v>
      </c>
      <c r="P65" s="24">
        <f t="shared" si="80"/>
        <v>1.0250783699059562</v>
      </c>
      <c r="Q65" s="24">
        <f t="shared" si="80"/>
        <v>5.9661016949152543</v>
      </c>
      <c r="R65" s="24">
        <f t="shared" si="80"/>
        <v>1.0085470085470085</v>
      </c>
      <c r="S65" s="37">
        <f t="shared" si="80"/>
        <v>0.97089947089947093</v>
      </c>
      <c r="T65" s="24">
        <f t="shared" si="80"/>
        <v>1.0025906735751295</v>
      </c>
      <c r="U65" s="24">
        <f t="shared" si="80"/>
        <v>0.79159369527145362</v>
      </c>
      <c r="V65" s="24">
        <f t="shared" si="80"/>
        <v>0.88809654415798134</v>
      </c>
      <c r="W65" s="24">
        <f t="shared" si="80"/>
        <v>0.79899497487437188</v>
      </c>
      <c r="X65" s="24">
        <f t="shared" si="80"/>
        <v>0.76533742331288335</v>
      </c>
      <c r="Y65" s="24">
        <f t="shared" si="80"/>
        <v>0.77307110438729199</v>
      </c>
      <c r="Z65" s="24">
        <f t="shared" si="80"/>
        <v>0.94785847299813786</v>
      </c>
      <c r="AA65" s="24">
        <f t="shared" si="80"/>
        <v>0.92706333973128607</v>
      </c>
      <c r="AB65" s="24">
        <f t="shared" si="80"/>
        <v>0.90499194847020936</v>
      </c>
      <c r="AC65" s="24">
        <f t="shared" si="80"/>
        <v>0.76061776061776065</v>
      </c>
      <c r="AD65" s="24">
        <f t="shared" si="80"/>
        <v>0.63329820864067443</v>
      </c>
      <c r="AE65" s="24">
        <f t="shared" si="80"/>
        <v>0.78361858190709044</v>
      </c>
      <c r="AF65" s="24">
        <f t="shared" si="80"/>
        <v>0.79599056603773588</v>
      </c>
      <c r="AG65" s="24">
        <f t="shared" si="80"/>
        <v>0.63495934959349598</v>
      </c>
      <c r="AH65" s="24">
        <f t="shared" si="80"/>
        <v>0.60716747070985522</v>
      </c>
      <c r="AI65" s="24">
        <f t="shared" si="80"/>
        <v>0.58286074354127282</v>
      </c>
      <c r="AJ65" s="24">
        <f t="shared" si="80"/>
        <v>0.54590163934426228</v>
      </c>
      <c r="AK65" s="24">
        <f t="shared" si="80"/>
        <v>0.54554170661553214</v>
      </c>
      <c r="AL65" s="24">
        <f t="shared" si="80"/>
        <v>0.50247320692497932</v>
      </c>
      <c r="AM65" s="24">
        <f t="shared" si="80"/>
        <v>0.66252661462029816</v>
      </c>
      <c r="AN65" s="24">
        <f t="shared" si="80"/>
        <v>0.82628797886393657</v>
      </c>
      <c r="AO65" s="24"/>
      <c r="BC65" s="24">
        <f t="shared" ref="BC65" si="81">SUM(BC61:BC64)</f>
        <v>1.4453703703703704</v>
      </c>
      <c r="BD65" s="24">
        <f t="shared" ref="BD65" si="82">SUM(BD61:BD64)</f>
        <v>1.3727454909819639</v>
      </c>
      <c r="BE65" s="24">
        <f t="shared" ref="BE65" si="83">SUM(BE61:BE64)</f>
        <v>0.88809654415798134</v>
      </c>
      <c r="BF65" s="24">
        <f t="shared" ref="BF65" si="84">SUM(BF61:BF64)</f>
        <v>0.81569268492031055</v>
      </c>
      <c r="BG65" s="24">
        <f t="shared" ref="BG65" si="85">SUM(BG61:BG64)</f>
        <v>0.77998605299860524</v>
      </c>
      <c r="BH65" s="24">
        <f t="shared" ref="BH65" si="86">SUM(BH61:BH64)</f>
        <v>0.68507016333103288</v>
      </c>
      <c r="BI65" s="24">
        <f t="shared" ref="BI65" si="87">SUM(BI61:BI64)</f>
        <v>0.53991676125614829</v>
      </c>
      <c r="BJ65" s="24">
        <f t="shared" ref="BJ65" si="88">SUM(BJ61:BJ64)</f>
        <v>0.88078845609733092</v>
      </c>
      <c r="BK65" s="24" t="e">
        <f t="shared" ref="BK65" si="89">SUM(BK61:BK64)</f>
        <v>#DIV/0!</v>
      </c>
      <c r="BL65" s="24" t="e">
        <f t="shared" ref="BL65" si="90">SUM(BL61:BL64)</f>
        <v>#DIV/0!</v>
      </c>
      <c r="BM65" s="24" t="e">
        <f t="shared" ref="BM65" si="91">SUM(BM61:BM64)</f>
        <v>#DIV/0!</v>
      </c>
      <c r="BN65" s="24" t="e">
        <f t="shared" ref="BN65" si="92">SUM(BN61:BN64)</f>
        <v>#DIV/0!</v>
      </c>
      <c r="BO65" s="24" t="e">
        <f t="shared" ref="BO65" si="93">SUM(BO61:BO64)</f>
        <v>#DIV/0!</v>
      </c>
      <c r="BP65" s="24" t="e">
        <f t="shared" ref="BP65" si="94">SUM(BP61:BP64)</f>
        <v>#DIV/0!</v>
      </c>
      <c r="BQ65" s="24" t="e">
        <f t="shared" ref="BQ65" si="95">SUM(BQ61:BQ64)</f>
        <v>#DIV/0!</v>
      </c>
      <c r="BR65" s="24" t="e">
        <f t="shared" ref="BR65" si="96">SUM(BR61:BR64)</f>
        <v>#DIV/0!</v>
      </c>
    </row>
    <row r="66" spans="2:70" s="13" customFormat="1" x14ac:dyDescent="0.35">
      <c r="B66" s="13" t="s">
        <v>2072</v>
      </c>
      <c r="K66" s="19"/>
      <c r="S66" s="30"/>
    </row>
    <row r="67" spans="2:70" s="16" customFormat="1" x14ac:dyDescent="0.35">
      <c r="B67" s="20" t="s">
        <v>2073</v>
      </c>
      <c r="K67" s="16">
        <f>K42/K40</f>
        <v>0.31650485436893205</v>
      </c>
      <c r="L67" s="16">
        <f t="shared" ref="L67:AN67" si="97">L42/L40</f>
        <v>0.24628450106157113</v>
      </c>
      <c r="M67" s="16">
        <f t="shared" si="97"/>
        <v>0.22525918944392084</v>
      </c>
      <c r="N67" s="16">
        <f t="shared" si="97"/>
        <v>0.27060886995740419</v>
      </c>
      <c r="O67" s="16">
        <f t="shared" si="97"/>
        <v>0.32331730769230771</v>
      </c>
      <c r="P67" s="16">
        <f t="shared" si="97"/>
        <v>0.31061343719571566</v>
      </c>
      <c r="Q67" s="16">
        <f t="shared" si="97"/>
        <v>4.5141545524100997E-2</v>
      </c>
      <c r="R67" s="16">
        <f t="shared" si="97"/>
        <v>0.31735985533453887</v>
      </c>
      <c r="S67" s="35">
        <f t="shared" si="97"/>
        <v>0.32088285229202035</v>
      </c>
      <c r="T67" s="16">
        <f t="shared" si="97"/>
        <v>0.33536055603822762</v>
      </c>
      <c r="U67" s="16">
        <f t="shared" si="97"/>
        <v>0.36047979797979796</v>
      </c>
      <c r="V67" s="16">
        <f t="shared" si="97"/>
        <v>0.34209044848939762</v>
      </c>
      <c r="W67" s="16">
        <f t="shared" si="97"/>
        <v>0.36247723132969034</v>
      </c>
      <c r="X67" s="16">
        <f t="shared" si="97"/>
        <v>0.3712984054669704</v>
      </c>
      <c r="Y67" s="16">
        <f t="shared" si="97"/>
        <v>0.39987900786448882</v>
      </c>
      <c r="Z67" s="16">
        <f t="shared" si="97"/>
        <v>0.3784355179704017</v>
      </c>
      <c r="AA67" s="16">
        <f t="shared" si="97"/>
        <v>0.40959119496855345</v>
      </c>
      <c r="AB67" s="16">
        <f t="shared" si="97"/>
        <v>0.40561724363161333</v>
      </c>
      <c r="AC67" s="16">
        <f t="shared" si="97"/>
        <v>0.43142698500832871</v>
      </c>
      <c r="AD67" s="16">
        <f t="shared" si="97"/>
        <v>0.44616831217677477</v>
      </c>
      <c r="AE67" s="16">
        <f t="shared" si="97"/>
        <v>0.45800671892497202</v>
      </c>
      <c r="AF67" s="16">
        <f t="shared" si="97"/>
        <v>0.43892339544513459</v>
      </c>
      <c r="AG67" s="16">
        <f t="shared" si="97"/>
        <v>0.43912888254194932</v>
      </c>
      <c r="AH67" s="16">
        <f t="shared" si="97"/>
        <v>0.44728729963008629</v>
      </c>
      <c r="AI67" s="16">
        <f t="shared" si="97"/>
        <v>0.46066763425253993</v>
      </c>
      <c r="AJ67" s="16">
        <f t="shared" si="97"/>
        <v>0.47532467532467532</v>
      </c>
      <c r="AK67" s="16">
        <f t="shared" si="97"/>
        <v>0.48365406909343844</v>
      </c>
      <c r="AL67" s="16">
        <f t="shared" si="97"/>
        <v>0.50269374222958974</v>
      </c>
      <c r="AM67" s="16">
        <f t="shared" si="97"/>
        <v>0.4786818413453372</v>
      </c>
      <c r="AN67" s="16">
        <f t="shared" si="97"/>
        <v>0.46229007633587788</v>
      </c>
      <c r="BC67" s="16">
        <f t="shared" ref="BC67:BR67" si="98">BC42/BC40</f>
        <v>0.27060886995740419</v>
      </c>
      <c r="BD67" s="16">
        <f t="shared" si="98"/>
        <v>0.23361423220973782</v>
      </c>
      <c r="BE67" s="16">
        <f t="shared" si="98"/>
        <v>0.34209044848939762</v>
      </c>
      <c r="BF67" s="16">
        <f t="shared" si="98"/>
        <v>0.37791505791505792</v>
      </c>
      <c r="BG67" s="16">
        <f t="shared" si="98"/>
        <v>0.42608824840291187</v>
      </c>
      <c r="BH67" s="16">
        <f t="shared" si="98"/>
        <v>0.44525248386766364</v>
      </c>
      <c r="BI67" s="16">
        <f t="shared" si="98"/>
        <v>0.48247535596933189</v>
      </c>
      <c r="BJ67" s="16">
        <f t="shared" si="98"/>
        <v>0.4492606245498072</v>
      </c>
      <c r="BK67" s="16" t="e">
        <f t="shared" si="98"/>
        <v>#DIV/0!</v>
      </c>
      <c r="BL67" s="16" t="e">
        <f t="shared" si="98"/>
        <v>#DIV/0!</v>
      </c>
      <c r="BM67" s="16" t="e">
        <f t="shared" si="98"/>
        <v>#DIV/0!</v>
      </c>
      <c r="BN67" s="16" t="e">
        <f t="shared" si="98"/>
        <v>#DIV/0!</v>
      </c>
      <c r="BO67" s="16" t="e">
        <f t="shared" si="98"/>
        <v>#DIV/0!</v>
      </c>
      <c r="BP67" s="16" t="e">
        <f t="shared" si="98"/>
        <v>#DIV/0!</v>
      </c>
      <c r="BQ67" s="16" t="e">
        <f t="shared" si="98"/>
        <v>#DIV/0!</v>
      </c>
      <c r="BR67" s="16" t="e">
        <f t="shared" si="98"/>
        <v>#DIV/0!</v>
      </c>
    </row>
    <row r="68" spans="2:70" s="16" customFormat="1" x14ac:dyDescent="0.35">
      <c r="B68" s="20" t="s">
        <v>2071</v>
      </c>
      <c r="K68" s="16">
        <f>K48/K40</f>
        <v>-0.13300970873786408</v>
      </c>
      <c r="L68" s="16">
        <f t="shared" ref="L68:AN68" si="99">L48/L40</f>
        <v>-0.14543524416135881</v>
      </c>
      <c r="M68" s="16">
        <f t="shared" si="99"/>
        <v>-0.14891611687087652</v>
      </c>
      <c r="N68" s="16">
        <f t="shared" si="99"/>
        <v>-0.12052117263843648</v>
      </c>
      <c r="O68" s="16">
        <f t="shared" si="99"/>
        <v>-8.1730769230769232E-2</v>
      </c>
      <c r="P68" s="16">
        <f t="shared" si="99"/>
        <v>-7.7896786757546254E-3</v>
      </c>
      <c r="Q68" s="16">
        <f t="shared" si="99"/>
        <v>-0.22417750573833206</v>
      </c>
      <c r="R68" s="16">
        <f t="shared" si="99"/>
        <v>-0.37703435804701629</v>
      </c>
      <c r="S68" s="35">
        <f t="shared" si="99"/>
        <v>9.3378607809847195E-3</v>
      </c>
      <c r="T68" s="16">
        <f t="shared" si="99"/>
        <v>-8.6880973066898344E-4</v>
      </c>
      <c r="U68" s="16">
        <f t="shared" si="99"/>
        <v>7.5126262626262624E-2</v>
      </c>
      <c r="V68" s="16">
        <f t="shared" si="99"/>
        <v>3.8281103396509662E-2</v>
      </c>
      <c r="W68" s="16">
        <f t="shared" si="99"/>
        <v>7.2859744990892539E-2</v>
      </c>
      <c r="X68" s="16">
        <f t="shared" si="99"/>
        <v>8.7129840546697035E-2</v>
      </c>
      <c r="Y68" s="16">
        <f t="shared" si="99"/>
        <v>9.0744101633393831E-2</v>
      </c>
      <c r="Z68" s="16">
        <f t="shared" si="99"/>
        <v>1.9732205778717406E-2</v>
      </c>
      <c r="AA68" s="16">
        <f t="shared" si="99"/>
        <v>2.9874213836477988E-2</v>
      </c>
      <c r="AB68" s="16">
        <f t="shared" si="99"/>
        <v>3.8536903984323974E-2</v>
      </c>
      <c r="AC68" s="16">
        <f t="shared" si="99"/>
        <v>0.10327595780122155</v>
      </c>
      <c r="AD68" s="16">
        <f t="shared" si="99"/>
        <v>0.16361071932299012</v>
      </c>
      <c r="AE68" s="16">
        <f t="shared" si="99"/>
        <v>9.9104143337066075E-2</v>
      </c>
      <c r="AF68" s="16">
        <f t="shared" si="99"/>
        <v>8.9544513457556929E-2</v>
      </c>
      <c r="AG68" s="16">
        <f t="shared" si="99"/>
        <v>0.16029989289539451</v>
      </c>
      <c r="AH68" s="16">
        <f t="shared" si="99"/>
        <v>0.17570900123304561</v>
      </c>
      <c r="AI68" s="16">
        <f t="shared" si="99"/>
        <v>0.19216255442670538</v>
      </c>
      <c r="AJ68" s="16">
        <f t="shared" si="99"/>
        <v>0.21584415584415584</v>
      </c>
      <c r="AK68" s="16">
        <f t="shared" si="99"/>
        <v>0.21980060282865754</v>
      </c>
      <c r="AL68" s="16">
        <f t="shared" si="99"/>
        <v>0.25010360547036886</v>
      </c>
      <c r="AM68" s="16">
        <f t="shared" si="99"/>
        <v>0.16154238151860031</v>
      </c>
      <c r="AN68" s="16">
        <f t="shared" si="99"/>
        <v>8.0305343511450383E-2</v>
      </c>
      <c r="BC68" s="16">
        <f t="shared" ref="BC68:BR68" si="100">BC48/BC40</f>
        <v>-0.12052117263843648</v>
      </c>
      <c r="BD68" s="16">
        <f t="shared" si="100"/>
        <v>-8.7078651685393263E-2</v>
      </c>
      <c r="BE68" s="16">
        <f t="shared" si="100"/>
        <v>3.8281103396509662E-2</v>
      </c>
      <c r="BF68" s="16">
        <f t="shared" si="100"/>
        <v>6.9652509652509659E-2</v>
      </c>
      <c r="BG68" s="16">
        <f t="shared" si="100"/>
        <v>9.3745357302035356E-2</v>
      </c>
      <c r="BH68" s="16">
        <f t="shared" si="100"/>
        <v>0.14022329202089523</v>
      </c>
      <c r="BI68" s="16">
        <f t="shared" si="100"/>
        <v>0.22197882438846295</v>
      </c>
      <c r="BJ68" s="16">
        <f t="shared" si="100"/>
        <v>5.3557052667259859E-2</v>
      </c>
      <c r="BK68" s="16" t="e">
        <f t="shared" si="100"/>
        <v>#DIV/0!</v>
      </c>
      <c r="BL68" s="16" t="e">
        <f t="shared" si="100"/>
        <v>#DIV/0!</v>
      </c>
      <c r="BM68" s="16" t="e">
        <f t="shared" si="100"/>
        <v>#DIV/0!</v>
      </c>
      <c r="BN68" s="16" t="e">
        <f t="shared" si="100"/>
        <v>#DIV/0!</v>
      </c>
      <c r="BO68" s="16" t="e">
        <f t="shared" si="100"/>
        <v>#DIV/0!</v>
      </c>
      <c r="BP68" s="16" t="e">
        <f t="shared" si="100"/>
        <v>#DIV/0!</v>
      </c>
      <c r="BQ68" s="16" t="e">
        <f t="shared" si="100"/>
        <v>#DIV/0!</v>
      </c>
      <c r="BR68" s="16" t="e">
        <f t="shared" si="100"/>
        <v>#DIV/0!</v>
      </c>
    </row>
    <row r="69" spans="2:70" s="16" customFormat="1" x14ac:dyDescent="0.35">
      <c r="B69" s="20" t="s">
        <v>2074</v>
      </c>
      <c r="K69" s="16">
        <f>K55/K40</f>
        <v>-0.17475728155339806</v>
      </c>
      <c r="L69" s="16">
        <f t="shared" ref="L69:AN69" si="101">L55/L40</f>
        <v>-0.19214437367303611</v>
      </c>
      <c r="M69" s="16">
        <f t="shared" si="101"/>
        <v>-0.18567389255419417</v>
      </c>
      <c r="N69" s="16">
        <f t="shared" si="101"/>
        <v>-0.16537208719619143</v>
      </c>
      <c r="O69" s="16">
        <f t="shared" si="101"/>
        <v>-0.13100961538461539</v>
      </c>
      <c r="P69" s="16">
        <f t="shared" si="101"/>
        <v>6.718597857838364E-2</v>
      </c>
      <c r="Q69" s="16">
        <f t="shared" si="101"/>
        <v>-0.31063504208110176</v>
      </c>
      <c r="R69" s="16">
        <f t="shared" si="101"/>
        <v>-0.42043399638336348</v>
      </c>
      <c r="S69" s="35">
        <f t="shared" si="101"/>
        <v>-2.801358234295416E-2</v>
      </c>
      <c r="T69" s="16">
        <f t="shared" si="101"/>
        <v>-3.6490008688097306E-2</v>
      </c>
      <c r="U69" s="16">
        <f t="shared" si="101"/>
        <v>3.8510101010101008E-2</v>
      </c>
      <c r="V69" s="16">
        <f t="shared" si="101"/>
        <v>8.0690561080878215E-3</v>
      </c>
      <c r="W69" s="16">
        <f t="shared" si="101"/>
        <v>4.9180327868852458E-2</v>
      </c>
      <c r="X69" s="16">
        <f t="shared" si="101"/>
        <v>6.6059225512528477E-2</v>
      </c>
      <c r="Y69" s="16">
        <f t="shared" si="101"/>
        <v>6.1705989110707807E-2</v>
      </c>
      <c r="Z69" s="16">
        <f t="shared" si="101"/>
        <v>2.6779422128259338E-2</v>
      </c>
      <c r="AA69" s="16">
        <f t="shared" si="101"/>
        <v>1.2578616352201259E-2</v>
      </c>
      <c r="AB69" s="16">
        <f t="shared" si="101"/>
        <v>2.2860875244937948E-2</v>
      </c>
      <c r="AC69" s="16">
        <f t="shared" si="101"/>
        <v>6.6629650194336476E-2</v>
      </c>
      <c r="AD69" s="16">
        <f t="shared" si="101"/>
        <v>7.992477668077104E-2</v>
      </c>
      <c r="AE69" s="16">
        <f t="shared" si="101"/>
        <v>9.0705487122060474E-2</v>
      </c>
      <c r="AF69" s="16">
        <f t="shared" si="101"/>
        <v>8.1262939958592129E-2</v>
      </c>
      <c r="AG69" s="16">
        <f t="shared" si="101"/>
        <v>0.13923598714744734</v>
      </c>
      <c r="AH69" s="16">
        <f t="shared" si="101"/>
        <v>0.5490135635018496</v>
      </c>
      <c r="AI69" s="16">
        <f t="shared" si="101"/>
        <v>0.16110304789550073</v>
      </c>
      <c r="AJ69" s="16">
        <f t="shared" si="101"/>
        <v>0.18441558441558442</v>
      </c>
      <c r="AK69" s="16">
        <f t="shared" si="101"/>
        <v>0.21400417342916764</v>
      </c>
      <c r="AL69" s="16">
        <f t="shared" si="101"/>
        <v>0.20182345627849149</v>
      </c>
      <c r="AM69" s="16">
        <f t="shared" si="101"/>
        <v>0.13351452352641413</v>
      </c>
      <c r="AN69" s="16">
        <f t="shared" si="101"/>
        <v>6.8244274809160302E-2</v>
      </c>
      <c r="BC69" s="16">
        <f t="shared" ref="BC69:BR69" si="102">BC55/BC40</f>
        <v>-0.16537208719619143</v>
      </c>
      <c r="BD69" s="16">
        <f t="shared" si="102"/>
        <v>-0.11633895131086143</v>
      </c>
      <c r="BE69" s="16">
        <f t="shared" si="102"/>
        <v>8.0690561080878215E-3</v>
      </c>
      <c r="BF69" s="16">
        <f t="shared" si="102"/>
        <v>5.2046332046332043E-2</v>
      </c>
      <c r="BG69" s="16">
        <f t="shared" si="102"/>
        <v>5.0661120190164909E-2</v>
      </c>
      <c r="BH69" s="16">
        <f t="shared" si="102"/>
        <v>0.25504455597664655</v>
      </c>
      <c r="BI69" s="16">
        <f t="shared" si="102"/>
        <v>0.19240598758671049</v>
      </c>
      <c r="BJ69" s="16">
        <f t="shared" si="102"/>
        <v>5.5929833481632135E-2</v>
      </c>
      <c r="BK69" s="16" t="e">
        <f t="shared" si="102"/>
        <v>#DIV/0!</v>
      </c>
      <c r="BL69" s="16" t="e">
        <f t="shared" si="102"/>
        <v>#DIV/0!</v>
      </c>
      <c r="BM69" s="16" t="e">
        <f t="shared" si="102"/>
        <v>#DIV/0!</v>
      </c>
      <c r="BN69" s="16" t="e">
        <f t="shared" si="102"/>
        <v>#DIV/0!</v>
      </c>
      <c r="BO69" s="16" t="e">
        <f t="shared" si="102"/>
        <v>#DIV/0!</v>
      </c>
      <c r="BP69" s="16" t="e">
        <f t="shared" si="102"/>
        <v>#DIV/0!</v>
      </c>
      <c r="BQ69" s="16" t="e">
        <f t="shared" si="102"/>
        <v>#DIV/0!</v>
      </c>
      <c r="BR69" s="16" t="e">
        <f t="shared" si="102"/>
        <v>#DIV/0!</v>
      </c>
    </row>
    <row r="70" spans="2:70" s="19" customFormat="1" x14ac:dyDescent="0.35">
      <c r="B70" s="25" t="s">
        <v>2075</v>
      </c>
      <c r="S70" s="38"/>
    </row>
    <row r="71" spans="2:70" s="16" customFormat="1" x14ac:dyDescent="0.35">
      <c r="B71" s="20" t="s">
        <v>2076</v>
      </c>
      <c r="O71" s="16">
        <f>O40/K40-1</f>
        <v>-0.19223300970873791</v>
      </c>
      <c r="P71" s="16">
        <f t="shared" ref="P71:AN71" si="103">P40/L40-1</f>
        <v>9.0233545647558477E-2</v>
      </c>
      <c r="Q71" s="16">
        <f t="shared" si="103"/>
        <v>0.23185673892554193</v>
      </c>
      <c r="R71" s="16">
        <f t="shared" si="103"/>
        <v>-0.7228764720621399</v>
      </c>
      <c r="S71" s="35">
        <f t="shared" si="103"/>
        <v>0.41586538461538458</v>
      </c>
      <c r="T71" s="16">
        <f t="shared" si="103"/>
        <v>0.12074001947419677</v>
      </c>
      <c r="U71" s="16">
        <f t="shared" si="103"/>
        <v>0.21193573068094884</v>
      </c>
      <c r="V71" s="16">
        <f t="shared" si="103"/>
        <v>3.8182640144665463</v>
      </c>
      <c r="W71" s="16">
        <f t="shared" si="103"/>
        <v>0.39813242784380298</v>
      </c>
      <c r="X71" s="16">
        <f t="shared" si="103"/>
        <v>0.52562988705473512</v>
      </c>
      <c r="Y71" s="16">
        <f t="shared" si="103"/>
        <v>4.3560606060605966E-2</v>
      </c>
      <c r="Z71" s="16">
        <f t="shared" si="103"/>
        <v>-0.73372114843310188</v>
      </c>
      <c r="AA71" s="16">
        <f t="shared" si="103"/>
        <v>-0.22768670309653916</v>
      </c>
      <c r="AB71" s="16">
        <f t="shared" si="103"/>
        <v>-0.12813211845102501</v>
      </c>
      <c r="AC71" s="16">
        <f t="shared" si="103"/>
        <v>8.9534180278281861E-2</v>
      </c>
      <c r="AD71" s="16">
        <f t="shared" si="103"/>
        <v>0.49894291754756881</v>
      </c>
      <c r="AE71" s="16">
        <f t="shared" si="103"/>
        <v>0.40408805031446549</v>
      </c>
      <c r="AF71" s="16">
        <f t="shared" si="103"/>
        <v>0.26192031352057477</v>
      </c>
      <c r="AG71" s="16">
        <f t="shared" si="103"/>
        <v>0.55524708495280395</v>
      </c>
      <c r="AH71" s="16">
        <f t="shared" si="103"/>
        <v>0.5251527973671839</v>
      </c>
      <c r="AI71" s="16">
        <f t="shared" si="103"/>
        <v>0.92889137737961924</v>
      </c>
      <c r="AJ71" s="16">
        <f t="shared" si="103"/>
        <v>0.99275362318840576</v>
      </c>
      <c r="AK71" s="16">
        <f t="shared" si="103"/>
        <v>0.5398072117101036</v>
      </c>
      <c r="AL71" s="16">
        <f t="shared" si="103"/>
        <v>0.48766954377311955</v>
      </c>
      <c r="AM71" s="16">
        <f t="shared" si="103"/>
        <v>0.70885341074020314</v>
      </c>
      <c r="AN71" s="16">
        <f t="shared" si="103"/>
        <v>0.70129870129870131</v>
      </c>
    </row>
    <row r="72" spans="2:70" s="16" customFormat="1" x14ac:dyDescent="0.35">
      <c r="B72" s="20" t="s">
        <v>2077</v>
      </c>
      <c r="O72" s="16">
        <f>O48/K48-1</f>
        <v>-0.50364963503649629</v>
      </c>
      <c r="P72" s="16">
        <f t="shared" ref="P72:AN72" si="104">P48/L48-1</f>
        <v>-0.94160583941605835</v>
      </c>
      <c r="Q72" s="16">
        <f t="shared" si="104"/>
        <v>0.85443037974683533</v>
      </c>
      <c r="R72" s="16">
        <f t="shared" si="104"/>
        <v>-0.13305613305613306</v>
      </c>
      <c r="S72" s="35">
        <f t="shared" si="104"/>
        <v>-1.161764705882353</v>
      </c>
      <c r="T72" s="16">
        <f t="shared" si="104"/>
        <v>-0.875</v>
      </c>
      <c r="U72" s="16">
        <f t="shared" si="104"/>
        <v>-1.4061433447098977</v>
      </c>
      <c r="V72" s="16">
        <f t="shared" si="104"/>
        <v>-1.4892086330935252</v>
      </c>
      <c r="W72" s="16">
        <f t="shared" si="104"/>
        <v>9.9090909090909083</v>
      </c>
      <c r="X72" s="16">
        <f>(X48/T48-1)*-1</f>
        <v>154</v>
      </c>
      <c r="Y72" s="16">
        <f t="shared" si="104"/>
        <v>0.26050420168067223</v>
      </c>
      <c r="Z72" s="16">
        <f t="shared" si="104"/>
        <v>-0.86274509803921573</v>
      </c>
      <c r="AA72" s="16">
        <f t="shared" si="104"/>
        <v>-0.68333333333333335</v>
      </c>
      <c r="AB72" s="16">
        <f t="shared" si="104"/>
        <v>-0.6143790849673203</v>
      </c>
      <c r="AC72" s="16">
        <f t="shared" si="104"/>
        <v>0.24</v>
      </c>
      <c r="AD72" s="16">
        <f t="shared" si="104"/>
        <v>11.428571428571429</v>
      </c>
      <c r="AE72" s="16">
        <f t="shared" si="104"/>
        <v>3.6578947368421053</v>
      </c>
      <c r="AF72" s="16">
        <f t="shared" si="104"/>
        <v>1.9322033898305087</v>
      </c>
      <c r="AG72" s="16">
        <f t="shared" si="104"/>
        <v>1.413978494623656</v>
      </c>
      <c r="AH72" s="16">
        <f t="shared" si="104"/>
        <v>0.63793103448275867</v>
      </c>
      <c r="AI72" s="16">
        <f t="shared" si="104"/>
        <v>2.7401129943502824</v>
      </c>
      <c r="AJ72" s="16">
        <f t="shared" si="104"/>
        <v>3.803468208092486</v>
      </c>
      <c r="AK72" s="16">
        <f t="shared" si="104"/>
        <v>1.1113585746102448</v>
      </c>
      <c r="AL72" s="16">
        <f t="shared" si="104"/>
        <v>1.117543859649123</v>
      </c>
      <c r="AM72" s="16">
        <f t="shared" si="104"/>
        <v>0.43655589123867067</v>
      </c>
      <c r="AN72" s="16">
        <f t="shared" si="104"/>
        <v>-0.36702767749699161</v>
      </c>
    </row>
    <row r="73" spans="2:70" s="16" customFormat="1" x14ac:dyDescent="0.35">
      <c r="B73" s="20" t="s">
        <v>2078</v>
      </c>
      <c r="O73" s="16">
        <f>O55/K55-1</f>
        <v>-0.39444444444444449</v>
      </c>
      <c r="P73" s="16">
        <f t="shared" ref="P73:AN73" si="105">P55/L55-1</f>
        <v>-1.3812154696132597</v>
      </c>
      <c r="Q73" s="16">
        <f t="shared" si="105"/>
        <v>1.0609137055837565</v>
      </c>
      <c r="R73" s="16">
        <f t="shared" si="105"/>
        <v>-0.29545454545454541</v>
      </c>
      <c r="S73" s="16">
        <f t="shared" si="105"/>
        <v>-0.69724770642201839</v>
      </c>
      <c r="T73" s="16">
        <f t="shared" si="105"/>
        <v>-1.6086956521739131</v>
      </c>
      <c r="U73" s="16">
        <f t="shared" si="105"/>
        <v>-1.1502463054187193</v>
      </c>
      <c r="V73" s="16">
        <f t="shared" si="105"/>
        <v>-1.0924731182795699</v>
      </c>
      <c r="W73" s="16">
        <f t="shared" si="105"/>
        <v>-3.4545454545454546</v>
      </c>
      <c r="X73" s="16">
        <f t="shared" si="105"/>
        <v>-3.7619047619047619</v>
      </c>
      <c r="Y73" s="16">
        <f t="shared" si="105"/>
        <v>0.67213114754098369</v>
      </c>
      <c r="Z73" s="16">
        <f t="shared" si="105"/>
        <v>-0.11627906976744184</v>
      </c>
      <c r="AA73" s="16">
        <f t="shared" si="105"/>
        <v>-0.80246913580246915</v>
      </c>
      <c r="AB73" s="16">
        <f t="shared" si="105"/>
        <v>-0.69827586206896552</v>
      </c>
      <c r="AC73" s="16">
        <f t="shared" si="105"/>
        <v>0.17647058823529416</v>
      </c>
      <c r="AD73" s="16">
        <f t="shared" si="105"/>
        <v>3.4736842105263159</v>
      </c>
      <c r="AE73" s="16">
        <f t="shared" si="105"/>
        <v>9.125</v>
      </c>
      <c r="AF73" s="16">
        <f t="shared" si="105"/>
        <v>3.4857142857142858</v>
      </c>
      <c r="AG73" s="16">
        <f t="shared" si="105"/>
        <v>2.25</v>
      </c>
      <c r="AH73" s="16">
        <f t="shared" si="105"/>
        <v>9.4764705882352942</v>
      </c>
      <c r="AI73" s="16">
        <f t="shared" si="105"/>
        <v>2.425925925925926</v>
      </c>
      <c r="AJ73" s="16">
        <f t="shared" si="105"/>
        <v>3.5222929936305736</v>
      </c>
      <c r="AK73" s="16">
        <f t="shared" si="105"/>
        <v>1.3666666666666667</v>
      </c>
      <c r="AL73" s="16">
        <f t="shared" si="105"/>
        <v>-0.45311622683885455</v>
      </c>
      <c r="AM73" s="16">
        <f t="shared" si="105"/>
        <v>0.41621621621621618</v>
      </c>
      <c r="AN73" s="16">
        <f t="shared" si="105"/>
        <v>-0.37042253521126756</v>
      </c>
    </row>
    <row r="74" spans="2:70" s="16" customFormat="1" x14ac:dyDescent="0.35">
      <c r="B74" s="20"/>
      <c r="S74" s="35"/>
    </row>
    <row r="75" spans="2:70" s="16" customFormat="1" x14ac:dyDescent="0.35">
      <c r="B75" s="20"/>
      <c r="S75" s="35"/>
    </row>
    <row r="76" spans="2:70" x14ac:dyDescent="0.35">
      <c r="B76" s="18"/>
    </row>
    <row r="78" spans="2:70" s="11" customFormat="1" x14ac:dyDescent="0.35">
      <c r="B78" s="10" t="s">
        <v>2009</v>
      </c>
      <c r="S78" s="29"/>
    </row>
    <row r="79" spans="2:70" s="13" customFormat="1" x14ac:dyDescent="0.35">
      <c r="B79" s="13" t="s">
        <v>2061</v>
      </c>
      <c r="S79" s="30"/>
    </row>
    <row r="80" spans="2:70" x14ac:dyDescent="0.35">
      <c r="B80" t="s">
        <v>2010</v>
      </c>
      <c r="K80">
        <v>677</v>
      </c>
      <c r="L80">
        <v>829</v>
      </c>
      <c r="M80">
        <v>755</v>
      </c>
      <c r="N80">
        <v>785</v>
      </c>
      <c r="O80">
        <v>716</v>
      </c>
      <c r="P80">
        <v>957</v>
      </c>
      <c r="Q80">
        <v>1258</v>
      </c>
      <c r="R80">
        <v>1264</v>
      </c>
      <c r="S80" s="26">
        <v>722</v>
      </c>
      <c r="T80">
        <v>760</v>
      </c>
      <c r="U80">
        <v>879</v>
      </c>
      <c r="V80">
        <v>1185</v>
      </c>
      <c r="W80">
        <v>1045</v>
      </c>
      <c r="X80">
        <v>948</v>
      </c>
      <c r="Y80">
        <v>1046</v>
      </c>
      <c r="Z80">
        <v>1078</v>
      </c>
      <c r="AA80">
        <v>978</v>
      </c>
      <c r="AB80">
        <v>963</v>
      </c>
      <c r="AC80">
        <v>1156</v>
      </c>
      <c r="AD80">
        <v>1466</v>
      </c>
      <c r="AE80">
        <v>1330</v>
      </c>
      <c r="AF80">
        <v>1775</v>
      </c>
      <c r="AG80">
        <v>1296</v>
      </c>
      <c r="AH80">
        <v>1595</v>
      </c>
      <c r="AI80">
        <v>1763</v>
      </c>
      <c r="AJ80">
        <v>2623</v>
      </c>
      <c r="AK80">
        <v>2440</v>
      </c>
      <c r="AL80">
        <v>2535</v>
      </c>
      <c r="AM80">
        <v>4740</v>
      </c>
      <c r="AN80">
        <v>4964</v>
      </c>
      <c r="BC80">
        <f>N80</f>
        <v>785</v>
      </c>
      <c r="BD80">
        <f>R80</f>
        <v>1264</v>
      </c>
      <c r="BE80">
        <f>V80</f>
        <v>1185</v>
      </c>
      <c r="BF80">
        <f>Z80</f>
        <v>1078</v>
      </c>
      <c r="BG80">
        <f>AD80</f>
        <v>1466</v>
      </c>
      <c r="BH80">
        <f>AH80</f>
        <v>1595</v>
      </c>
      <c r="BI80">
        <f>AL80</f>
        <v>2535</v>
      </c>
      <c r="BJ80">
        <v>4835</v>
      </c>
    </row>
    <row r="81" spans="2:62" x14ac:dyDescent="0.35">
      <c r="B81" t="s">
        <v>2011</v>
      </c>
      <c r="K81">
        <v>229</v>
      </c>
      <c r="L81">
        <v>0</v>
      </c>
      <c r="M81">
        <v>0</v>
      </c>
      <c r="N81">
        <v>0</v>
      </c>
      <c r="O81">
        <v>0</v>
      </c>
      <c r="P81">
        <v>0</v>
      </c>
      <c r="Q81">
        <v>0</v>
      </c>
      <c r="R81">
        <v>0</v>
      </c>
      <c r="S81" s="26">
        <v>221</v>
      </c>
      <c r="T81">
        <v>84</v>
      </c>
      <c r="U81">
        <v>0</v>
      </c>
      <c r="V81">
        <v>0</v>
      </c>
      <c r="W81">
        <f>738+18</f>
        <v>756</v>
      </c>
      <c r="X81">
        <v>35</v>
      </c>
      <c r="Y81">
        <v>10</v>
      </c>
      <c r="Z81">
        <v>78</v>
      </c>
      <c r="AA81">
        <v>216</v>
      </c>
      <c r="AB81">
        <v>165</v>
      </c>
      <c r="AC81">
        <v>53</v>
      </c>
      <c r="AD81">
        <v>37</v>
      </c>
      <c r="AE81">
        <v>55</v>
      </c>
      <c r="AF81">
        <v>0</v>
      </c>
      <c r="AG81">
        <v>475</v>
      </c>
      <c r="AH81">
        <v>695</v>
      </c>
      <c r="AI81">
        <v>1353</v>
      </c>
      <c r="AJ81">
        <v>1170</v>
      </c>
      <c r="AK81">
        <v>1168</v>
      </c>
      <c r="AL81">
        <v>1073</v>
      </c>
      <c r="AM81">
        <v>1792</v>
      </c>
      <c r="AN81">
        <v>1028</v>
      </c>
      <c r="BC81">
        <f t="shared" ref="BC81:BC117" si="106">N81</f>
        <v>0</v>
      </c>
      <c r="BD81">
        <f t="shared" ref="BD81:BD117" si="107">R81</f>
        <v>0</v>
      </c>
      <c r="BE81">
        <f t="shared" ref="BE81:BE117" si="108">V81</f>
        <v>0</v>
      </c>
      <c r="BF81">
        <f t="shared" ref="BF81:BF117" si="109">Z81</f>
        <v>78</v>
      </c>
      <c r="BG81">
        <f t="shared" ref="BG81:BG117" si="110">AD81</f>
        <v>37</v>
      </c>
      <c r="BH81">
        <f t="shared" ref="BH81:BH117" si="111">AH81</f>
        <v>695</v>
      </c>
      <c r="BI81">
        <f t="shared" ref="BI81:BI117" si="112">AL81</f>
        <v>1073</v>
      </c>
      <c r="BJ81">
        <v>1020</v>
      </c>
    </row>
    <row r="82" spans="2:62" x14ac:dyDescent="0.35">
      <c r="B82" t="s">
        <v>2012</v>
      </c>
      <c r="K82">
        <v>771</v>
      </c>
      <c r="L82">
        <v>687</v>
      </c>
      <c r="M82">
        <f>648+20</f>
        <v>668</v>
      </c>
      <c r="N82">
        <f>533+33</f>
        <v>566</v>
      </c>
      <c r="O82">
        <f>508+26</f>
        <v>534</v>
      </c>
      <c r="P82">
        <f>671+12</f>
        <v>683</v>
      </c>
      <c r="Q82">
        <f>640+13</f>
        <v>653</v>
      </c>
      <c r="R82">
        <f>311+32</f>
        <v>343</v>
      </c>
      <c r="S82" s="26">
        <f>494+31</f>
        <v>525</v>
      </c>
      <c r="T82">
        <f>614+10</f>
        <v>624</v>
      </c>
      <c r="U82">
        <f>771+26</f>
        <v>797</v>
      </c>
      <c r="V82">
        <f>454+33</f>
        <v>487</v>
      </c>
      <c r="W82">
        <v>715</v>
      </c>
      <c r="X82">
        <f>1118+25</f>
        <v>1143</v>
      </c>
      <c r="Y82">
        <f>1207+53</f>
        <v>1260</v>
      </c>
      <c r="Z82">
        <f>1235+34</f>
        <v>1269</v>
      </c>
      <c r="AA82">
        <f>1241+50</f>
        <v>1291</v>
      </c>
      <c r="AB82">
        <f>1333+30</f>
        <v>1363</v>
      </c>
      <c r="AC82">
        <f>1393+17</f>
        <v>1410</v>
      </c>
      <c r="AD82">
        <f>1859+20</f>
        <v>1879</v>
      </c>
      <c r="AE82">
        <f>1691+17</f>
        <v>1708</v>
      </c>
      <c r="AF82">
        <f>1789+10</f>
        <v>1799</v>
      </c>
      <c r="AG82">
        <f>2134+4</f>
        <v>2138</v>
      </c>
      <c r="AH82">
        <f>2066+10</f>
        <v>2076</v>
      </c>
      <c r="AI82">
        <f>2178+7</f>
        <v>2185</v>
      </c>
      <c r="AJ82">
        <f>2020+6</f>
        <v>2026</v>
      </c>
      <c r="AK82">
        <f>2224+5</f>
        <v>2229</v>
      </c>
      <c r="AL82">
        <f>2706+2</f>
        <v>2708</v>
      </c>
      <c r="AM82">
        <f>3677+4</f>
        <v>3681</v>
      </c>
      <c r="AN82">
        <f>4050+3</f>
        <v>4053</v>
      </c>
      <c r="BC82">
        <f t="shared" si="106"/>
        <v>566</v>
      </c>
      <c r="BD82">
        <f t="shared" si="107"/>
        <v>343</v>
      </c>
      <c r="BE82">
        <f t="shared" si="108"/>
        <v>487</v>
      </c>
      <c r="BF82">
        <f t="shared" si="109"/>
        <v>1269</v>
      </c>
      <c r="BG82">
        <f t="shared" si="110"/>
        <v>1879</v>
      </c>
      <c r="BH82">
        <f t="shared" si="111"/>
        <v>2076</v>
      </c>
      <c r="BI82">
        <f t="shared" si="112"/>
        <v>2708</v>
      </c>
      <c r="BJ82">
        <v>4128</v>
      </c>
    </row>
    <row r="83" spans="2:62" x14ac:dyDescent="0.35">
      <c r="B83" t="s">
        <v>2034</v>
      </c>
      <c r="K83">
        <v>688</v>
      </c>
      <c r="L83">
        <v>799</v>
      </c>
      <c r="M83">
        <v>761</v>
      </c>
      <c r="N83">
        <v>678</v>
      </c>
      <c r="O83">
        <v>675</v>
      </c>
      <c r="P83">
        <v>743</v>
      </c>
      <c r="Q83">
        <v>772</v>
      </c>
      <c r="R83">
        <v>751</v>
      </c>
      <c r="S83" s="26">
        <v>839</v>
      </c>
      <c r="T83">
        <v>833</v>
      </c>
      <c r="U83">
        <v>794</v>
      </c>
      <c r="V83">
        <v>694</v>
      </c>
      <c r="W83">
        <v>67</v>
      </c>
      <c r="X83">
        <v>750</v>
      </c>
      <c r="Y83">
        <v>738</v>
      </c>
      <c r="Z83">
        <v>845</v>
      </c>
      <c r="AA83">
        <v>955</v>
      </c>
      <c r="AB83">
        <v>1015</v>
      </c>
      <c r="AC83">
        <v>1040</v>
      </c>
      <c r="AD83">
        <v>982</v>
      </c>
      <c r="AE83">
        <v>1056</v>
      </c>
      <c r="AF83">
        <v>1324</v>
      </c>
      <c r="AG83">
        <v>1292</v>
      </c>
      <c r="AH83">
        <v>1399</v>
      </c>
      <c r="AI83">
        <v>1653</v>
      </c>
      <c r="AJ83">
        <v>1765</v>
      </c>
      <c r="AK83">
        <v>1902</v>
      </c>
      <c r="AL83">
        <v>1955</v>
      </c>
      <c r="AM83">
        <v>2431</v>
      </c>
      <c r="AN83">
        <v>2648</v>
      </c>
      <c r="BC83">
        <f t="shared" si="106"/>
        <v>678</v>
      </c>
      <c r="BD83">
        <f t="shared" si="107"/>
        <v>751</v>
      </c>
      <c r="BE83">
        <f t="shared" si="108"/>
        <v>694</v>
      </c>
      <c r="BF83">
        <f t="shared" si="109"/>
        <v>845</v>
      </c>
      <c r="BG83">
        <f t="shared" si="110"/>
        <v>982</v>
      </c>
      <c r="BH83">
        <f t="shared" si="111"/>
        <v>1399</v>
      </c>
      <c r="BI83">
        <f t="shared" si="112"/>
        <v>1955</v>
      </c>
      <c r="BJ83">
        <v>3771</v>
      </c>
    </row>
    <row r="84" spans="2:62" s="2" customFormat="1" x14ac:dyDescent="0.35">
      <c r="B84" s="2" t="s">
        <v>2013</v>
      </c>
      <c r="K84" s="2">
        <f>44+88</f>
        <v>132</v>
      </c>
      <c r="L84" s="2">
        <f>19+117</f>
        <v>136</v>
      </c>
      <c r="M84" s="2">
        <f>63+219</f>
        <v>282</v>
      </c>
      <c r="N84" s="2">
        <f>43+248</f>
        <v>291</v>
      </c>
      <c r="O84" s="2">
        <f>252+49</f>
        <v>301</v>
      </c>
      <c r="P84" s="2">
        <f>68+55</f>
        <v>123</v>
      </c>
      <c r="Q84" s="2">
        <f>63+78</f>
        <v>141</v>
      </c>
      <c r="R84" s="2">
        <f>63+109</f>
        <v>172</v>
      </c>
      <c r="S84" s="31">
        <f>73+118</f>
        <v>191</v>
      </c>
      <c r="T84" s="2">
        <f>68+142</f>
        <v>210</v>
      </c>
      <c r="U84" s="2">
        <f>157+72</f>
        <v>229</v>
      </c>
      <c r="V84" s="2">
        <f>77+191</f>
        <v>268</v>
      </c>
      <c r="W84" s="2">
        <v>168</v>
      </c>
      <c r="X84" s="2">
        <f>68+155</f>
        <v>223</v>
      </c>
      <c r="Y84" s="2">
        <f>60+200</f>
        <v>260</v>
      </c>
      <c r="Z84" s="2">
        <v>270</v>
      </c>
      <c r="AA84" s="2">
        <f>172+65</f>
        <v>237</v>
      </c>
      <c r="AB84" s="2">
        <v>248</v>
      </c>
      <c r="AC84" s="2">
        <v>253</v>
      </c>
      <c r="AD84" s="2">
        <v>233</v>
      </c>
      <c r="AE84" s="2">
        <v>241</v>
      </c>
      <c r="AF84" s="2">
        <v>211</v>
      </c>
      <c r="AG84" s="2">
        <v>299</v>
      </c>
      <c r="AH84" s="2">
        <v>378</v>
      </c>
      <c r="AI84" s="2">
        <v>243</v>
      </c>
      <c r="AJ84" s="2">
        <v>234</v>
      </c>
      <c r="AK84" s="2">
        <v>249</v>
      </c>
      <c r="AL84" s="2">
        <v>312</v>
      </c>
      <c r="AM84" s="2">
        <v>725</v>
      </c>
      <c r="AN84" s="2">
        <v>769</v>
      </c>
      <c r="BC84" s="2">
        <f t="shared" si="106"/>
        <v>291</v>
      </c>
      <c r="BD84" s="2">
        <f t="shared" si="107"/>
        <v>172</v>
      </c>
      <c r="BE84" s="2">
        <f t="shared" si="108"/>
        <v>268</v>
      </c>
      <c r="BF84" s="2">
        <f t="shared" si="109"/>
        <v>270</v>
      </c>
      <c r="BG84" s="2">
        <f t="shared" si="110"/>
        <v>233</v>
      </c>
      <c r="BH84" s="2">
        <f t="shared" si="111"/>
        <v>378</v>
      </c>
      <c r="BI84" s="2">
        <f t="shared" si="112"/>
        <v>312</v>
      </c>
      <c r="BJ84" s="2">
        <v>1265</v>
      </c>
    </row>
    <row r="85" spans="2:62" s="8" customFormat="1" x14ac:dyDescent="0.35">
      <c r="B85" s="8" t="s">
        <v>2014</v>
      </c>
      <c r="C85" s="8">
        <f t="shared" ref="C85:AT85" si="113">SUM(C80:C84)</f>
        <v>0</v>
      </c>
      <c r="D85" s="8">
        <f t="shared" si="113"/>
        <v>0</v>
      </c>
      <c r="E85" s="8">
        <f t="shared" si="113"/>
        <v>0</v>
      </c>
      <c r="F85" s="8">
        <f t="shared" si="113"/>
        <v>0</v>
      </c>
      <c r="G85" s="8">
        <f t="shared" ref="G85" si="114">SUM(G80:G84)</f>
        <v>0</v>
      </c>
      <c r="H85" s="8">
        <f t="shared" ref="H85" si="115">SUM(H80:H84)</f>
        <v>0</v>
      </c>
      <c r="I85" s="8">
        <f t="shared" ref="I85" si="116">SUM(I80:I84)</f>
        <v>0</v>
      </c>
      <c r="J85" s="8">
        <f t="shared" ref="J85" si="117">SUM(J80:J84)</f>
        <v>0</v>
      </c>
      <c r="K85" s="8">
        <f t="shared" ref="K85" si="118">SUM(K80:K84)</f>
        <v>2497</v>
      </c>
      <c r="L85" s="8">
        <f t="shared" ref="L85" si="119">SUM(L80:L84)</f>
        <v>2451</v>
      </c>
      <c r="M85" s="8">
        <f t="shared" ref="M85" si="120">SUM(M80:M84)</f>
        <v>2466</v>
      </c>
      <c r="N85" s="8">
        <f t="shared" ref="N85" si="121">SUM(N80:N84)</f>
        <v>2320</v>
      </c>
      <c r="O85" s="8">
        <f t="shared" ref="O85" si="122">SUM(O80:O84)</f>
        <v>2226</v>
      </c>
      <c r="P85" s="8">
        <f t="shared" ref="P85" si="123">SUM(P80:P84)</f>
        <v>2506</v>
      </c>
      <c r="Q85" s="8">
        <f t="shared" ref="Q85" si="124">SUM(Q80:Q84)</f>
        <v>2824</v>
      </c>
      <c r="R85" s="8">
        <f t="shared" ref="R85" si="125">SUM(R80:R84)</f>
        <v>2530</v>
      </c>
      <c r="S85" s="32">
        <f t="shared" si="113"/>
        <v>2498</v>
      </c>
      <c r="T85" s="8">
        <f t="shared" si="113"/>
        <v>2511</v>
      </c>
      <c r="U85" s="8">
        <f t="shared" si="113"/>
        <v>2699</v>
      </c>
      <c r="V85" s="8">
        <f t="shared" si="113"/>
        <v>2634</v>
      </c>
      <c r="W85" s="8">
        <f t="shared" si="113"/>
        <v>2751</v>
      </c>
      <c r="X85" s="8">
        <f t="shared" si="113"/>
        <v>3099</v>
      </c>
      <c r="Y85" s="8">
        <f t="shared" si="113"/>
        <v>3314</v>
      </c>
      <c r="Z85" s="8">
        <f t="shared" si="113"/>
        <v>3540</v>
      </c>
      <c r="AA85" s="8">
        <f t="shared" si="113"/>
        <v>3677</v>
      </c>
      <c r="AB85" s="8">
        <f t="shared" si="113"/>
        <v>3754</v>
      </c>
      <c r="AC85" s="8">
        <f t="shared" si="113"/>
        <v>3912</v>
      </c>
      <c r="AD85" s="8">
        <f t="shared" si="113"/>
        <v>4597</v>
      </c>
      <c r="AE85" s="8">
        <f t="shared" si="113"/>
        <v>4390</v>
      </c>
      <c r="AF85" s="8">
        <f t="shared" si="113"/>
        <v>5109</v>
      </c>
      <c r="AG85" s="8">
        <f t="shared" si="113"/>
        <v>5500</v>
      </c>
      <c r="AH85" s="8">
        <f t="shared" si="113"/>
        <v>6143</v>
      </c>
      <c r="AI85" s="8">
        <f t="shared" si="113"/>
        <v>7197</v>
      </c>
      <c r="AJ85" s="8">
        <f t="shared" si="113"/>
        <v>7818</v>
      </c>
      <c r="AK85" s="8">
        <f t="shared" si="113"/>
        <v>7988</v>
      </c>
      <c r="AL85" s="8">
        <f t="shared" si="113"/>
        <v>8583</v>
      </c>
      <c r="AM85" s="8">
        <f t="shared" si="113"/>
        <v>13369</v>
      </c>
      <c r="AN85" s="8">
        <f t="shared" si="113"/>
        <v>13462</v>
      </c>
      <c r="AO85" s="8">
        <f t="shared" si="113"/>
        <v>0</v>
      </c>
      <c r="AP85" s="8">
        <f t="shared" si="113"/>
        <v>0</v>
      </c>
      <c r="AQ85" s="8">
        <f t="shared" si="113"/>
        <v>0</v>
      </c>
      <c r="AR85" s="8">
        <f t="shared" si="113"/>
        <v>0</v>
      </c>
      <c r="AS85" s="8">
        <f t="shared" si="113"/>
        <v>0</v>
      </c>
      <c r="AT85" s="8">
        <f t="shared" si="113"/>
        <v>0</v>
      </c>
      <c r="BC85" s="8">
        <f t="shared" si="106"/>
        <v>2320</v>
      </c>
      <c r="BD85" s="8">
        <f t="shared" si="107"/>
        <v>2530</v>
      </c>
      <c r="BE85" s="8">
        <f t="shared" si="108"/>
        <v>2634</v>
      </c>
      <c r="BF85" s="8">
        <f t="shared" si="109"/>
        <v>3540</v>
      </c>
      <c r="BG85" s="8">
        <f t="shared" si="110"/>
        <v>4597</v>
      </c>
      <c r="BH85" s="8">
        <f t="shared" si="111"/>
        <v>6143</v>
      </c>
      <c r="BI85" s="8">
        <f t="shared" si="112"/>
        <v>8583</v>
      </c>
      <c r="BJ85" s="8">
        <f>SUM(BJ80:BJ84)</f>
        <v>15019</v>
      </c>
    </row>
    <row r="86" spans="2:62" s="13" customFormat="1" x14ac:dyDescent="0.35">
      <c r="B86" s="13" t="s">
        <v>2060</v>
      </c>
      <c r="S86" s="30"/>
    </row>
    <row r="87" spans="2:62" x14ac:dyDescent="0.35">
      <c r="B87" t="s">
        <v>1105</v>
      </c>
      <c r="K87">
        <v>297</v>
      </c>
      <c r="L87">
        <v>289</v>
      </c>
      <c r="M87">
        <v>194</v>
      </c>
      <c r="N87">
        <v>188</v>
      </c>
      <c r="O87">
        <v>176</v>
      </c>
      <c r="P87">
        <v>169</v>
      </c>
      <c r="Q87">
        <v>161</v>
      </c>
      <c r="R87">
        <v>164</v>
      </c>
      <c r="S87" s="26">
        <v>180</v>
      </c>
      <c r="T87">
        <v>200</v>
      </c>
      <c r="U87">
        <v>236</v>
      </c>
      <c r="V87">
        <v>261</v>
      </c>
      <c r="W87">
        <v>290</v>
      </c>
      <c r="X87">
        <v>295</v>
      </c>
      <c r="Y87">
        <v>318</v>
      </c>
      <c r="Z87">
        <v>348</v>
      </c>
      <c r="AA87">
        <f>377+214</f>
        <v>591</v>
      </c>
      <c r="AB87">
        <f>458+212</f>
        <v>670</v>
      </c>
      <c r="AC87">
        <f>453+205</f>
        <v>658</v>
      </c>
      <c r="AD87">
        <f>500+205</f>
        <v>705</v>
      </c>
      <c r="AE87">
        <f>540+221</f>
        <v>761</v>
      </c>
      <c r="AF87">
        <f>585+215</f>
        <v>800</v>
      </c>
      <c r="AG87">
        <f>595+215</f>
        <v>810</v>
      </c>
      <c r="AH87">
        <f>641+208</f>
        <v>849</v>
      </c>
      <c r="AI87">
        <v>681</v>
      </c>
      <c r="AJ87">
        <v>671</v>
      </c>
      <c r="AK87">
        <v>717</v>
      </c>
      <c r="AL87">
        <f>702+367</f>
        <v>1069</v>
      </c>
      <c r="AM87">
        <f>1406+416</f>
        <v>1822</v>
      </c>
      <c r="AN87">
        <f>1441+482</f>
        <v>1923</v>
      </c>
      <c r="BC87">
        <f t="shared" si="106"/>
        <v>188</v>
      </c>
      <c r="BD87">
        <f t="shared" si="107"/>
        <v>164</v>
      </c>
      <c r="BE87">
        <f t="shared" si="108"/>
        <v>261</v>
      </c>
      <c r="BF87">
        <f t="shared" si="109"/>
        <v>348</v>
      </c>
      <c r="BG87">
        <f t="shared" si="110"/>
        <v>705</v>
      </c>
      <c r="BH87">
        <f t="shared" si="111"/>
        <v>849</v>
      </c>
      <c r="BI87">
        <v>702</v>
      </c>
      <c r="BJ87">
        <v>1513</v>
      </c>
    </row>
    <row r="88" spans="2:62" x14ac:dyDescent="0.35">
      <c r="B88" t="s">
        <v>2095</v>
      </c>
      <c r="BI88">
        <v>367</v>
      </c>
      <c r="BJ88">
        <v>460</v>
      </c>
    </row>
    <row r="89" spans="2:62" x14ac:dyDescent="0.35">
      <c r="B89" t="s">
        <v>1106</v>
      </c>
      <c r="K89">
        <v>320</v>
      </c>
      <c r="L89">
        <v>320</v>
      </c>
      <c r="M89">
        <v>283</v>
      </c>
      <c r="N89">
        <v>278</v>
      </c>
      <c r="O89">
        <v>278</v>
      </c>
      <c r="P89">
        <v>289</v>
      </c>
      <c r="Q89">
        <v>289</v>
      </c>
      <c r="R89">
        <v>289</v>
      </c>
      <c r="S89" s="26">
        <v>289</v>
      </c>
      <c r="T89">
        <v>289</v>
      </c>
      <c r="U89">
        <v>289</v>
      </c>
      <c r="V89">
        <v>289</v>
      </c>
      <c r="W89">
        <v>289</v>
      </c>
      <c r="X89">
        <v>289</v>
      </c>
      <c r="Y89">
        <v>289</v>
      </c>
      <c r="Z89">
        <v>289</v>
      </c>
      <c r="AA89">
        <v>289</v>
      </c>
      <c r="AB89">
        <v>289</v>
      </c>
      <c r="AC89">
        <v>289</v>
      </c>
      <c r="AD89">
        <v>289</v>
      </c>
      <c r="AE89">
        <v>289</v>
      </c>
      <c r="AF89">
        <v>289</v>
      </c>
      <c r="AG89">
        <v>289</v>
      </c>
      <c r="AH89">
        <v>289</v>
      </c>
      <c r="AI89">
        <v>241</v>
      </c>
      <c r="AJ89">
        <v>247</v>
      </c>
      <c r="AK89">
        <v>284</v>
      </c>
      <c r="AL89">
        <v>289</v>
      </c>
      <c r="AM89">
        <v>23083</v>
      </c>
      <c r="AN89">
        <v>24193</v>
      </c>
      <c r="BC89">
        <f t="shared" si="106"/>
        <v>278</v>
      </c>
      <c r="BD89">
        <f t="shared" si="107"/>
        <v>289</v>
      </c>
      <c r="BE89">
        <f t="shared" si="108"/>
        <v>289</v>
      </c>
      <c r="BF89">
        <f t="shared" si="109"/>
        <v>289</v>
      </c>
      <c r="BG89">
        <f t="shared" si="110"/>
        <v>289</v>
      </c>
      <c r="BH89">
        <f t="shared" si="111"/>
        <v>289</v>
      </c>
      <c r="BI89">
        <f t="shared" si="112"/>
        <v>289</v>
      </c>
      <c r="BJ89">
        <v>24177</v>
      </c>
    </row>
    <row r="90" spans="2:62" x14ac:dyDescent="0.35">
      <c r="B90" t="s">
        <v>2035</v>
      </c>
      <c r="K90">
        <v>0</v>
      </c>
      <c r="L90">
        <v>0</v>
      </c>
      <c r="M90">
        <v>0</v>
      </c>
      <c r="N90">
        <v>0</v>
      </c>
      <c r="O90">
        <v>0</v>
      </c>
      <c r="P90">
        <v>0</v>
      </c>
      <c r="Q90">
        <v>0</v>
      </c>
      <c r="R90">
        <v>0</v>
      </c>
      <c r="S90" s="26">
        <v>0</v>
      </c>
      <c r="T90">
        <v>0</v>
      </c>
      <c r="U90">
        <v>0</v>
      </c>
      <c r="V90">
        <v>0</v>
      </c>
      <c r="W90">
        <v>0</v>
      </c>
      <c r="X90">
        <v>0</v>
      </c>
      <c r="Y90">
        <v>0</v>
      </c>
      <c r="Z90">
        <v>0</v>
      </c>
      <c r="AA90">
        <v>0</v>
      </c>
      <c r="AB90">
        <v>0</v>
      </c>
      <c r="AC90">
        <v>0</v>
      </c>
      <c r="AD90">
        <v>0</v>
      </c>
      <c r="AE90">
        <v>0</v>
      </c>
      <c r="AF90">
        <v>0</v>
      </c>
      <c r="AG90">
        <v>0</v>
      </c>
      <c r="AH90">
        <v>0</v>
      </c>
      <c r="AI90">
        <v>289</v>
      </c>
      <c r="AJ90">
        <v>289</v>
      </c>
      <c r="AK90">
        <v>289</v>
      </c>
      <c r="AL90">
        <v>0</v>
      </c>
      <c r="AM90">
        <v>26832</v>
      </c>
      <c r="AN90">
        <v>26159</v>
      </c>
      <c r="BC90">
        <f t="shared" si="106"/>
        <v>0</v>
      </c>
      <c r="BD90">
        <f t="shared" si="107"/>
        <v>0</v>
      </c>
      <c r="BE90">
        <f t="shared" si="108"/>
        <v>0</v>
      </c>
      <c r="BF90">
        <f t="shared" si="109"/>
        <v>0</v>
      </c>
      <c r="BG90">
        <f t="shared" si="110"/>
        <v>0</v>
      </c>
      <c r="BH90">
        <f t="shared" si="111"/>
        <v>0</v>
      </c>
      <c r="BI90">
        <f t="shared" si="112"/>
        <v>0</v>
      </c>
      <c r="BJ90">
        <v>24118</v>
      </c>
    </row>
    <row r="91" spans="2:62" x14ac:dyDescent="0.35">
      <c r="B91" t="s">
        <v>2015</v>
      </c>
      <c r="K91">
        <v>0</v>
      </c>
      <c r="L91">
        <v>0</v>
      </c>
      <c r="M91">
        <v>0</v>
      </c>
      <c r="N91">
        <v>0</v>
      </c>
      <c r="O91">
        <v>0</v>
      </c>
      <c r="P91">
        <v>62</v>
      </c>
      <c r="Q91">
        <v>60</v>
      </c>
      <c r="R91">
        <v>59</v>
      </c>
      <c r="S91" s="26">
        <v>58</v>
      </c>
      <c r="T91">
        <v>58</v>
      </c>
      <c r="U91">
        <v>57</v>
      </c>
      <c r="V91">
        <v>58</v>
      </c>
      <c r="W91">
        <v>57</v>
      </c>
      <c r="X91">
        <v>57</v>
      </c>
      <c r="Y91">
        <v>58</v>
      </c>
      <c r="Z91">
        <v>58</v>
      </c>
      <c r="AA91">
        <v>57</v>
      </c>
      <c r="AB91">
        <v>58</v>
      </c>
      <c r="AC91">
        <v>59</v>
      </c>
      <c r="AD91">
        <v>58</v>
      </c>
      <c r="AE91">
        <v>58</v>
      </c>
      <c r="AF91">
        <v>59</v>
      </c>
      <c r="AG91">
        <v>60</v>
      </c>
      <c r="AH91">
        <v>63</v>
      </c>
      <c r="AI91">
        <v>65</v>
      </c>
      <c r="AJ91">
        <v>67</v>
      </c>
      <c r="AK91">
        <v>69</v>
      </c>
      <c r="AL91">
        <v>69</v>
      </c>
      <c r="AM91">
        <v>72</v>
      </c>
      <c r="AN91">
        <v>76</v>
      </c>
      <c r="BC91">
        <f t="shared" si="106"/>
        <v>0</v>
      </c>
      <c r="BD91">
        <f t="shared" si="107"/>
        <v>59</v>
      </c>
      <c r="BE91">
        <f t="shared" si="108"/>
        <v>58</v>
      </c>
      <c r="BF91">
        <f t="shared" si="109"/>
        <v>58</v>
      </c>
      <c r="BG91">
        <f t="shared" si="110"/>
        <v>58</v>
      </c>
      <c r="BH91">
        <f t="shared" si="111"/>
        <v>63</v>
      </c>
      <c r="BI91">
        <f t="shared" si="112"/>
        <v>69</v>
      </c>
      <c r="BJ91">
        <v>83</v>
      </c>
    </row>
    <row r="92" spans="2:62" x14ac:dyDescent="0.35">
      <c r="B92" t="s">
        <v>2016</v>
      </c>
      <c r="K92">
        <v>0</v>
      </c>
      <c r="L92">
        <v>0</v>
      </c>
      <c r="M92">
        <v>0</v>
      </c>
      <c r="N92">
        <v>0</v>
      </c>
      <c r="O92">
        <v>0</v>
      </c>
      <c r="P92">
        <v>0</v>
      </c>
      <c r="Q92">
        <v>0</v>
      </c>
      <c r="R92">
        <v>0</v>
      </c>
      <c r="S92" s="26">
        <v>0</v>
      </c>
      <c r="T92">
        <v>0</v>
      </c>
      <c r="U92">
        <v>0</v>
      </c>
      <c r="V92">
        <v>0</v>
      </c>
      <c r="W92">
        <v>0</v>
      </c>
      <c r="X92">
        <v>0</v>
      </c>
      <c r="Y92">
        <v>0</v>
      </c>
      <c r="Z92">
        <v>0</v>
      </c>
      <c r="AA92">
        <v>0</v>
      </c>
      <c r="AB92">
        <v>0</v>
      </c>
      <c r="AC92">
        <v>0</v>
      </c>
      <c r="AD92">
        <v>0</v>
      </c>
      <c r="AE92">
        <v>0</v>
      </c>
      <c r="AF92">
        <v>0</v>
      </c>
      <c r="AG92">
        <v>0</v>
      </c>
      <c r="AH92">
        <v>1245</v>
      </c>
      <c r="AI92">
        <v>1162</v>
      </c>
      <c r="AJ92">
        <v>1090</v>
      </c>
      <c r="AK92">
        <v>1036</v>
      </c>
      <c r="AL92">
        <v>931</v>
      </c>
      <c r="AM92">
        <v>32</v>
      </c>
      <c r="AN92">
        <v>32</v>
      </c>
      <c r="BC92">
        <f t="shared" si="106"/>
        <v>0</v>
      </c>
      <c r="BD92">
        <f t="shared" si="107"/>
        <v>0</v>
      </c>
      <c r="BE92">
        <f t="shared" si="108"/>
        <v>0</v>
      </c>
      <c r="BF92">
        <f t="shared" si="109"/>
        <v>0</v>
      </c>
      <c r="BG92">
        <f t="shared" si="110"/>
        <v>0</v>
      </c>
      <c r="BH92">
        <f t="shared" si="111"/>
        <v>1245</v>
      </c>
      <c r="BI92">
        <f t="shared" si="112"/>
        <v>931</v>
      </c>
      <c r="BJ92">
        <v>58</v>
      </c>
    </row>
    <row r="93" spans="2:62" s="2" customFormat="1" x14ac:dyDescent="0.35">
      <c r="B93" s="2" t="s">
        <v>2017</v>
      </c>
      <c r="K93" s="2">
        <v>314</v>
      </c>
      <c r="L93" s="2">
        <v>321</v>
      </c>
      <c r="M93" s="2">
        <v>286</v>
      </c>
      <c r="N93" s="2">
        <v>298</v>
      </c>
      <c r="O93" s="2">
        <v>301</v>
      </c>
      <c r="P93" s="2">
        <v>290</v>
      </c>
      <c r="Q93" s="2">
        <v>282</v>
      </c>
      <c r="R93" s="2">
        <v>279</v>
      </c>
      <c r="S93" s="31">
        <v>274</v>
      </c>
      <c r="T93" s="2">
        <v>312</v>
      </c>
      <c r="U93" s="2">
        <v>305</v>
      </c>
      <c r="V93" s="2">
        <v>310</v>
      </c>
      <c r="W93" s="2">
        <v>376</v>
      </c>
      <c r="X93" s="2">
        <v>363</v>
      </c>
      <c r="Y93" s="2">
        <v>368</v>
      </c>
      <c r="Z93" s="2">
        <v>321</v>
      </c>
      <c r="AA93" s="2">
        <v>317</v>
      </c>
      <c r="AB93" s="2">
        <v>331</v>
      </c>
      <c r="AC93" s="2">
        <v>335</v>
      </c>
      <c r="AD93" s="2">
        <v>379</v>
      </c>
      <c r="AE93" s="2">
        <v>366</v>
      </c>
      <c r="AF93" s="2">
        <v>326</v>
      </c>
      <c r="AG93" s="2">
        <v>364</v>
      </c>
      <c r="AH93" s="2">
        <v>373</v>
      </c>
      <c r="AI93" s="2">
        <v>412</v>
      </c>
      <c r="AJ93" s="2">
        <v>509</v>
      </c>
      <c r="AK93" s="2">
        <v>770</v>
      </c>
      <c r="AL93" s="2">
        <v>1478</v>
      </c>
      <c r="AM93" s="2">
        <v>1705</v>
      </c>
      <c r="AN93" s="2">
        <v>1657</v>
      </c>
      <c r="BC93" s="2">
        <f t="shared" si="106"/>
        <v>298</v>
      </c>
      <c r="BD93" s="2">
        <f t="shared" si="107"/>
        <v>279</v>
      </c>
      <c r="BE93" s="2">
        <f t="shared" si="108"/>
        <v>310</v>
      </c>
      <c r="BF93" s="2">
        <f t="shared" si="109"/>
        <v>321</v>
      </c>
      <c r="BG93" s="2">
        <f t="shared" si="110"/>
        <v>379</v>
      </c>
      <c r="BH93" s="2">
        <f t="shared" si="111"/>
        <v>373</v>
      </c>
      <c r="BI93" s="2">
        <f t="shared" si="112"/>
        <v>1478</v>
      </c>
      <c r="BJ93" s="2">
        <v>2152</v>
      </c>
    </row>
    <row r="94" spans="2:62" s="8" customFormat="1" x14ac:dyDescent="0.35">
      <c r="B94" s="8" t="s">
        <v>2018</v>
      </c>
      <c r="D94" s="8">
        <f t="shared" ref="D94:AM94" si="126">SUM(D85:D93)</f>
        <v>0</v>
      </c>
      <c r="E94" s="8">
        <f t="shared" si="126"/>
        <v>0</v>
      </c>
      <c r="F94" s="8">
        <f t="shared" si="126"/>
        <v>0</v>
      </c>
      <c r="G94" s="8">
        <f t="shared" si="126"/>
        <v>0</v>
      </c>
      <c r="H94" s="8">
        <f t="shared" si="126"/>
        <v>0</v>
      </c>
      <c r="I94" s="8">
        <f t="shared" si="126"/>
        <v>0</v>
      </c>
      <c r="J94" s="8">
        <f t="shared" si="126"/>
        <v>0</v>
      </c>
      <c r="K94" s="8">
        <f t="shared" si="126"/>
        <v>3428</v>
      </c>
      <c r="L94" s="8">
        <f t="shared" si="126"/>
        <v>3381</v>
      </c>
      <c r="M94" s="8">
        <f t="shared" si="126"/>
        <v>3229</v>
      </c>
      <c r="N94" s="8">
        <f t="shared" si="126"/>
        <v>3084</v>
      </c>
      <c r="O94" s="8">
        <f t="shared" si="126"/>
        <v>2981</v>
      </c>
      <c r="P94" s="8">
        <f t="shared" si="126"/>
        <v>3316</v>
      </c>
      <c r="Q94" s="8">
        <f t="shared" si="126"/>
        <v>3616</v>
      </c>
      <c r="R94" s="8">
        <f t="shared" si="126"/>
        <v>3321</v>
      </c>
      <c r="S94" s="32">
        <f t="shared" si="126"/>
        <v>3299</v>
      </c>
      <c r="T94" s="8">
        <f t="shared" si="126"/>
        <v>3370</v>
      </c>
      <c r="U94" s="8">
        <f t="shared" si="126"/>
        <v>3586</v>
      </c>
      <c r="V94" s="8">
        <f t="shared" si="126"/>
        <v>3552</v>
      </c>
      <c r="W94" s="8">
        <f t="shared" si="126"/>
        <v>3763</v>
      </c>
      <c r="X94" s="8">
        <f t="shared" si="126"/>
        <v>4103</v>
      </c>
      <c r="Y94" s="8">
        <f t="shared" si="126"/>
        <v>4347</v>
      </c>
      <c r="Z94" s="8">
        <f t="shared" si="126"/>
        <v>4556</v>
      </c>
      <c r="AA94" s="8">
        <f t="shared" si="126"/>
        <v>4931</v>
      </c>
      <c r="AB94" s="8">
        <f t="shared" si="126"/>
        <v>5102</v>
      </c>
      <c r="AC94" s="8">
        <f t="shared" si="126"/>
        <v>5253</v>
      </c>
      <c r="AD94" s="8">
        <f t="shared" si="126"/>
        <v>6028</v>
      </c>
      <c r="AE94" s="8">
        <f t="shared" si="126"/>
        <v>5864</v>
      </c>
      <c r="AF94" s="8">
        <f t="shared" si="126"/>
        <v>6583</v>
      </c>
      <c r="AG94" s="8">
        <f t="shared" si="126"/>
        <v>7023</v>
      </c>
      <c r="AH94" s="8">
        <f t="shared" si="126"/>
        <v>8962</v>
      </c>
      <c r="AI94" s="8">
        <f t="shared" si="126"/>
        <v>10047</v>
      </c>
      <c r="AJ94" s="8">
        <f t="shared" si="126"/>
        <v>10691</v>
      </c>
      <c r="AK94" s="8">
        <f t="shared" si="126"/>
        <v>11153</v>
      </c>
      <c r="AL94" s="8">
        <f t="shared" si="126"/>
        <v>12419</v>
      </c>
      <c r="AM94" s="8">
        <f t="shared" si="126"/>
        <v>66915</v>
      </c>
      <c r="AN94" s="8">
        <f>SUM(AN85:AN93)</f>
        <v>67502</v>
      </c>
      <c r="AO94" s="8">
        <f t="shared" ref="AO94:AT94" si="127">SUM(AO85:AO93)</f>
        <v>0</v>
      </c>
      <c r="AP94" s="8">
        <f t="shared" si="127"/>
        <v>0</v>
      </c>
      <c r="AQ94" s="8">
        <f t="shared" si="127"/>
        <v>0</v>
      </c>
      <c r="AR94" s="8">
        <f t="shared" si="127"/>
        <v>0</v>
      </c>
      <c r="AS94" s="8">
        <f t="shared" si="127"/>
        <v>0</v>
      </c>
      <c r="AT94" s="8">
        <f t="shared" si="127"/>
        <v>0</v>
      </c>
      <c r="BC94" s="8">
        <f t="shared" si="106"/>
        <v>3084</v>
      </c>
      <c r="BD94" s="8">
        <f t="shared" si="107"/>
        <v>3321</v>
      </c>
      <c r="BE94" s="8">
        <f t="shared" si="108"/>
        <v>3552</v>
      </c>
      <c r="BF94" s="8">
        <f t="shared" si="109"/>
        <v>4556</v>
      </c>
      <c r="BG94" s="8">
        <f t="shared" si="110"/>
        <v>6028</v>
      </c>
      <c r="BH94" s="8">
        <f t="shared" si="111"/>
        <v>8962</v>
      </c>
      <c r="BI94" s="8">
        <f t="shared" si="112"/>
        <v>12419</v>
      </c>
      <c r="BJ94" s="8">
        <f>SUM(BJ87:BJ93)+BJ85</f>
        <v>67580</v>
      </c>
    </row>
    <row r="95" spans="2:62" s="13" customFormat="1" x14ac:dyDescent="0.35">
      <c r="B95" s="13" t="s">
        <v>2059</v>
      </c>
      <c r="S95" s="30"/>
    </row>
    <row r="96" spans="2:62" x14ac:dyDescent="0.35">
      <c r="B96" t="s">
        <v>2040</v>
      </c>
      <c r="K96">
        <v>235</v>
      </c>
      <c r="L96">
        <v>235</v>
      </c>
      <c r="M96">
        <v>230</v>
      </c>
      <c r="N96">
        <v>230</v>
      </c>
      <c r="O96">
        <v>230</v>
      </c>
      <c r="P96">
        <v>226</v>
      </c>
      <c r="Q96">
        <v>0</v>
      </c>
      <c r="R96">
        <v>0</v>
      </c>
      <c r="S96" s="26">
        <v>0</v>
      </c>
      <c r="T96">
        <v>42</v>
      </c>
      <c r="U96">
        <v>70</v>
      </c>
      <c r="V96">
        <v>70</v>
      </c>
      <c r="W96">
        <v>223</v>
      </c>
      <c r="X96">
        <v>223</v>
      </c>
      <c r="Y96">
        <v>136</v>
      </c>
      <c r="Z96">
        <v>136</v>
      </c>
      <c r="AA96">
        <v>70</v>
      </c>
      <c r="AB96">
        <v>0</v>
      </c>
      <c r="AC96">
        <v>0</v>
      </c>
      <c r="AD96">
        <v>0</v>
      </c>
      <c r="AE96">
        <v>0</v>
      </c>
      <c r="AF96">
        <v>200</v>
      </c>
      <c r="AG96">
        <v>0</v>
      </c>
      <c r="AH96">
        <v>0</v>
      </c>
      <c r="AI96">
        <v>0</v>
      </c>
      <c r="AJ96">
        <v>0</v>
      </c>
      <c r="AK96">
        <v>0</v>
      </c>
      <c r="AL96">
        <v>0</v>
      </c>
      <c r="AM96">
        <v>0</v>
      </c>
      <c r="AN96">
        <v>0</v>
      </c>
      <c r="AO96">
        <v>0</v>
      </c>
      <c r="AP96">
        <v>0</v>
      </c>
      <c r="AQ96">
        <v>0</v>
      </c>
      <c r="AR96">
        <v>0</v>
      </c>
      <c r="AS96">
        <v>0</v>
      </c>
      <c r="AT96">
        <v>0</v>
      </c>
      <c r="BC96">
        <f t="shared" si="106"/>
        <v>230</v>
      </c>
      <c r="BD96">
        <f t="shared" si="107"/>
        <v>0</v>
      </c>
      <c r="BE96">
        <f t="shared" si="108"/>
        <v>70</v>
      </c>
      <c r="BF96">
        <f t="shared" si="109"/>
        <v>136</v>
      </c>
      <c r="BG96">
        <f t="shared" si="110"/>
        <v>0</v>
      </c>
      <c r="BH96">
        <f t="shared" si="111"/>
        <v>0</v>
      </c>
      <c r="BI96">
        <f t="shared" si="112"/>
        <v>0</v>
      </c>
      <c r="BJ96" s="18">
        <v>0</v>
      </c>
    </row>
    <row r="97" spans="2:62" x14ac:dyDescent="0.35">
      <c r="B97" t="s">
        <v>1115</v>
      </c>
      <c r="K97">
        <v>381</v>
      </c>
      <c r="L97">
        <v>454</v>
      </c>
      <c r="M97">
        <v>388</v>
      </c>
      <c r="N97">
        <v>279</v>
      </c>
      <c r="O97">
        <f>324</f>
        <v>324</v>
      </c>
      <c r="P97">
        <v>616</v>
      </c>
      <c r="Q97">
        <v>582</v>
      </c>
      <c r="R97">
        <v>440</v>
      </c>
      <c r="S97" s="26">
        <v>529</v>
      </c>
      <c r="T97">
        <v>483</v>
      </c>
      <c r="U97">
        <v>472</v>
      </c>
      <c r="V97">
        <v>384</v>
      </c>
      <c r="W97">
        <v>456</v>
      </c>
      <c r="X97">
        <v>520</v>
      </c>
      <c r="Y97">
        <v>508</v>
      </c>
      <c r="Z97">
        <v>834</v>
      </c>
      <c r="AA97">
        <v>484</v>
      </c>
      <c r="AB97">
        <v>828</v>
      </c>
      <c r="AC97">
        <v>763</v>
      </c>
      <c r="AD97">
        <v>988</v>
      </c>
      <c r="AE97">
        <v>653</v>
      </c>
      <c r="AF97">
        <v>802</v>
      </c>
      <c r="AG97">
        <v>752</v>
      </c>
      <c r="AH97">
        <v>468</v>
      </c>
      <c r="AI97">
        <v>949</v>
      </c>
      <c r="AJ97">
        <v>836</v>
      </c>
      <c r="AK97">
        <v>1048</v>
      </c>
      <c r="AL97">
        <v>1321</v>
      </c>
      <c r="AM97">
        <v>1476</v>
      </c>
      <c r="AN97">
        <v>1518</v>
      </c>
      <c r="BC97">
        <f t="shared" si="106"/>
        <v>279</v>
      </c>
      <c r="BD97">
        <f t="shared" si="107"/>
        <v>440</v>
      </c>
      <c r="BE97">
        <f t="shared" si="108"/>
        <v>384</v>
      </c>
      <c r="BF97">
        <f t="shared" si="109"/>
        <v>834</v>
      </c>
      <c r="BG97">
        <f t="shared" si="110"/>
        <v>988</v>
      </c>
      <c r="BH97">
        <f t="shared" si="111"/>
        <v>468</v>
      </c>
      <c r="BI97">
        <f t="shared" si="112"/>
        <v>1321</v>
      </c>
      <c r="BJ97" s="18">
        <v>2493</v>
      </c>
    </row>
    <row r="98" spans="2:62" x14ac:dyDescent="0.35">
      <c r="B98" t="s">
        <v>2039</v>
      </c>
      <c r="K98">
        <v>121</v>
      </c>
      <c r="L98">
        <v>197</v>
      </c>
      <c r="M98">
        <v>226</v>
      </c>
      <c r="N98">
        <v>245</v>
      </c>
      <c r="O98">
        <v>233</v>
      </c>
      <c r="P98">
        <f>94+150</f>
        <v>244</v>
      </c>
      <c r="Q98">
        <f>284+144</f>
        <v>428</v>
      </c>
      <c r="R98">
        <v>383</v>
      </c>
      <c r="S98" s="26">
        <v>329</v>
      </c>
      <c r="T98">
        <v>374</v>
      </c>
      <c r="U98">
        <v>444</v>
      </c>
      <c r="V98">
        <v>412</v>
      </c>
      <c r="W98">
        <v>374</v>
      </c>
      <c r="X98">
        <v>475</v>
      </c>
      <c r="Y98">
        <v>533</v>
      </c>
      <c r="Z98">
        <v>207</v>
      </c>
      <c r="AA98">
        <v>446</v>
      </c>
      <c r="AB98">
        <v>201</v>
      </c>
      <c r="AC98">
        <v>215</v>
      </c>
      <c r="AD98">
        <v>213</v>
      </c>
      <c r="AE98">
        <v>187</v>
      </c>
      <c r="AF98">
        <v>192</v>
      </c>
      <c r="AG98">
        <v>115</v>
      </c>
      <c r="AH98">
        <v>78</v>
      </c>
      <c r="AI98">
        <v>40</v>
      </c>
      <c r="AJ98">
        <v>36</v>
      </c>
      <c r="AK98">
        <v>36</v>
      </c>
      <c r="AL98">
        <v>85</v>
      </c>
      <c r="AM98">
        <v>205</v>
      </c>
      <c r="AN98">
        <v>361</v>
      </c>
      <c r="BC98">
        <f t="shared" si="106"/>
        <v>245</v>
      </c>
      <c r="BD98">
        <f t="shared" si="107"/>
        <v>383</v>
      </c>
      <c r="BE98">
        <f t="shared" si="108"/>
        <v>412</v>
      </c>
      <c r="BF98">
        <f t="shared" si="109"/>
        <v>207</v>
      </c>
      <c r="BG98">
        <f t="shared" si="110"/>
        <v>213</v>
      </c>
      <c r="BH98">
        <f t="shared" si="111"/>
        <v>78</v>
      </c>
      <c r="BI98">
        <f t="shared" si="112"/>
        <v>85</v>
      </c>
      <c r="BJ98" s="18">
        <v>463</v>
      </c>
    </row>
    <row r="99" spans="2:62" x14ac:dyDescent="0.35">
      <c r="B99" t="s">
        <v>2019</v>
      </c>
      <c r="K99">
        <v>0</v>
      </c>
      <c r="L99">
        <v>0</v>
      </c>
      <c r="M99">
        <v>408</v>
      </c>
      <c r="N99">
        <v>472</v>
      </c>
      <c r="O99">
        <v>347</v>
      </c>
      <c r="P99">
        <v>392</v>
      </c>
      <c r="Q99">
        <v>384</v>
      </c>
      <c r="R99">
        <v>391</v>
      </c>
      <c r="S99" s="26">
        <v>385</v>
      </c>
      <c r="T99">
        <v>430</v>
      </c>
      <c r="U99">
        <v>460</v>
      </c>
      <c r="V99">
        <v>555</v>
      </c>
      <c r="W99">
        <v>485</v>
      </c>
      <c r="X99">
        <v>577</v>
      </c>
      <c r="Y99">
        <v>688</v>
      </c>
      <c r="Z99">
        <v>783</v>
      </c>
      <c r="AA99">
        <v>719</v>
      </c>
      <c r="AB99">
        <v>727</v>
      </c>
      <c r="AC99">
        <v>837</v>
      </c>
      <c r="AD99">
        <v>1084</v>
      </c>
      <c r="AE99">
        <v>1070</v>
      </c>
      <c r="AF99">
        <v>1172</v>
      </c>
      <c r="AG99">
        <v>1478</v>
      </c>
      <c r="AH99">
        <v>1796</v>
      </c>
      <c r="AI99">
        <v>1779</v>
      </c>
      <c r="AJ99">
        <v>1911</v>
      </c>
      <c r="AK99">
        <v>2048</v>
      </c>
      <c r="AL99">
        <v>2424</v>
      </c>
      <c r="AM99">
        <v>3070</v>
      </c>
      <c r="AN99">
        <v>3074</v>
      </c>
      <c r="BC99">
        <f t="shared" si="106"/>
        <v>472</v>
      </c>
      <c r="BD99">
        <f t="shared" si="107"/>
        <v>391</v>
      </c>
      <c r="BE99">
        <f t="shared" si="108"/>
        <v>555</v>
      </c>
      <c r="BF99">
        <f t="shared" si="109"/>
        <v>783</v>
      </c>
      <c r="BG99">
        <f t="shared" si="110"/>
        <v>1084</v>
      </c>
      <c r="BH99">
        <f t="shared" si="111"/>
        <v>1796</v>
      </c>
      <c r="BI99">
        <f t="shared" si="112"/>
        <v>2424</v>
      </c>
      <c r="BJ99" s="18">
        <v>3077</v>
      </c>
    </row>
    <row r="100" spans="2:62" x14ac:dyDescent="0.35">
      <c r="B100" t="s">
        <v>2020</v>
      </c>
      <c r="K100">
        <v>0</v>
      </c>
      <c r="L100">
        <v>0</v>
      </c>
      <c r="M100">
        <v>0</v>
      </c>
      <c r="N100">
        <v>0</v>
      </c>
      <c r="O100">
        <v>0</v>
      </c>
      <c r="P100">
        <v>0</v>
      </c>
      <c r="Q100">
        <v>0</v>
      </c>
      <c r="R100">
        <v>0</v>
      </c>
      <c r="S100" s="26">
        <v>0</v>
      </c>
      <c r="T100">
        <v>0</v>
      </c>
      <c r="U100">
        <v>0</v>
      </c>
      <c r="V100">
        <v>0</v>
      </c>
      <c r="W100">
        <v>0</v>
      </c>
      <c r="X100">
        <v>0</v>
      </c>
      <c r="Y100">
        <v>0</v>
      </c>
      <c r="Z100">
        <v>0</v>
      </c>
      <c r="AA100">
        <v>0</v>
      </c>
      <c r="AB100">
        <v>0</v>
      </c>
      <c r="AC100">
        <v>0</v>
      </c>
      <c r="AD100">
        <v>0</v>
      </c>
      <c r="AE100">
        <v>0</v>
      </c>
      <c r="AF100">
        <v>0</v>
      </c>
      <c r="AG100">
        <v>0</v>
      </c>
      <c r="AH100">
        <v>0</v>
      </c>
      <c r="AI100">
        <v>0</v>
      </c>
      <c r="AJ100">
        <v>0</v>
      </c>
      <c r="AK100">
        <v>312</v>
      </c>
      <c r="AL100">
        <v>312</v>
      </c>
      <c r="AM100">
        <v>312</v>
      </c>
      <c r="AN100">
        <v>312</v>
      </c>
      <c r="BC100">
        <f t="shared" si="106"/>
        <v>0</v>
      </c>
      <c r="BD100">
        <f t="shared" si="107"/>
        <v>0</v>
      </c>
      <c r="BE100">
        <f t="shared" si="108"/>
        <v>0</v>
      </c>
      <c r="BF100">
        <f t="shared" si="109"/>
        <v>0</v>
      </c>
      <c r="BG100">
        <f t="shared" si="110"/>
        <v>0</v>
      </c>
      <c r="BH100">
        <f t="shared" si="111"/>
        <v>0</v>
      </c>
      <c r="BI100">
        <f t="shared" si="112"/>
        <v>312</v>
      </c>
      <c r="BJ100" s="18">
        <v>0</v>
      </c>
    </row>
    <row r="101" spans="2:62" x14ac:dyDescent="0.35">
      <c r="B101" t="s">
        <v>2021</v>
      </c>
      <c r="K101">
        <v>494</v>
      </c>
      <c r="L101">
        <v>462</v>
      </c>
      <c r="M101">
        <v>137</v>
      </c>
      <c r="N101">
        <v>124</v>
      </c>
      <c r="O101">
        <v>151</v>
      </c>
      <c r="P101">
        <v>61</v>
      </c>
      <c r="Q101">
        <v>25</v>
      </c>
      <c r="R101">
        <v>69</v>
      </c>
      <c r="S101" s="26">
        <v>67</v>
      </c>
      <c r="T101">
        <v>48</v>
      </c>
      <c r="U101">
        <v>73</v>
      </c>
      <c r="V101">
        <v>92</v>
      </c>
      <c r="W101">
        <v>159</v>
      </c>
      <c r="X101">
        <v>73</v>
      </c>
      <c r="Y101">
        <v>13</v>
      </c>
      <c r="Z101">
        <v>24</v>
      </c>
      <c r="AA101">
        <v>45</v>
      </c>
      <c r="AB101">
        <v>48</v>
      </c>
      <c r="AC101">
        <v>49</v>
      </c>
      <c r="AD101">
        <v>74</v>
      </c>
      <c r="AE101">
        <v>75</v>
      </c>
      <c r="AF101">
        <v>68</v>
      </c>
      <c r="AG101">
        <v>72</v>
      </c>
      <c r="AH101">
        <v>75</v>
      </c>
      <c r="AI101">
        <v>96</v>
      </c>
      <c r="AJ101">
        <v>109</v>
      </c>
      <c r="AK101">
        <v>120</v>
      </c>
      <c r="AL101">
        <v>98</v>
      </c>
      <c r="AM101">
        <v>518</v>
      </c>
      <c r="AN101">
        <v>258</v>
      </c>
      <c r="BC101">
        <f t="shared" si="106"/>
        <v>124</v>
      </c>
      <c r="BD101">
        <f t="shared" si="107"/>
        <v>69</v>
      </c>
      <c r="BE101">
        <f t="shared" si="108"/>
        <v>92</v>
      </c>
      <c r="BF101">
        <f t="shared" si="109"/>
        <v>24</v>
      </c>
      <c r="BG101">
        <f t="shared" si="110"/>
        <v>74</v>
      </c>
      <c r="BH101">
        <f t="shared" si="111"/>
        <v>75</v>
      </c>
      <c r="BI101">
        <f t="shared" si="112"/>
        <v>98</v>
      </c>
      <c r="BJ101" s="18">
        <v>336</v>
      </c>
    </row>
    <row r="102" spans="2:62" s="2" customFormat="1" x14ac:dyDescent="0.35">
      <c r="B102" s="2" t="s">
        <v>2050</v>
      </c>
      <c r="K102" s="2">
        <v>61</v>
      </c>
      <c r="L102" s="2">
        <v>51</v>
      </c>
      <c r="M102" s="2">
        <v>60</v>
      </c>
      <c r="N102" s="2">
        <v>53</v>
      </c>
      <c r="O102" s="2">
        <v>43</v>
      </c>
      <c r="P102" s="2">
        <v>42</v>
      </c>
      <c r="Q102" s="2">
        <v>54</v>
      </c>
      <c r="R102" s="2">
        <v>63</v>
      </c>
      <c r="S102" s="31">
        <v>62</v>
      </c>
      <c r="T102" s="2">
        <v>72</v>
      </c>
      <c r="U102" s="2">
        <v>72</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BC102" s="2">
        <f t="shared" si="106"/>
        <v>53</v>
      </c>
      <c r="BD102" s="2">
        <f t="shared" si="107"/>
        <v>63</v>
      </c>
      <c r="BE102" s="2">
        <f t="shared" si="108"/>
        <v>0</v>
      </c>
      <c r="BF102" s="2">
        <f t="shared" si="109"/>
        <v>0</v>
      </c>
      <c r="BG102" s="2">
        <f t="shared" si="110"/>
        <v>0</v>
      </c>
      <c r="BH102" s="2">
        <f t="shared" si="111"/>
        <v>0</v>
      </c>
      <c r="BI102" s="2">
        <f t="shared" si="112"/>
        <v>0</v>
      </c>
      <c r="BJ102" s="2">
        <v>0</v>
      </c>
    </row>
    <row r="103" spans="2:62" s="8" customFormat="1" x14ac:dyDescent="0.35">
      <c r="B103" s="8" t="s">
        <v>2022</v>
      </c>
      <c r="D103" s="8">
        <f>SUM(D97:D101)</f>
        <v>0</v>
      </c>
      <c r="E103" s="8">
        <f>SUM(E97:E101)</f>
        <v>0</v>
      </c>
      <c r="F103" s="8">
        <f>SUM(F97:F101)</f>
        <v>0</v>
      </c>
      <c r="G103" s="8">
        <f t="shared" ref="G103:J103" si="128">SUM(G96:G101)</f>
        <v>0</v>
      </c>
      <c r="H103" s="8">
        <f t="shared" si="128"/>
        <v>0</v>
      </c>
      <c r="I103" s="8">
        <f t="shared" si="128"/>
        <v>0</v>
      </c>
      <c r="J103" s="8">
        <f t="shared" si="128"/>
        <v>0</v>
      </c>
      <c r="K103" s="8">
        <f t="shared" ref="K103:S103" si="129">SUM(K96:K102)</f>
        <v>1292</v>
      </c>
      <c r="L103" s="8">
        <f t="shared" si="129"/>
        <v>1399</v>
      </c>
      <c r="M103" s="8">
        <f t="shared" si="129"/>
        <v>1449</v>
      </c>
      <c r="N103" s="8">
        <f t="shared" si="129"/>
        <v>1403</v>
      </c>
      <c r="O103" s="8">
        <f t="shared" si="129"/>
        <v>1328</v>
      </c>
      <c r="P103" s="8">
        <f t="shared" si="129"/>
        <v>1581</v>
      </c>
      <c r="Q103" s="8">
        <f t="shared" si="129"/>
        <v>1473</v>
      </c>
      <c r="R103" s="8">
        <f t="shared" si="129"/>
        <v>1346</v>
      </c>
      <c r="S103" s="32">
        <f t="shared" si="129"/>
        <v>1372</v>
      </c>
      <c r="T103" s="8">
        <f t="shared" ref="T103:AT103" si="130">SUM(T96:T101)</f>
        <v>1377</v>
      </c>
      <c r="U103" s="8">
        <f t="shared" si="130"/>
        <v>1519</v>
      </c>
      <c r="V103" s="8">
        <f t="shared" si="130"/>
        <v>1513</v>
      </c>
      <c r="W103" s="8">
        <f t="shared" si="130"/>
        <v>1697</v>
      </c>
      <c r="X103" s="8">
        <f t="shared" si="130"/>
        <v>1868</v>
      </c>
      <c r="Y103" s="8">
        <f t="shared" si="130"/>
        <v>1878</v>
      </c>
      <c r="Z103" s="8">
        <f t="shared" si="130"/>
        <v>1984</v>
      </c>
      <c r="AA103" s="8">
        <f t="shared" si="130"/>
        <v>1764</v>
      </c>
      <c r="AB103" s="8">
        <f t="shared" si="130"/>
        <v>1804</v>
      </c>
      <c r="AC103" s="8">
        <f t="shared" si="130"/>
        <v>1864</v>
      </c>
      <c r="AD103" s="8">
        <f t="shared" si="130"/>
        <v>2359</v>
      </c>
      <c r="AE103" s="8">
        <f t="shared" si="130"/>
        <v>1985</v>
      </c>
      <c r="AF103" s="8">
        <f t="shared" si="130"/>
        <v>2434</v>
      </c>
      <c r="AG103" s="8">
        <f t="shared" si="130"/>
        <v>2417</v>
      </c>
      <c r="AH103" s="8">
        <f t="shared" si="130"/>
        <v>2417</v>
      </c>
      <c r="AI103" s="8">
        <f t="shared" si="130"/>
        <v>2864</v>
      </c>
      <c r="AJ103" s="8">
        <f t="shared" si="130"/>
        <v>2892</v>
      </c>
      <c r="AK103" s="8">
        <f t="shared" si="130"/>
        <v>3564</v>
      </c>
      <c r="AL103" s="8">
        <f t="shared" si="130"/>
        <v>4240</v>
      </c>
      <c r="AM103" s="8">
        <f t="shared" si="130"/>
        <v>5581</v>
      </c>
      <c r="AN103" s="8">
        <f t="shared" si="130"/>
        <v>5523</v>
      </c>
      <c r="AO103" s="8">
        <f t="shared" si="130"/>
        <v>0</v>
      </c>
      <c r="AP103" s="8">
        <f t="shared" si="130"/>
        <v>0</v>
      </c>
      <c r="AQ103" s="8">
        <f t="shared" si="130"/>
        <v>0</v>
      </c>
      <c r="AR103" s="8">
        <f t="shared" si="130"/>
        <v>0</v>
      </c>
      <c r="AS103" s="8">
        <f t="shared" si="130"/>
        <v>0</v>
      </c>
      <c r="AT103" s="8">
        <f t="shared" si="130"/>
        <v>0</v>
      </c>
      <c r="BC103" s="8">
        <f>SUM(BC96:BC102)</f>
        <v>1403</v>
      </c>
      <c r="BD103" s="8">
        <f t="shared" ref="BD103:BI103" si="131">SUM(BD96:BD102)</f>
        <v>1346</v>
      </c>
      <c r="BE103" s="8">
        <f t="shared" si="131"/>
        <v>1513</v>
      </c>
      <c r="BF103" s="8">
        <f t="shared" si="131"/>
        <v>1984</v>
      </c>
      <c r="BG103" s="8">
        <f t="shared" si="131"/>
        <v>2359</v>
      </c>
      <c r="BH103" s="8">
        <f t="shared" si="131"/>
        <v>2417</v>
      </c>
      <c r="BI103" s="8">
        <f t="shared" si="131"/>
        <v>4240</v>
      </c>
      <c r="BJ103" s="8">
        <f>SUM(BJ96:BJ102)</f>
        <v>6369</v>
      </c>
    </row>
    <row r="104" spans="2:62" s="13" customFormat="1" x14ac:dyDescent="0.35">
      <c r="B104" s="13" t="s">
        <v>2062</v>
      </c>
      <c r="S104" s="30"/>
    </row>
    <row r="105" spans="2:62" x14ac:dyDescent="0.35">
      <c r="B105" t="s">
        <v>2023</v>
      </c>
      <c r="K105">
        <v>2033</v>
      </c>
      <c r="L105">
        <v>2034</v>
      </c>
      <c r="M105">
        <v>2030</v>
      </c>
      <c r="N105">
        <v>2007</v>
      </c>
      <c r="O105">
        <v>2006</v>
      </c>
      <c r="P105">
        <v>2012</v>
      </c>
      <c r="Q105">
        <v>1632</v>
      </c>
      <c r="R105">
        <v>1435</v>
      </c>
      <c r="S105" s="26">
        <v>1408</v>
      </c>
      <c r="T105">
        <v>1375</v>
      </c>
      <c r="U105">
        <v>1356</v>
      </c>
      <c r="V105">
        <v>1325</v>
      </c>
      <c r="W105">
        <v>1165</v>
      </c>
      <c r="X105">
        <v>1170</v>
      </c>
      <c r="Y105">
        <v>1167</v>
      </c>
      <c r="Z105">
        <v>1114</v>
      </c>
      <c r="AA105">
        <v>1024</v>
      </c>
      <c r="AB105">
        <v>1031</v>
      </c>
      <c r="AC105">
        <v>872</v>
      </c>
      <c r="AD105">
        <v>486</v>
      </c>
      <c r="AE105">
        <v>488</v>
      </c>
      <c r="AF105">
        <v>490</v>
      </c>
      <c r="AG105">
        <v>373</v>
      </c>
      <c r="AH105">
        <v>330</v>
      </c>
      <c r="AI105">
        <v>313</v>
      </c>
      <c r="AJ105">
        <v>313</v>
      </c>
      <c r="AK105">
        <v>1</v>
      </c>
      <c r="AL105">
        <v>1</v>
      </c>
      <c r="AM105">
        <v>1475</v>
      </c>
      <c r="AN105">
        <v>2465</v>
      </c>
      <c r="BC105">
        <f t="shared" si="106"/>
        <v>2007</v>
      </c>
      <c r="BD105">
        <f t="shared" si="107"/>
        <v>1435</v>
      </c>
      <c r="BE105">
        <f t="shared" si="108"/>
        <v>1325</v>
      </c>
      <c r="BF105">
        <f t="shared" si="109"/>
        <v>1114</v>
      </c>
      <c r="BG105">
        <f t="shared" si="110"/>
        <v>486</v>
      </c>
      <c r="BH105">
        <f t="shared" si="111"/>
        <v>330</v>
      </c>
      <c r="BI105">
        <f t="shared" si="112"/>
        <v>1</v>
      </c>
      <c r="BJ105" s="18">
        <v>2467</v>
      </c>
    </row>
    <row r="106" spans="2:62" x14ac:dyDescent="0.35">
      <c r="B106" t="s">
        <v>2024</v>
      </c>
      <c r="K106">
        <v>0</v>
      </c>
      <c r="L106">
        <v>0</v>
      </c>
      <c r="M106">
        <v>0</v>
      </c>
      <c r="N106">
        <v>0</v>
      </c>
      <c r="O106">
        <v>0</v>
      </c>
      <c r="P106">
        <v>0</v>
      </c>
      <c r="Q106">
        <v>0</v>
      </c>
      <c r="R106">
        <v>0</v>
      </c>
      <c r="S106" s="26">
        <v>0</v>
      </c>
      <c r="T106">
        <v>0</v>
      </c>
      <c r="U106">
        <v>0</v>
      </c>
      <c r="V106">
        <v>0</v>
      </c>
      <c r="W106">
        <v>0</v>
      </c>
      <c r="X106">
        <v>0</v>
      </c>
      <c r="Y106">
        <v>0</v>
      </c>
      <c r="Z106">
        <v>0</v>
      </c>
      <c r="AA106">
        <v>213</v>
      </c>
      <c r="AB106">
        <v>211</v>
      </c>
      <c r="AC106">
        <v>201</v>
      </c>
      <c r="AD106">
        <v>199</v>
      </c>
      <c r="AE106">
        <v>211</v>
      </c>
      <c r="AF106">
        <v>204</v>
      </c>
      <c r="AG106">
        <v>205</v>
      </c>
      <c r="AH106">
        <v>201</v>
      </c>
      <c r="AI106">
        <v>238</v>
      </c>
      <c r="AJ106">
        <v>240</v>
      </c>
      <c r="AK106">
        <v>269</v>
      </c>
      <c r="AL106">
        <v>348</v>
      </c>
      <c r="AM106">
        <v>370</v>
      </c>
      <c r="AN106">
        <v>422</v>
      </c>
      <c r="BC106">
        <f t="shared" si="106"/>
        <v>0</v>
      </c>
      <c r="BD106">
        <f t="shared" si="107"/>
        <v>0</v>
      </c>
      <c r="BE106">
        <f t="shared" si="108"/>
        <v>0</v>
      </c>
      <c r="BF106">
        <f t="shared" si="109"/>
        <v>0</v>
      </c>
      <c r="BG106">
        <f t="shared" si="110"/>
        <v>199</v>
      </c>
      <c r="BH106">
        <f t="shared" si="111"/>
        <v>201</v>
      </c>
      <c r="BI106">
        <f t="shared" si="112"/>
        <v>348</v>
      </c>
      <c r="BJ106" s="18">
        <v>396</v>
      </c>
    </row>
    <row r="107" spans="2:62" x14ac:dyDescent="0.35">
      <c r="B107" t="s">
        <v>2025</v>
      </c>
      <c r="K107">
        <v>0</v>
      </c>
      <c r="L107">
        <v>0</v>
      </c>
      <c r="M107">
        <v>0</v>
      </c>
      <c r="N107">
        <v>0</v>
      </c>
      <c r="O107">
        <v>0</v>
      </c>
      <c r="P107">
        <v>0</v>
      </c>
      <c r="Q107">
        <v>0</v>
      </c>
      <c r="R107">
        <v>0</v>
      </c>
      <c r="S107" s="26">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12</v>
      </c>
      <c r="AM107">
        <v>3109</v>
      </c>
      <c r="AN107">
        <v>2805</v>
      </c>
      <c r="BC107">
        <f t="shared" si="106"/>
        <v>0</v>
      </c>
      <c r="BD107">
        <f t="shared" si="107"/>
        <v>0</v>
      </c>
      <c r="BE107">
        <f t="shared" si="108"/>
        <v>0</v>
      </c>
      <c r="BF107">
        <f t="shared" si="109"/>
        <v>0</v>
      </c>
      <c r="BG107">
        <f t="shared" si="110"/>
        <v>0</v>
      </c>
      <c r="BH107">
        <f t="shared" si="111"/>
        <v>0</v>
      </c>
      <c r="BI107">
        <f t="shared" si="112"/>
        <v>12</v>
      </c>
      <c r="BJ107" s="18">
        <v>1934</v>
      </c>
    </row>
    <row r="108" spans="2:62" s="2" customFormat="1" x14ac:dyDescent="0.35">
      <c r="B108" s="2" t="s">
        <v>2026</v>
      </c>
      <c r="K108" s="2">
        <v>86</v>
      </c>
      <c r="L108" s="2">
        <v>89</v>
      </c>
      <c r="M108" s="2">
        <v>86</v>
      </c>
      <c r="N108" s="2">
        <v>86</v>
      </c>
      <c r="O108" s="2">
        <v>150</v>
      </c>
      <c r="P108" s="2">
        <v>136</v>
      </c>
      <c r="Q108" s="2">
        <v>126</v>
      </c>
      <c r="R108" s="2">
        <v>124</v>
      </c>
      <c r="S108" s="31">
        <v>110</v>
      </c>
      <c r="T108" s="2">
        <v>129</v>
      </c>
      <c r="U108" s="2">
        <v>119</v>
      </c>
      <c r="V108" s="2">
        <v>118</v>
      </c>
      <c r="W108" s="2">
        <v>186</v>
      </c>
      <c r="X108" s="2">
        <v>186</v>
      </c>
      <c r="Y108" s="2">
        <v>177</v>
      </c>
      <c r="Z108" s="2">
        <v>192</v>
      </c>
      <c r="AA108" s="2">
        <v>142</v>
      </c>
      <c r="AB108" s="2">
        <v>155</v>
      </c>
      <c r="AC108" s="2">
        <v>140</v>
      </c>
      <c r="AD108" s="2">
        <v>157</v>
      </c>
      <c r="AE108" s="2">
        <v>143</v>
      </c>
      <c r="AF108" s="2">
        <v>150</v>
      </c>
      <c r="AG108" s="2">
        <v>161</v>
      </c>
      <c r="AH108" s="2">
        <v>177</v>
      </c>
      <c r="AI108" s="2">
        <v>155</v>
      </c>
      <c r="AJ108" s="2">
        <v>181</v>
      </c>
      <c r="AK108" s="2">
        <v>183</v>
      </c>
      <c r="AL108" s="2">
        <v>321</v>
      </c>
      <c r="AM108" s="2">
        <v>1047</v>
      </c>
      <c r="AN108" s="2">
        <v>1118</v>
      </c>
      <c r="BC108" s="2">
        <f t="shared" si="106"/>
        <v>86</v>
      </c>
      <c r="BD108" s="2">
        <f t="shared" si="107"/>
        <v>124</v>
      </c>
      <c r="BE108" s="2">
        <f t="shared" si="108"/>
        <v>118</v>
      </c>
      <c r="BF108" s="2">
        <f t="shared" si="109"/>
        <v>192</v>
      </c>
      <c r="BG108" s="2">
        <f t="shared" si="110"/>
        <v>157</v>
      </c>
      <c r="BH108" s="2">
        <f t="shared" si="111"/>
        <v>177</v>
      </c>
      <c r="BI108" s="2">
        <f t="shared" si="112"/>
        <v>321</v>
      </c>
      <c r="BJ108" s="2">
        <v>1664</v>
      </c>
    </row>
    <row r="109" spans="2:62" s="8" customFormat="1" x14ac:dyDescent="0.35">
      <c r="B109" s="8" t="s">
        <v>2058</v>
      </c>
      <c r="S109" s="32"/>
      <c r="BC109" s="8">
        <f t="shared" ref="BC109:BI109" si="132">SUM(BC105:BC108)+BC103</f>
        <v>3496</v>
      </c>
      <c r="BD109" s="8">
        <f t="shared" si="132"/>
        <v>2905</v>
      </c>
      <c r="BE109" s="8">
        <f t="shared" si="132"/>
        <v>2956</v>
      </c>
      <c r="BF109" s="8">
        <f t="shared" si="132"/>
        <v>3290</v>
      </c>
      <c r="BG109" s="8">
        <f t="shared" si="132"/>
        <v>3201</v>
      </c>
      <c r="BH109" s="8">
        <f t="shared" si="132"/>
        <v>3125</v>
      </c>
      <c r="BI109" s="8">
        <f t="shared" si="132"/>
        <v>4922</v>
      </c>
      <c r="BJ109" s="8">
        <f>SUM(BJ105:BJ108)+BJ103</f>
        <v>12830</v>
      </c>
    </row>
    <row r="110" spans="2:62" s="13" customFormat="1" x14ac:dyDescent="0.35">
      <c r="B110" s="13" t="s">
        <v>2063</v>
      </c>
      <c r="S110" s="30"/>
    </row>
    <row r="111" spans="2:62" x14ac:dyDescent="0.35">
      <c r="B111" t="s">
        <v>2027</v>
      </c>
      <c r="K111">
        <v>8</v>
      </c>
      <c r="L111">
        <v>8</v>
      </c>
      <c r="M111">
        <v>8</v>
      </c>
      <c r="N111">
        <v>8</v>
      </c>
      <c r="O111">
        <v>8</v>
      </c>
      <c r="P111">
        <v>8</v>
      </c>
      <c r="Q111">
        <v>9</v>
      </c>
      <c r="R111">
        <v>9</v>
      </c>
      <c r="S111" s="26">
        <v>9</v>
      </c>
      <c r="T111">
        <v>9</v>
      </c>
      <c r="U111">
        <v>10</v>
      </c>
      <c r="V111">
        <v>9</v>
      </c>
      <c r="W111">
        <v>10</v>
      </c>
      <c r="X111">
        <v>10</v>
      </c>
      <c r="Y111">
        <v>10</v>
      </c>
      <c r="Z111">
        <v>10</v>
      </c>
      <c r="AA111">
        <v>11</v>
      </c>
      <c r="AB111">
        <v>11</v>
      </c>
      <c r="AC111">
        <v>11</v>
      </c>
      <c r="AD111">
        <v>12</v>
      </c>
      <c r="AE111">
        <v>12</v>
      </c>
      <c r="AF111">
        <v>12</v>
      </c>
      <c r="AG111">
        <v>12</v>
      </c>
      <c r="AH111">
        <v>12</v>
      </c>
      <c r="AI111">
        <v>12</v>
      </c>
      <c r="AJ111">
        <v>12</v>
      </c>
      <c r="AK111">
        <v>12</v>
      </c>
      <c r="AL111">
        <v>12</v>
      </c>
      <c r="AM111">
        <v>16</v>
      </c>
      <c r="AN111">
        <v>16</v>
      </c>
      <c r="BC111">
        <f t="shared" si="106"/>
        <v>8</v>
      </c>
      <c r="BD111">
        <f t="shared" si="107"/>
        <v>9</v>
      </c>
      <c r="BE111">
        <f t="shared" si="108"/>
        <v>9</v>
      </c>
      <c r="BF111">
        <f t="shared" si="109"/>
        <v>10</v>
      </c>
      <c r="BG111">
        <f t="shared" si="110"/>
        <v>12</v>
      </c>
      <c r="BH111">
        <f t="shared" si="111"/>
        <v>12</v>
      </c>
      <c r="BI111">
        <f t="shared" si="112"/>
        <v>12</v>
      </c>
      <c r="BJ111" s="18">
        <v>16</v>
      </c>
    </row>
    <row r="112" spans="2:62" x14ac:dyDescent="0.35">
      <c r="B112" t="s">
        <v>2028</v>
      </c>
      <c r="K112">
        <v>6967</v>
      </c>
      <c r="L112">
        <v>6984</v>
      </c>
      <c r="M112">
        <v>6997</v>
      </c>
      <c r="N112">
        <v>7017</v>
      </c>
      <c r="O112">
        <v>7033</v>
      </c>
      <c r="P112">
        <v>7053</v>
      </c>
      <c r="Q112">
        <v>8258</v>
      </c>
      <c r="R112">
        <v>8334</v>
      </c>
      <c r="S112" s="26">
        <v>8379</v>
      </c>
      <c r="T112">
        <v>8405</v>
      </c>
      <c r="U112">
        <v>8437</v>
      </c>
      <c r="V112">
        <v>8464</v>
      </c>
      <c r="W112">
        <v>8502</v>
      </c>
      <c r="X112">
        <v>8564</v>
      </c>
      <c r="Y112">
        <v>8666</v>
      </c>
      <c r="Z112">
        <v>8750</v>
      </c>
      <c r="AA112">
        <v>9246</v>
      </c>
      <c r="AB112">
        <v>9325</v>
      </c>
      <c r="AC112">
        <v>9490</v>
      </c>
      <c r="AD112">
        <v>9963</v>
      </c>
      <c r="AE112">
        <v>10026</v>
      </c>
      <c r="AF112">
        <v>10127</v>
      </c>
      <c r="AG112">
        <v>10362</v>
      </c>
      <c r="AH112">
        <v>10544</v>
      </c>
      <c r="AI112">
        <v>10658</v>
      </c>
      <c r="AJ112">
        <v>10795</v>
      </c>
      <c r="AK112">
        <v>10905</v>
      </c>
      <c r="AL112">
        <v>11069</v>
      </c>
      <c r="AM112">
        <v>56925</v>
      </c>
      <c r="AN112">
        <v>57297</v>
      </c>
      <c r="BC112">
        <f t="shared" si="106"/>
        <v>7017</v>
      </c>
      <c r="BD112">
        <f t="shared" si="107"/>
        <v>8334</v>
      </c>
      <c r="BE112">
        <f t="shared" si="108"/>
        <v>8464</v>
      </c>
      <c r="BF112">
        <f t="shared" si="109"/>
        <v>8750</v>
      </c>
      <c r="BG112">
        <f t="shared" si="110"/>
        <v>9963</v>
      </c>
      <c r="BH112">
        <f t="shared" si="111"/>
        <v>10544</v>
      </c>
      <c r="BI112">
        <f t="shared" si="112"/>
        <v>11069</v>
      </c>
      <c r="BJ112" s="18">
        <v>58005</v>
      </c>
    </row>
    <row r="113" spans="2:70" x14ac:dyDescent="0.35">
      <c r="B113" t="s">
        <v>2029</v>
      </c>
      <c r="K113">
        <v>-120</v>
      </c>
      <c r="L113">
        <v>-121</v>
      </c>
      <c r="M113">
        <v>-122</v>
      </c>
      <c r="N113">
        <v>-123</v>
      </c>
      <c r="O113">
        <v>-123</v>
      </c>
      <c r="P113">
        <v>-125</v>
      </c>
      <c r="Q113">
        <v>-127</v>
      </c>
      <c r="R113">
        <v>-119</v>
      </c>
      <c r="S113" s="26">
        <v>-99</v>
      </c>
      <c r="T113">
        <v>-105</v>
      </c>
      <c r="U113">
        <v>-108</v>
      </c>
      <c r="V113">
        <v>-108</v>
      </c>
      <c r="W113">
        <v>-108</v>
      </c>
      <c r="X113">
        <v>-109</v>
      </c>
      <c r="Y113">
        <v>-67</v>
      </c>
      <c r="Z113">
        <v>-50</v>
      </c>
      <c r="AA113">
        <v>-48</v>
      </c>
      <c r="AB113">
        <v>-50</v>
      </c>
      <c r="AC113">
        <v>-53</v>
      </c>
      <c r="AD113">
        <v>-53</v>
      </c>
      <c r="AE113">
        <v>-54</v>
      </c>
      <c r="AF113">
        <v>-54</v>
      </c>
      <c r="AG113">
        <v>-126</v>
      </c>
      <c r="AH113">
        <v>-131</v>
      </c>
      <c r="AI113">
        <v>-141</v>
      </c>
      <c r="AJ113">
        <v>-401</v>
      </c>
      <c r="AK113">
        <v>-1356</v>
      </c>
      <c r="AL113">
        <v>-2130</v>
      </c>
      <c r="AM113">
        <v>-941</v>
      </c>
      <c r="AN113">
        <v>-1893</v>
      </c>
      <c r="BC113">
        <f t="shared" si="106"/>
        <v>-123</v>
      </c>
      <c r="BD113">
        <f t="shared" si="107"/>
        <v>-119</v>
      </c>
      <c r="BE113">
        <f t="shared" si="108"/>
        <v>-108</v>
      </c>
      <c r="BF113">
        <f t="shared" si="109"/>
        <v>-50</v>
      </c>
      <c r="BG113">
        <f t="shared" si="110"/>
        <v>-53</v>
      </c>
      <c r="BH113">
        <f t="shared" si="111"/>
        <v>-131</v>
      </c>
      <c r="BI113">
        <f t="shared" si="112"/>
        <v>-2130</v>
      </c>
      <c r="BJ113" s="18">
        <v>-3099</v>
      </c>
    </row>
    <row r="114" spans="2:70" x14ac:dyDescent="0.35">
      <c r="B114" t="s">
        <v>2030</v>
      </c>
      <c r="K114">
        <v>-6826</v>
      </c>
      <c r="L114">
        <v>-7007</v>
      </c>
      <c r="M114">
        <v>-7204</v>
      </c>
      <c r="N114">
        <v>-7306</v>
      </c>
      <c r="O114">
        <v>-7415</v>
      </c>
      <c r="P114">
        <v>-7346</v>
      </c>
      <c r="Q114">
        <v>-7752</v>
      </c>
      <c r="R114">
        <v>-7803</v>
      </c>
      <c r="S114" s="26">
        <v>-7876</v>
      </c>
      <c r="T114">
        <v>-7892</v>
      </c>
      <c r="U114">
        <v>-7821</v>
      </c>
      <c r="V114">
        <v>-7775</v>
      </c>
      <c r="W114">
        <v>-7692</v>
      </c>
      <c r="X114">
        <v>-7576</v>
      </c>
      <c r="Y114">
        <v>-7474</v>
      </c>
      <c r="Z114">
        <v>-7436</v>
      </c>
      <c r="AA114">
        <v>-7420</v>
      </c>
      <c r="AB114">
        <v>-7385</v>
      </c>
      <c r="AC114">
        <v>-7265</v>
      </c>
      <c r="AD114">
        <v>-7095</v>
      </c>
      <c r="AE114">
        <v>-6933</v>
      </c>
      <c r="AF114">
        <v>-6776</v>
      </c>
      <c r="AG114">
        <v>-6386</v>
      </c>
      <c r="AH114">
        <v>-4605</v>
      </c>
      <c r="AI114">
        <v>-4058</v>
      </c>
      <c r="AJ114">
        <v>-3348</v>
      </c>
      <c r="AK114">
        <v>-2425</v>
      </c>
      <c r="AL114">
        <v>-1451</v>
      </c>
      <c r="AM114">
        <v>-665</v>
      </c>
      <c r="AN114">
        <v>-218</v>
      </c>
      <c r="BC114">
        <f t="shared" si="106"/>
        <v>-7306</v>
      </c>
      <c r="BD114">
        <f t="shared" si="107"/>
        <v>-7803</v>
      </c>
      <c r="BE114">
        <f t="shared" si="108"/>
        <v>-7775</v>
      </c>
      <c r="BF114">
        <f t="shared" si="109"/>
        <v>-7436</v>
      </c>
      <c r="BG114">
        <f t="shared" si="110"/>
        <v>-7095</v>
      </c>
      <c r="BH114">
        <f t="shared" si="111"/>
        <v>-4605</v>
      </c>
      <c r="BI114">
        <f t="shared" si="112"/>
        <v>-1451</v>
      </c>
      <c r="BJ114" s="18">
        <v>-131</v>
      </c>
    </row>
    <row r="115" spans="2:70" x14ac:dyDescent="0.35">
      <c r="B115" s="2" t="s">
        <v>2031</v>
      </c>
      <c r="C115" s="2"/>
      <c r="D115" s="2"/>
      <c r="E115" s="2"/>
      <c r="F115" s="2"/>
      <c r="G115" s="2"/>
      <c r="H115" s="2"/>
      <c r="I115" s="2"/>
      <c r="J115" s="2"/>
      <c r="K115" s="2">
        <v>-12</v>
      </c>
      <c r="L115" s="2">
        <v>-5</v>
      </c>
      <c r="M115" s="2">
        <v>-15</v>
      </c>
      <c r="N115" s="2">
        <v>-8</v>
      </c>
      <c r="O115" s="2">
        <v>-6</v>
      </c>
      <c r="P115" s="2">
        <v>-3</v>
      </c>
      <c r="Q115" s="2">
        <v>-3</v>
      </c>
      <c r="R115" s="2">
        <v>-5</v>
      </c>
      <c r="S115" s="31">
        <v>-4</v>
      </c>
      <c r="T115" s="2">
        <v>0</v>
      </c>
      <c r="U115" s="2">
        <v>2</v>
      </c>
      <c r="V115" s="2">
        <v>6</v>
      </c>
      <c r="W115" s="2">
        <v>3</v>
      </c>
      <c r="X115" s="2">
        <v>-10</v>
      </c>
      <c r="Y115" s="2">
        <v>-10</v>
      </c>
      <c r="Z115" s="2">
        <v>-8</v>
      </c>
      <c r="AA115" s="2">
        <v>-1</v>
      </c>
      <c r="AB115" s="2">
        <v>0</v>
      </c>
      <c r="AC115" s="2">
        <v>-7</v>
      </c>
      <c r="AD115" s="2">
        <v>0</v>
      </c>
      <c r="AE115" s="2">
        <v>-14</v>
      </c>
      <c r="AF115" s="2">
        <v>-4</v>
      </c>
      <c r="AG115" s="2">
        <v>5</v>
      </c>
      <c r="AH115" s="2">
        <v>17</v>
      </c>
      <c r="AI115" s="2">
        <v>6</v>
      </c>
      <c r="AJ115" s="2">
        <v>7</v>
      </c>
      <c r="AK115" s="2">
        <v>0</v>
      </c>
      <c r="AL115" s="2">
        <v>-3</v>
      </c>
      <c r="AM115" s="2">
        <v>-2</v>
      </c>
      <c r="AN115" s="2">
        <v>-33</v>
      </c>
      <c r="AO115" s="2"/>
      <c r="AP115" s="2"/>
      <c r="AQ115" s="2"/>
      <c r="AR115" s="2"/>
      <c r="AS115" s="2"/>
      <c r="AT115" s="2"/>
      <c r="AU115" s="2"/>
      <c r="AV115" s="2"/>
      <c r="AW115" s="2"/>
      <c r="AX115" s="2"/>
      <c r="AY115" s="2"/>
      <c r="AZ115" s="2"/>
      <c r="BC115" s="2">
        <f t="shared" si="106"/>
        <v>-8</v>
      </c>
      <c r="BD115" s="2">
        <f t="shared" si="107"/>
        <v>-5</v>
      </c>
      <c r="BE115" s="2">
        <f t="shared" si="108"/>
        <v>6</v>
      </c>
      <c r="BF115" s="2">
        <f t="shared" si="109"/>
        <v>-8</v>
      </c>
      <c r="BG115" s="2">
        <f t="shared" si="110"/>
        <v>0</v>
      </c>
      <c r="BH115" s="2">
        <f t="shared" si="111"/>
        <v>17</v>
      </c>
      <c r="BI115" s="2">
        <f t="shared" si="112"/>
        <v>-3</v>
      </c>
      <c r="BJ115" s="2">
        <v>-41</v>
      </c>
      <c r="BK115" s="2"/>
      <c r="BL115" s="2"/>
      <c r="BM115" s="2"/>
      <c r="BN115" s="2"/>
      <c r="BO115" s="2"/>
      <c r="BP115" s="2"/>
      <c r="BQ115" s="2"/>
      <c r="BR115" s="2"/>
    </row>
    <row r="116" spans="2:70" s="8" customFormat="1" x14ac:dyDescent="0.35">
      <c r="B116" s="14" t="s">
        <v>2032</v>
      </c>
      <c r="C116" s="14">
        <f t="shared" ref="C116:AM116" si="133">SUM(C111:C115)</f>
        <v>0</v>
      </c>
      <c r="D116" s="14">
        <f t="shared" si="133"/>
        <v>0</v>
      </c>
      <c r="E116" s="14">
        <f t="shared" si="133"/>
        <v>0</v>
      </c>
      <c r="F116" s="14">
        <f t="shared" si="133"/>
        <v>0</v>
      </c>
      <c r="G116" s="14">
        <f t="shared" si="133"/>
        <v>0</v>
      </c>
      <c r="H116" s="14">
        <f t="shared" si="133"/>
        <v>0</v>
      </c>
      <c r="I116" s="14">
        <f t="shared" si="133"/>
        <v>0</v>
      </c>
      <c r="J116" s="14">
        <f t="shared" si="133"/>
        <v>0</v>
      </c>
      <c r="K116" s="14">
        <f t="shared" si="133"/>
        <v>17</v>
      </c>
      <c r="L116" s="14">
        <f t="shared" si="133"/>
        <v>-141</v>
      </c>
      <c r="M116" s="14">
        <f t="shared" si="133"/>
        <v>-336</v>
      </c>
      <c r="N116" s="14">
        <f t="shared" si="133"/>
        <v>-412</v>
      </c>
      <c r="O116" s="14">
        <f t="shared" si="133"/>
        <v>-503</v>
      </c>
      <c r="P116" s="14">
        <f t="shared" si="133"/>
        <v>-413</v>
      </c>
      <c r="Q116" s="14">
        <f t="shared" si="133"/>
        <v>385</v>
      </c>
      <c r="R116" s="14">
        <f t="shared" si="133"/>
        <v>416</v>
      </c>
      <c r="S116" s="39">
        <f t="shared" si="133"/>
        <v>409</v>
      </c>
      <c r="T116" s="14">
        <f t="shared" si="133"/>
        <v>417</v>
      </c>
      <c r="U116" s="14">
        <f t="shared" si="133"/>
        <v>520</v>
      </c>
      <c r="V116" s="14">
        <f t="shared" si="133"/>
        <v>596</v>
      </c>
      <c r="W116" s="14">
        <f t="shared" si="133"/>
        <v>715</v>
      </c>
      <c r="X116" s="14">
        <f t="shared" si="133"/>
        <v>879</v>
      </c>
      <c r="Y116" s="14">
        <f t="shared" si="133"/>
        <v>1125</v>
      </c>
      <c r="Z116" s="14">
        <f t="shared" si="133"/>
        <v>1266</v>
      </c>
      <c r="AA116" s="14">
        <f t="shared" si="133"/>
        <v>1788</v>
      </c>
      <c r="AB116" s="14">
        <f t="shared" si="133"/>
        <v>1901</v>
      </c>
      <c r="AC116" s="14">
        <f t="shared" si="133"/>
        <v>2176</v>
      </c>
      <c r="AD116" s="14">
        <f t="shared" si="133"/>
        <v>2827</v>
      </c>
      <c r="AE116" s="14">
        <f t="shared" si="133"/>
        <v>3037</v>
      </c>
      <c r="AF116" s="14">
        <f t="shared" si="133"/>
        <v>3305</v>
      </c>
      <c r="AG116" s="14">
        <f t="shared" si="133"/>
        <v>3867</v>
      </c>
      <c r="AH116" s="14">
        <f t="shared" si="133"/>
        <v>5837</v>
      </c>
      <c r="AI116" s="14">
        <f t="shared" si="133"/>
        <v>6477</v>
      </c>
      <c r="AJ116" s="14">
        <f t="shared" si="133"/>
        <v>7065</v>
      </c>
      <c r="AK116" s="14">
        <f t="shared" si="133"/>
        <v>7136</v>
      </c>
      <c r="AL116" s="14">
        <f t="shared" si="133"/>
        <v>7497</v>
      </c>
      <c r="AM116" s="14">
        <f t="shared" si="133"/>
        <v>55333</v>
      </c>
      <c r="AN116" s="14">
        <f>SUM(AN111:AN115)</f>
        <v>55169</v>
      </c>
      <c r="AO116" s="14">
        <f t="shared" ref="AO116:AT116" si="134">SUM(AO111:AO115)</f>
        <v>0</v>
      </c>
      <c r="AP116" s="14">
        <f t="shared" si="134"/>
        <v>0</v>
      </c>
      <c r="AQ116" s="14">
        <f t="shared" si="134"/>
        <v>0</v>
      </c>
      <c r="AR116" s="14">
        <f t="shared" si="134"/>
        <v>0</v>
      </c>
      <c r="AS116" s="14">
        <f t="shared" si="134"/>
        <v>0</v>
      </c>
      <c r="AT116" s="14">
        <f t="shared" si="134"/>
        <v>0</v>
      </c>
      <c r="AU116" s="14"/>
      <c r="AV116" s="14"/>
      <c r="AW116" s="14"/>
      <c r="AX116" s="14"/>
      <c r="AY116" s="14"/>
      <c r="AZ116" s="14"/>
      <c r="BC116" s="15">
        <f t="shared" si="106"/>
        <v>-412</v>
      </c>
      <c r="BD116" s="14">
        <f t="shared" si="107"/>
        <v>416</v>
      </c>
      <c r="BE116" s="14">
        <f t="shared" si="108"/>
        <v>596</v>
      </c>
      <c r="BF116" s="14">
        <f t="shared" si="109"/>
        <v>1266</v>
      </c>
      <c r="BG116" s="14">
        <f t="shared" si="110"/>
        <v>2827</v>
      </c>
      <c r="BH116" s="14">
        <f t="shared" si="111"/>
        <v>5837</v>
      </c>
      <c r="BI116" s="14">
        <f t="shared" si="112"/>
        <v>7497</v>
      </c>
      <c r="BJ116" s="15">
        <f>SUM(BJ111:BJ115)</f>
        <v>54750</v>
      </c>
      <c r="BK116" s="15"/>
      <c r="BL116" s="15"/>
      <c r="BM116" s="15"/>
      <c r="BN116" s="15"/>
      <c r="BO116" s="15"/>
      <c r="BP116" s="15"/>
      <c r="BQ116" s="15"/>
      <c r="BR116" s="15"/>
    </row>
    <row r="117" spans="2:70" s="8" customFormat="1" x14ac:dyDescent="0.35">
      <c r="B117" s="8" t="s">
        <v>2033</v>
      </c>
      <c r="C117" s="8">
        <f t="shared" ref="C117:AM117" si="135">SUM(C103:C115)</f>
        <v>0</v>
      </c>
      <c r="D117" s="8">
        <f t="shared" si="135"/>
        <v>0</v>
      </c>
      <c r="E117" s="8">
        <f t="shared" si="135"/>
        <v>0</v>
      </c>
      <c r="F117" s="8">
        <f t="shared" si="135"/>
        <v>0</v>
      </c>
      <c r="G117" s="8">
        <f t="shared" si="135"/>
        <v>0</v>
      </c>
      <c r="H117" s="8">
        <f t="shared" si="135"/>
        <v>0</v>
      </c>
      <c r="I117" s="8">
        <f t="shared" si="135"/>
        <v>0</v>
      </c>
      <c r="J117" s="8">
        <f t="shared" si="135"/>
        <v>0</v>
      </c>
      <c r="K117" s="8">
        <f t="shared" si="135"/>
        <v>3428</v>
      </c>
      <c r="L117" s="8">
        <f t="shared" si="135"/>
        <v>3381</v>
      </c>
      <c r="M117" s="8">
        <f t="shared" si="135"/>
        <v>3229</v>
      </c>
      <c r="N117" s="8">
        <f t="shared" si="135"/>
        <v>3084</v>
      </c>
      <c r="O117" s="8">
        <f t="shared" si="135"/>
        <v>2981</v>
      </c>
      <c r="P117" s="8">
        <f t="shared" si="135"/>
        <v>3316</v>
      </c>
      <c r="Q117" s="8">
        <f t="shared" si="135"/>
        <v>3616</v>
      </c>
      <c r="R117" s="8">
        <f t="shared" si="135"/>
        <v>3321</v>
      </c>
      <c r="S117" s="32">
        <f t="shared" si="135"/>
        <v>3299</v>
      </c>
      <c r="T117" s="8">
        <f t="shared" si="135"/>
        <v>3298</v>
      </c>
      <c r="U117" s="8">
        <f t="shared" si="135"/>
        <v>3514</v>
      </c>
      <c r="V117" s="8">
        <f t="shared" si="135"/>
        <v>3552</v>
      </c>
      <c r="W117" s="8">
        <f t="shared" si="135"/>
        <v>3763</v>
      </c>
      <c r="X117" s="8">
        <f t="shared" si="135"/>
        <v>4103</v>
      </c>
      <c r="Y117" s="8">
        <f t="shared" si="135"/>
        <v>4347</v>
      </c>
      <c r="Z117" s="8">
        <f t="shared" si="135"/>
        <v>4556</v>
      </c>
      <c r="AA117" s="8">
        <f t="shared" si="135"/>
        <v>4931</v>
      </c>
      <c r="AB117" s="8">
        <f t="shared" si="135"/>
        <v>5102</v>
      </c>
      <c r="AC117" s="8">
        <f t="shared" si="135"/>
        <v>5253</v>
      </c>
      <c r="AD117" s="8">
        <f t="shared" si="135"/>
        <v>6028</v>
      </c>
      <c r="AE117" s="8">
        <f t="shared" si="135"/>
        <v>5864</v>
      </c>
      <c r="AF117" s="8">
        <f t="shared" si="135"/>
        <v>6583</v>
      </c>
      <c r="AG117" s="8">
        <f t="shared" si="135"/>
        <v>7023</v>
      </c>
      <c r="AH117" s="8">
        <f t="shared" si="135"/>
        <v>8962</v>
      </c>
      <c r="AI117" s="8">
        <f t="shared" si="135"/>
        <v>10047</v>
      </c>
      <c r="AJ117" s="8">
        <f t="shared" si="135"/>
        <v>10691</v>
      </c>
      <c r="AK117" s="8">
        <f t="shared" si="135"/>
        <v>11153</v>
      </c>
      <c r="AL117" s="8">
        <f t="shared" si="135"/>
        <v>12419</v>
      </c>
      <c r="AM117" s="8">
        <f t="shared" si="135"/>
        <v>66915</v>
      </c>
      <c r="AN117" s="8">
        <f>SUM(AN103:AN115)</f>
        <v>67502</v>
      </c>
      <c r="AO117" s="8">
        <f t="shared" ref="AO117:AT117" si="136">SUM(AO103:AO115)</f>
        <v>0</v>
      </c>
      <c r="AP117" s="8">
        <f t="shared" si="136"/>
        <v>0</v>
      </c>
      <c r="AQ117" s="8">
        <f t="shared" si="136"/>
        <v>0</v>
      </c>
      <c r="AR117" s="8">
        <f t="shared" si="136"/>
        <v>0</v>
      </c>
      <c r="AS117" s="8">
        <f t="shared" si="136"/>
        <v>0</v>
      </c>
      <c r="AT117" s="8">
        <f t="shared" si="136"/>
        <v>0</v>
      </c>
      <c r="BC117" s="8">
        <f t="shared" si="106"/>
        <v>3084</v>
      </c>
      <c r="BD117" s="8">
        <f t="shared" si="107"/>
        <v>3321</v>
      </c>
      <c r="BE117" s="8">
        <f t="shared" si="108"/>
        <v>3552</v>
      </c>
      <c r="BF117" s="8">
        <f t="shared" si="109"/>
        <v>4556</v>
      </c>
      <c r="BG117" s="8">
        <f t="shared" si="110"/>
        <v>6028</v>
      </c>
      <c r="BH117" s="8">
        <f t="shared" si="111"/>
        <v>8962</v>
      </c>
      <c r="BI117" s="8">
        <f t="shared" si="112"/>
        <v>12419</v>
      </c>
      <c r="BJ117" s="8">
        <f>BJ116+BJ109</f>
        <v>67580</v>
      </c>
    </row>
    <row r="123" spans="2:70" s="11" customFormat="1" x14ac:dyDescent="0.35">
      <c r="B123" s="10" t="s">
        <v>2064</v>
      </c>
      <c r="S123" s="29"/>
    </row>
    <row r="124" spans="2:70" s="43" customFormat="1" x14ac:dyDescent="0.35">
      <c r="B124" s="43" t="s">
        <v>2096</v>
      </c>
      <c r="BH124" s="43">
        <v>1071</v>
      </c>
      <c r="BI124" s="43">
        <v>3521</v>
      </c>
      <c r="BJ124" s="43">
        <v>3565</v>
      </c>
    </row>
    <row r="125" spans="2:70" s="44" customFormat="1" x14ac:dyDescent="0.35">
      <c r="B125" s="44" t="s">
        <v>2097</v>
      </c>
      <c r="BH125" s="44">
        <v>-294</v>
      </c>
      <c r="BI125" s="44">
        <v>-301</v>
      </c>
      <c r="BJ125" s="44">
        <f>-450</f>
        <v>-450</v>
      </c>
    </row>
    <row r="126" spans="2:70" s="43" customFormat="1" x14ac:dyDescent="0.35">
      <c r="B126" s="43" t="s">
        <v>2098</v>
      </c>
      <c r="BC126" s="43">
        <f t="shared" ref="BC126:BG126" si="137">SUM(BC124:BC125)</f>
        <v>0</v>
      </c>
      <c r="BD126" s="43">
        <f t="shared" si="137"/>
        <v>0</v>
      </c>
      <c r="BE126" s="43">
        <f t="shared" si="137"/>
        <v>0</v>
      </c>
      <c r="BF126" s="43">
        <f t="shared" si="137"/>
        <v>0</v>
      </c>
      <c r="BG126" s="43">
        <f t="shared" si="137"/>
        <v>0</v>
      </c>
      <c r="BH126" s="43">
        <f>SUM(BH124:BH125)</f>
        <v>777</v>
      </c>
      <c r="BI126" s="43">
        <f t="shared" ref="BI126:BJ126" si="138">SUM(BI124:BI125)</f>
        <v>3220</v>
      </c>
      <c r="BJ126" s="43">
        <f t="shared" si="138"/>
        <v>3115</v>
      </c>
    </row>
    <row r="127" spans="2:70" s="43" customFormat="1" x14ac:dyDescent="0.35"/>
    <row r="128" spans="2:70" s="43" customFormat="1" x14ac:dyDescent="0.35"/>
    <row r="129" spans="2:71" s="43" customFormat="1" x14ac:dyDescent="0.35"/>
    <row r="130" spans="2:71" x14ac:dyDescent="0.35">
      <c r="B130" t="s">
        <v>2051</v>
      </c>
      <c r="K130">
        <v>805</v>
      </c>
      <c r="L130">
        <v>805</v>
      </c>
      <c r="M130">
        <v>805</v>
      </c>
      <c r="O130">
        <v>785</v>
      </c>
      <c r="P130">
        <v>785</v>
      </c>
      <c r="Q130">
        <v>785</v>
      </c>
      <c r="BC130">
        <v>805</v>
      </c>
      <c r="BD130">
        <v>785</v>
      </c>
      <c r="BE130">
        <v>1264</v>
      </c>
      <c r="BF130">
        <v>1191</v>
      </c>
      <c r="BG130">
        <v>1083</v>
      </c>
      <c r="BH130">
        <v>1470</v>
      </c>
      <c r="BI130">
        <v>1595</v>
      </c>
    </row>
    <row r="131" spans="2:71" x14ac:dyDescent="0.35">
      <c r="B131" s="2" t="s">
        <v>2052</v>
      </c>
      <c r="C131" s="2"/>
      <c r="D131" s="2"/>
      <c r="E131" s="2"/>
      <c r="F131" s="2"/>
      <c r="G131" s="2"/>
      <c r="H131" s="2"/>
      <c r="I131" s="2"/>
      <c r="J131" s="2"/>
      <c r="K131" s="2">
        <v>677</v>
      </c>
      <c r="L131" s="2">
        <v>829</v>
      </c>
      <c r="M131" s="2">
        <v>755</v>
      </c>
      <c r="N131" s="2"/>
      <c r="O131" s="2">
        <v>716</v>
      </c>
      <c r="P131" s="2">
        <v>957</v>
      </c>
      <c r="Q131" s="2">
        <v>1258</v>
      </c>
      <c r="R131" s="2"/>
      <c r="S131" s="31"/>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C131" s="2">
        <v>785</v>
      </c>
      <c r="BD131" s="2">
        <v>1264</v>
      </c>
      <c r="BE131" s="2">
        <v>1185</v>
      </c>
      <c r="BF131" s="2">
        <v>1083</v>
      </c>
      <c r="BG131" s="2">
        <v>1470</v>
      </c>
      <c r="BH131" s="2">
        <v>1595</v>
      </c>
      <c r="BI131" s="2">
        <v>2535</v>
      </c>
      <c r="BJ131" s="2"/>
      <c r="BK131" s="2"/>
      <c r="BL131" s="2"/>
      <c r="BM131" s="2"/>
      <c r="BN131" s="2"/>
      <c r="BO131" s="2"/>
      <c r="BP131" s="2"/>
      <c r="BQ131" s="2"/>
      <c r="BR131" s="2"/>
      <c r="BS131" s="2"/>
    </row>
    <row r="132" spans="2:71" x14ac:dyDescent="0.35">
      <c r="B132" t="s">
        <v>2053</v>
      </c>
      <c r="C132">
        <f t="shared" ref="C132:O132" si="139">C131-C130</f>
        <v>0</v>
      </c>
      <c r="D132">
        <f t="shared" si="139"/>
        <v>0</v>
      </c>
      <c r="E132">
        <f t="shared" si="139"/>
        <v>0</v>
      </c>
      <c r="F132">
        <f t="shared" si="139"/>
        <v>0</v>
      </c>
      <c r="G132">
        <f t="shared" si="139"/>
        <v>0</v>
      </c>
      <c r="H132">
        <f t="shared" si="139"/>
        <v>0</v>
      </c>
      <c r="I132">
        <f t="shared" si="139"/>
        <v>0</v>
      </c>
      <c r="J132">
        <f t="shared" si="139"/>
        <v>0</v>
      </c>
      <c r="K132">
        <f t="shared" si="139"/>
        <v>-128</v>
      </c>
      <c r="L132">
        <f t="shared" si="139"/>
        <v>24</v>
      </c>
      <c r="M132">
        <f t="shared" si="139"/>
        <v>-50</v>
      </c>
      <c r="O132">
        <f t="shared" si="139"/>
        <v>-69</v>
      </c>
      <c r="P132">
        <f>P131-P130</f>
        <v>172</v>
      </c>
      <c r="Q132">
        <f t="shared" ref="Q132:BC132" si="140">Q131-Q130</f>
        <v>473</v>
      </c>
      <c r="R132">
        <f t="shared" si="140"/>
        <v>0</v>
      </c>
      <c r="S132" s="26">
        <f t="shared" si="140"/>
        <v>0</v>
      </c>
      <c r="T132">
        <f t="shared" si="140"/>
        <v>0</v>
      </c>
      <c r="U132">
        <f t="shared" si="140"/>
        <v>0</v>
      </c>
      <c r="V132">
        <f t="shared" si="140"/>
        <v>0</v>
      </c>
      <c r="W132">
        <f t="shared" si="140"/>
        <v>0</v>
      </c>
      <c r="X132">
        <f t="shared" si="140"/>
        <v>0</v>
      </c>
      <c r="Y132">
        <f t="shared" si="140"/>
        <v>0</v>
      </c>
      <c r="Z132">
        <f t="shared" si="140"/>
        <v>0</v>
      </c>
      <c r="AA132">
        <f t="shared" si="140"/>
        <v>0</v>
      </c>
      <c r="AB132">
        <f t="shared" si="140"/>
        <v>0</v>
      </c>
      <c r="AC132">
        <f t="shared" si="140"/>
        <v>0</v>
      </c>
      <c r="AD132">
        <f t="shared" si="140"/>
        <v>0</v>
      </c>
      <c r="AE132">
        <f t="shared" si="140"/>
        <v>0</v>
      </c>
      <c r="AF132">
        <f t="shared" si="140"/>
        <v>0</v>
      </c>
      <c r="AG132">
        <f t="shared" si="140"/>
        <v>0</v>
      </c>
      <c r="AH132">
        <f t="shared" si="140"/>
        <v>0</v>
      </c>
      <c r="AI132">
        <f t="shared" si="140"/>
        <v>0</v>
      </c>
      <c r="AJ132">
        <f t="shared" si="140"/>
        <v>0</v>
      </c>
      <c r="AK132">
        <f t="shared" si="140"/>
        <v>0</v>
      </c>
      <c r="AL132">
        <f t="shared" si="140"/>
        <v>0</v>
      </c>
      <c r="AM132">
        <f t="shared" si="140"/>
        <v>0</v>
      </c>
      <c r="AN132">
        <f t="shared" si="140"/>
        <v>0</v>
      </c>
      <c r="AO132">
        <f t="shared" si="140"/>
        <v>0</v>
      </c>
      <c r="AP132">
        <f t="shared" si="140"/>
        <v>0</v>
      </c>
      <c r="AQ132">
        <f t="shared" si="140"/>
        <v>0</v>
      </c>
      <c r="AR132">
        <f t="shared" si="140"/>
        <v>0</v>
      </c>
      <c r="AS132">
        <f t="shared" si="140"/>
        <v>0</v>
      </c>
      <c r="AT132">
        <f t="shared" si="140"/>
        <v>0</v>
      </c>
      <c r="BC132">
        <f t="shared" si="140"/>
        <v>-20</v>
      </c>
      <c r="BD132">
        <f t="shared" ref="BD132" si="141">BD131-BD130</f>
        <v>479</v>
      </c>
      <c r="BE132">
        <f t="shared" ref="BE132" si="142">BE131-BE130</f>
        <v>-79</v>
      </c>
      <c r="BF132">
        <f t="shared" ref="BF132" si="143">BF131-BF130</f>
        <v>-108</v>
      </c>
      <c r="BG132">
        <f t="shared" ref="BG132" si="144">BG131-BG130</f>
        <v>387</v>
      </c>
      <c r="BH132">
        <f t="shared" ref="BH132" si="145">BH131-BH130</f>
        <v>125</v>
      </c>
      <c r="BI132">
        <f t="shared" ref="BI132" si="146">BI131-BI130</f>
        <v>940</v>
      </c>
      <c r="BJ132">
        <f t="shared" ref="BJ132" si="147">BJ131-BJ130</f>
        <v>0</v>
      </c>
      <c r="BK132">
        <f t="shared" ref="BK132" si="148">BK131-BK130</f>
        <v>0</v>
      </c>
      <c r="BL132">
        <f t="shared" ref="BL132" si="149">BL131-BL130</f>
        <v>0</v>
      </c>
      <c r="BM132">
        <f t="shared" ref="BM132" si="150">BM131-BM130</f>
        <v>0</v>
      </c>
      <c r="BN132">
        <f t="shared" ref="BN132" si="151">BN131-BN130</f>
        <v>0</v>
      </c>
      <c r="BO132">
        <f t="shared" ref="BO132" si="152">BO131-BO130</f>
        <v>0</v>
      </c>
      <c r="BP132">
        <f t="shared" ref="BP132" si="153">BP131-BP130</f>
        <v>0</v>
      </c>
      <c r="BQ132">
        <f t="shared" ref="BQ132" si="154">BQ131-BQ130</f>
        <v>0</v>
      </c>
      <c r="BR132">
        <f t="shared" ref="BR132" si="155">BR131-BR130</f>
        <v>0</v>
      </c>
      <c r="BS132">
        <f t="shared" ref="BS132" si="156">BS131-BS130</f>
        <v>0</v>
      </c>
    </row>
    <row r="134" spans="2:71" x14ac:dyDescent="0.35">
      <c r="B134" t="s">
        <v>2096</v>
      </c>
    </row>
    <row r="135" spans="2:71" x14ac:dyDescent="0.35">
      <c r="B135" t="s">
        <v>2097</v>
      </c>
    </row>
  </sheetData>
  <conditionalFormatting sqref="AN61:AN64">
    <cfRule type="colorScale" priority="19">
      <colorScale>
        <cfvo type="min"/>
        <cfvo type="max"/>
        <color rgb="FFFCFCFF"/>
        <color rgb="FF63BE7B"/>
      </colorScale>
    </cfRule>
  </conditionalFormatting>
  <conditionalFormatting sqref="AM61:AM64">
    <cfRule type="colorScale" priority="18">
      <colorScale>
        <cfvo type="min"/>
        <cfvo type="max"/>
        <color rgb="FFFCFCFF"/>
        <color rgb="FF63BE7B"/>
      </colorScale>
    </cfRule>
  </conditionalFormatting>
  <conditionalFormatting sqref="K61:AN64">
    <cfRule type="colorScale" priority="17">
      <colorScale>
        <cfvo type="min"/>
        <cfvo type="max"/>
        <color rgb="FFFCFCFF"/>
        <color rgb="FF63BE7B"/>
      </colorScale>
    </cfRule>
  </conditionalFormatting>
  <conditionalFormatting sqref="K67:AN69">
    <cfRule type="colorScale" priority="16">
      <colorScale>
        <cfvo type="min"/>
        <cfvo type="max"/>
        <color rgb="FFFCFCFF"/>
        <color rgb="FF63BE7B"/>
      </colorScale>
    </cfRule>
  </conditionalFormatting>
  <conditionalFormatting sqref="K65:AN65">
    <cfRule type="colorScale" priority="15">
      <colorScale>
        <cfvo type="min"/>
        <cfvo type="max"/>
        <color rgb="FFFCFCFF"/>
        <color rgb="FF63BE7B"/>
      </colorScale>
    </cfRule>
  </conditionalFormatting>
  <conditionalFormatting sqref="K67:AN67">
    <cfRule type="colorScale" priority="14">
      <colorScale>
        <cfvo type="min"/>
        <cfvo type="max"/>
        <color rgb="FFFCFCFF"/>
        <color rgb="FF63BE7B"/>
      </colorScale>
    </cfRule>
  </conditionalFormatting>
  <conditionalFormatting sqref="K68:AN68">
    <cfRule type="colorScale" priority="13">
      <colorScale>
        <cfvo type="min"/>
        <cfvo type="max"/>
        <color rgb="FFFCFCFF"/>
        <color rgb="FF63BE7B"/>
      </colorScale>
    </cfRule>
  </conditionalFormatting>
  <conditionalFormatting sqref="K69:AN69">
    <cfRule type="colorScale" priority="12">
      <colorScale>
        <cfvo type="min"/>
        <cfvo type="max"/>
        <color rgb="FFFCFCFF"/>
        <color rgb="FF63BE7B"/>
      </colorScale>
    </cfRule>
  </conditionalFormatting>
  <conditionalFormatting sqref="O71:AN71">
    <cfRule type="colorScale" priority="11">
      <colorScale>
        <cfvo type="min"/>
        <cfvo type="max"/>
        <color rgb="FFFCFCFF"/>
        <color rgb="FF63BE7B"/>
      </colorScale>
    </cfRule>
  </conditionalFormatting>
  <conditionalFormatting sqref="O72:AN72">
    <cfRule type="colorScale" priority="8">
      <colorScale>
        <cfvo type="min"/>
        <cfvo type="percentile" val="50"/>
        <cfvo type="max"/>
        <color rgb="FFF8696B"/>
        <color rgb="FFFCFCFF"/>
        <color rgb="FF63BE7B"/>
      </colorScale>
    </cfRule>
    <cfRule type="colorScale" priority="10">
      <colorScale>
        <cfvo type="min"/>
        <cfvo type="max"/>
        <color rgb="FFFCFCFF"/>
        <color rgb="FF63BE7B"/>
      </colorScale>
    </cfRule>
  </conditionalFormatting>
  <conditionalFormatting sqref="O73:AN73">
    <cfRule type="colorScale" priority="9">
      <colorScale>
        <cfvo type="min"/>
        <cfvo type="percentile" val="50"/>
        <cfvo type="max"/>
        <color rgb="FFF8696B"/>
        <color rgb="FFFCFCFF"/>
        <color rgb="FF63BE7B"/>
      </colorScale>
    </cfRule>
  </conditionalFormatting>
  <conditionalFormatting sqref="BC61:BJ61">
    <cfRule type="colorScale" priority="7">
      <colorScale>
        <cfvo type="min"/>
        <cfvo type="max"/>
        <color rgb="FFFCFCFF"/>
        <color rgb="FF63BE7B"/>
      </colorScale>
    </cfRule>
  </conditionalFormatting>
  <conditionalFormatting sqref="BC62:BJ62">
    <cfRule type="colorScale" priority="6">
      <colorScale>
        <cfvo type="min"/>
        <cfvo type="max"/>
        <color rgb="FFFCFCFF"/>
        <color rgb="FF63BE7B"/>
      </colorScale>
    </cfRule>
  </conditionalFormatting>
  <conditionalFormatting sqref="BC63:BJ63">
    <cfRule type="colorScale" priority="5">
      <colorScale>
        <cfvo type="min"/>
        <cfvo type="max"/>
        <color rgb="FFFCFCFF"/>
        <color rgb="FF63BE7B"/>
      </colorScale>
    </cfRule>
  </conditionalFormatting>
  <conditionalFormatting sqref="BC64:BJ64">
    <cfRule type="colorScale" priority="4">
      <colorScale>
        <cfvo type="min"/>
        <cfvo type="max"/>
        <color rgb="FFFCFCFF"/>
        <color rgb="FF63BE7B"/>
      </colorScale>
    </cfRule>
  </conditionalFormatting>
  <conditionalFormatting sqref="BC67:BJ67">
    <cfRule type="colorScale" priority="3">
      <colorScale>
        <cfvo type="min"/>
        <cfvo type="percentile" val="50"/>
        <cfvo type="max"/>
        <color rgb="FFF8696B"/>
        <color rgb="FFFCFCFF"/>
        <color rgb="FF63BE7B"/>
      </colorScale>
    </cfRule>
  </conditionalFormatting>
  <conditionalFormatting sqref="BC68:BJ68">
    <cfRule type="colorScale" priority="2">
      <colorScale>
        <cfvo type="min"/>
        <cfvo type="percentile" val="50"/>
        <cfvo type="max"/>
        <color rgb="FF63BE7B"/>
        <color rgb="FFFCFCFF"/>
        <color rgb="FFF8696B"/>
      </colorScale>
    </cfRule>
  </conditionalFormatting>
  <conditionalFormatting sqref="BC69:BJ69">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r:id="rId1"/>
  <ignoredErrors>
    <ignoredError sqref="AN116 AA116:AM116" formulaRange="1"/>
    <ignoredError sqref="X72"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pane xSplit="1" ySplit="1" topLeftCell="B2" activePane="bottomRight" state="frozen"/>
      <selection pane="topRight" activeCell="B1" sqref="B1"/>
      <selection pane="bottomLeft" activeCell="A2" sqref="A2"/>
      <selection pane="bottomRight" activeCell="G55" sqref="G55"/>
    </sheetView>
  </sheetViews>
  <sheetFormatPr defaultRowHeight="14.5" x14ac:dyDescent="0.35"/>
  <cols>
    <col min="1" max="1" width="18.179687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t="s">
        <v>17</v>
      </c>
      <c r="B2" t="s">
        <v>41</v>
      </c>
      <c r="C2" t="s">
        <v>62</v>
      </c>
      <c r="D2" t="s">
        <v>82</v>
      </c>
      <c r="E2" t="s">
        <v>101</v>
      </c>
      <c r="F2" t="s">
        <v>121</v>
      </c>
      <c r="G2" t="s">
        <v>142</v>
      </c>
      <c r="H2" t="s">
        <v>163</v>
      </c>
      <c r="I2" t="s">
        <v>182</v>
      </c>
      <c r="J2" t="s">
        <v>201</v>
      </c>
      <c r="K2" t="s">
        <v>221</v>
      </c>
      <c r="L2" t="s">
        <v>239</v>
      </c>
      <c r="M2" t="s">
        <v>257</v>
      </c>
      <c r="N2" t="s">
        <v>275</v>
      </c>
      <c r="O2" t="s">
        <v>292</v>
      </c>
      <c r="P2" t="s">
        <v>312</v>
      </c>
      <c r="Q2" t="s">
        <v>330</v>
      </c>
      <c r="R2" t="s">
        <v>348</v>
      </c>
    </row>
    <row r="3" spans="1:18" x14ac:dyDescent="0.35">
      <c r="A3" s="1" t="s">
        <v>18</v>
      </c>
      <c r="B3" t="s">
        <v>42</v>
      </c>
      <c r="C3" t="s">
        <v>63</v>
      </c>
      <c r="D3" t="s">
        <v>83</v>
      </c>
      <c r="E3" t="s">
        <v>102</v>
      </c>
      <c r="F3" t="s">
        <v>122</v>
      </c>
      <c r="G3" t="s">
        <v>143</v>
      </c>
      <c r="H3" t="s">
        <v>164</v>
      </c>
      <c r="I3" t="s">
        <v>183</v>
      </c>
      <c r="J3" t="s">
        <v>202</v>
      </c>
      <c r="K3" t="s">
        <v>222</v>
      </c>
      <c r="L3" t="s">
        <v>240</v>
      </c>
      <c r="M3" t="s">
        <v>258</v>
      </c>
      <c r="N3" t="s">
        <v>145</v>
      </c>
      <c r="O3" t="s">
        <v>293</v>
      </c>
      <c r="P3" t="s">
        <v>313</v>
      </c>
      <c r="Q3" t="s">
        <v>331</v>
      </c>
      <c r="R3" t="s">
        <v>349</v>
      </c>
    </row>
    <row r="4" spans="1:18" x14ac:dyDescent="0.35">
      <c r="A4" s="1" t="s">
        <v>19</v>
      </c>
      <c r="B4" t="s">
        <v>43</v>
      </c>
      <c r="C4" t="s">
        <v>64</v>
      </c>
      <c r="D4" t="s">
        <v>84</v>
      </c>
      <c r="E4" t="s">
        <v>103</v>
      </c>
      <c r="F4" t="s">
        <v>123</v>
      </c>
      <c r="G4" t="s">
        <v>144</v>
      </c>
      <c r="H4" t="s">
        <v>165</v>
      </c>
      <c r="I4" t="s">
        <v>184</v>
      </c>
      <c r="J4" t="s">
        <v>203</v>
      </c>
      <c r="K4" t="s">
        <v>223</v>
      </c>
      <c r="L4" t="s">
        <v>241</v>
      </c>
      <c r="M4" t="s">
        <v>259</v>
      </c>
      <c r="N4" t="s">
        <v>276</v>
      </c>
      <c r="O4" t="s">
        <v>294</v>
      </c>
      <c r="P4" t="s">
        <v>122</v>
      </c>
      <c r="Q4" t="s">
        <v>332</v>
      </c>
      <c r="R4" t="s">
        <v>350</v>
      </c>
    </row>
    <row r="5" spans="1:18" x14ac:dyDescent="0.35">
      <c r="A5" s="1" t="s">
        <v>20</v>
      </c>
      <c r="B5" t="s">
        <v>44</v>
      </c>
      <c r="C5" t="s">
        <v>44</v>
      </c>
      <c r="D5" t="s">
        <v>44</v>
      </c>
      <c r="E5" t="s">
        <v>44</v>
      </c>
      <c r="F5" t="s">
        <v>44</v>
      </c>
      <c r="G5" t="s">
        <v>44</v>
      </c>
      <c r="H5" t="s">
        <v>44</v>
      </c>
      <c r="I5" t="s">
        <v>44</v>
      </c>
      <c r="J5" t="s">
        <v>44</v>
      </c>
      <c r="K5" t="s">
        <v>44</v>
      </c>
      <c r="L5" t="s">
        <v>44</v>
      </c>
      <c r="M5" t="s">
        <v>44</v>
      </c>
      <c r="N5" t="s">
        <v>44</v>
      </c>
      <c r="O5" t="s">
        <v>44</v>
      </c>
      <c r="P5" t="s">
        <v>44</v>
      </c>
      <c r="Q5" t="s">
        <v>44</v>
      </c>
      <c r="R5" t="s">
        <v>44</v>
      </c>
    </row>
    <row r="6" spans="1:18" x14ac:dyDescent="0.35">
      <c r="A6" s="1" t="s">
        <v>21</v>
      </c>
      <c r="B6" t="s">
        <v>45</v>
      </c>
      <c r="C6" t="s">
        <v>65</v>
      </c>
      <c r="D6" t="s">
        <v>85</v>
      </c>
      <c r="E6" t="s">
        <v>104</v>
      </c>
      <c r="F6" t="s">
        <v>124</v>
      </c>
      <c r="G6" t="s">
        <v>145</v>
      </c>
      <c r="H6" t="s">
        <v>144</v>
      </c>
      <c r="I6" t="s">
        <v>185</v>
      </c>
      <c r="J6" t="s">
        <v>204</v>
      </c>
      <c r="K6" t="s">
        <v>204</v>
      </c>
      <c r="L6" t="s">
        <v>242</v>
      </c>
      <c r="M6" t="s">
        <v>204</v>
      </c>
      <c r="N6" t="s">
        <v>277</v>
      </c>
      <c r="O6" t="s">
        <v>295</v>
      </c>
      <c r="P6" t="s">
        <v>294</v>
      </c>
      <c r="Q6" t="s">
        <v>294</v>
      </c>
      <c r="R6" t="s">
        <v>351</v>
      </c>
    </row>
    <row r="7" spans="1:18" x14ac:dyDescent="0.35">
      <c r="A7" s="1" t="s">
        <v>22</v>
      </c>
      <c r="B7" t="s">
        <v>46</v>
      </c>
      <c r="C7" t="s">
        <v>66</v>
      </c>
      <c r="D7" t="s">
        <v>86</v>
      </c>
      <c r="E7" t="s">
        <v>105</v>
      </c>
      <c r="F7" t="s">
        <v>125</v>
      </c>
      <c r="G7" t="s">
        <v>146</v>
      </c>
      <c r="H7" t="s">
        <v>166</v>
      </c>
      <c r="I7" t="s">
        <v>186</v>
      </c>
      <c r="J7" t="s">
        <v>205</v>
      </c>
      <c r="K7" t="s">
        <v>224</v>
      </c>
      <c r="L7" t="s">
        <v>243</v>
      </c>
      <c r="M7" t="s">
        <v>260</v>
      </c>
      <c r="N7" t="s">
        <v>278</v>
      </c>
      <c r="O7" t="s">
        <v>296</v>
      </c>
      <c r="P7" t="s">
        <v>314</v>
      </c>
      <c r="Q7" t="s">
        <v>333</v>
      </c>
      <c r="R7" t="s">
        <v>352</v>
      </c>
    </row>
    <row r="8" spans="1:18" x14ac:dyDescent="0.35">
      <c r="A8" s="1" t="s">
        <v>23</v>
      </c>
      <c r="B8" t="s">
        <v>47</v>
      </c>
      <c r="C8" t="s">
        <v>67</v>
      </c>
      <c r="D8" t="s">
        <v>87</v>
      </c>
      <c r="E8" t="s">
        <v>106</v>
      </c>
      <c r="F8" t="s">
        <v>126</v>
      </c>
      <c r="G8" t="s">
        <v>147</v>
      </c>
      <c r="H8" t="s">
        <v>167</v>
      </c>
      <c r="I8" t="s">
        <v>187</v>
      </c>
      <c r="J8" t="s">
        <v>206</v>
      </c>
      <c r="K8" t="s">
        <v>225</v>
      </c>
      <c r="L8" t="s">
        <v>244</v>
      </c>
      <c r="M8" t="s">
        <v>261</v>
      </c>
      <c r="N8" t="s">
        <v>279</v>
      </c>
      <c r="O8" t="s">
        <v>297</v>
      </c>
      <c r="P8" t="s">
        <v>251</v>
      </c>
      <c r="Q8" t="s">
        <v>251</v>
      </c>
      <c r="R8" t="s">
        <v>353</v>
      </c>
    </row>
    <row r="9" spans="1:18" x14ac:dyDescent="0.35">
      <c r="A9" s="1" t="s">
        <v>24</v>
      </c>
      <c r="B9" t="s">
        <v>48</v>
      </c>
      <c r="C9" t="s">
        <v>68</v>
      </c>
      <c r="D9" t="s">
        <v>88</v>
      </c>
      <c r="E9" t="s">
        <v>107</v>
      </c>
      <c r="F9" t="s">
        <v>127</v>
      </c>
      <c r="G9" t="s">
        <v>148</v>
      </c>
      <c r="H9" t="s">
        <v>168</v>
      </c>
      <c r="I9" t="s">
        <v>188</v>
      </c>
      <c r="J9" t="s">
        <v>207</v>
      </c>
      <c r="K9" t="s">
        <v>226</v>
      </c>
      <c r="L9" t="s">
        <v>245</v>
      </c>
      <c r="M9" t="s">
        <v>262</v>
      </c>
      <c r="N9" t="s">
        <v>280</v>
      </c>
      <c r="O9" t="s">
        <v>298</v>
      </c>
      <c r="P9" t="s">
        <v>315</v>
      </c>
      <c r="Q9" t="s">
        <v>334</v>
      </c>
      <c r="R9" t="s">
        <v>354</v>
      </c>
    </row>
    <row r="10" spans="1:18" x14ac:dyDescent="0.35">
      <c r="A10" s="1" t="s">
        <v>25</v>
      </c>
      <c r="B10" t="s">
        <v>49</v>
      </c>
      <c r="C10" t="s">
        <v>69</v>
      </c>
      <c r="D10" t="s">
        <v>89</v>
      </c>
      <c r="E10" t="s">
        <v>108</v>
      </c>
      <c r="F10" t="s">
        <v>128</v>
      </c>
      <c r="G10" t="s">
        <v>149</v>
      </c>
      <c r="H10" t="s">
        <v>169</v>
      </c>
      <c r="I10" t="s">
        <v>189</v>
      </c>
      <c r="J10" t="s">
        <v>208</v>
      </c>
      <c r="K10" t="s">
        <v>69</v>
      </c>
      <c r="L10" t="s">
        <v>208</v>
      </c>
      <c r="M10" t="s">
        <v>263</v>
      </c>
      <c r="N10" t="s">
        <v>281</v>
      </c>
      <c r="O10" t="s">
        <v>299</v>
      </c>
      <c r="P10" t="s">
        <v>316</v>
      </c>
      <c r="Q10" t="s">
        <v>335</v>
      </c>
      <c r="R10" t="s">
        <v>355</v>
      </c>
    </row>
    <row r="11" spans="1:18" x14ac:dyDescent="0.35">
      <c r="A11" s="1" t="s">
        <v>26</v>
      </c>
      <c r="B11" t="s">
        <v>44</v>
      </c>
      <c r="C11" t="s">
        <v>44</v>
      </c>
      <c r="D11" t="s">
        <v>44</v>
      </c>
      <c r="E11" t="s">
        <v>44</v>
      </c>
      <c r="F11" t="s">
        <v>44</v>
      </c>
      <c r="G11" t="s">
        <v>44</v>
      </c>
      <c r="H11" t="s">
        <v>44</v>
      </c>
      <c r="I11" t="s">
        <v>44</v>
      </c>
      <c r="J11" t="s">
        <v>44</v>
      </c>
      <c r="K11" t="s">
        <v>44</v>
      </c>
      <c r="L11" t="s">
        <v>44</v>
      </c>
      <c r="M11" t="s">
        <v>44</v>
      </c>
      <c r="N11" t="s">
        <v>44</v>
      </c>
      <c r="O11" t="s">
        <v>44</v>
      </c>
      <c r="P11" t="s">
        <v>44</v>
      </c>
      <c r="Q11" t="s">
        <v>44</v>
      </c>
      <c r="R11" t="s">
        <v>44</v>
      </c>
    </row>
    <row r="12" spans="1:18" x14ac:dyDescent="0.35">
      <c r="A12" s="1" t="s">
        <v>27</v>
      </c>
      <c r="B12" t="s">
        <v>50</v>
      </c>
      <c r="C12" t="s">
        <v>70</v>
      </c>
      <c r="D12" t="s">
        <v>90</v>
      </c>
      <c r="E12" t="s">
        <v>109</v>
      </c>
      <c r="F12" t="s">
        <v>129</v>
      </c>
      <c r="G12" t="s">
        <v>150</v>
      </c>
      <c r="H12" t="s">
        <v>170</v>
      </c>
      <c r="I12" t="s">
        <v>190</v>
      </c>
      <c r="J12" t="s">
        <v>209</v>
      </c>
      <c r="K12" t="s">
        <v>227</v>
      </c>
      <c r="L12" t="s">
        <v>246</v>
      </c>
      <c r="M12" t="s">
        <v>264</v>
      </c>
      <c r="N12" t="s">
        <v>282</v>
      </c>
      <c r="O12" t="s">
        <v>300</v>
      </c>
      <c r="P12" t="s">
        <v>317</v>
      </c>
      <c r="Q12" t="s">
        <v>336</v>
      </c>
      <c r="R12" t="s">
        <v>356</v>
      </c>
    </row>
    <row r="13" spans="1:18" x14ac:dyDescent="0.35">
      <c r="A13" s="1" t="s">
        <v>28</v>
      </c>
      <c r="B13" t="s">
        <v>51</v>
      </c>
      <c r="C13" t="s">
        <v>71</v>
      </c>
      <c r="D13" t="s">
        <v>91</v>
      </c>
      <c r="E13" t="s">
        <v>110</v>
      </c>
      <c r="F13" t="s">
        <v>130</v>
      </c>
      <c r="G13" t="s">
        <v>151</v>
      </c>
      <c r="H13" t="s">
        <v>171</v>
      </c>
      <c r="I13" t="s">
        <v>191</v>
      </c>
      <c r="J13" t="s">
        <v>210</v>
      </c>
      <c r="K13" t="s">
        <v>228</v>
      </c>
      <c r="L13" t="s">
        <v>247</v>
      </c>
      <c r="M13" t="s">
        <v>133</v>
      </c>
      <c r="N13" t="s">
        <v>114</v>
      </c>
      <c r="O13" t="s">
        <v>301</v>
      </c>
      <c r="P13" t="s">
        <v>318</v>
      </c>
      <c r="Q13" t="s">
        <v>337</v>
      </c>
      <c r="R13" t="s">
        <v>357</v>
      </c>
    </row>
    <row r="14" spans="1:18" x14ac:dyDescent="0.35">
      <c r="A14" s="1" t="s">
        <v>29</v>
      </c>
      <c r="B14" t="s">
        <v>52</v>
      </c>
      <c r="C14" t="s">
        <v>72</v>
      </c>
      <c r="D14" t="s">
        <v>92</v>
      </c>
      <c r="E14" t="s">
        <v>111</v>
      </c>
      <c r="F14" t="s">
        <v>131</v>
      </c>
      <c r="G14" t="s">
        <v>152</v>
      </c>
      <c r="H14" t="s">
        <v>172</v>
      </c>
      <c r="I14" t="s">
        <v>192</v>
      </c>
      <c r="J14" t="s">
        <v>211</v>
      </c>
      <c r="K14" t="s">
        <v>229</v>
      </c>
      <c r="L14" t="s">
        <v>248</v>
      </c>
      <c r="M14" t="s">
        <v>265</v>
      </c>
      <c r="N14" t="s">
        <v>283</v>
      </c>
      <c r="O14" t="s">
        <v>302</v>
      </c>
      <c r="P14" t="s">
        <v>319</v>
      </c>
      <c r="Q14" t="s">
        <v>338</v>
      </c>
      <c r="R14" t="s">
        <v>358</v>
      </c>
    </row>
    <row r="15" spans="1:18" x14ac:dyDescent="0.35">
      <c r="A15" s="1" t="s">
        <v>30</v>
      </c>
      <c r="B15" t="s">
        <v>53</v>
      </c>
      <c r="C15" t="s">
        <v>73</v>
      </c>
      <c r="D15" t="s">
        <v>93</v>
      </c>
      <c r="E15" t="s">
        <v>112</v>
      </c>
      <c r="F15" t="s">
        <v>132</v>
      </c>
      <c r="G15" t="s">
        <v>153</v>
      </c>
      <c r="H15" t="s">
        <v>173</v>
      </c>
      <c r="I15" t="s">
        <v>193</v>
      </c>
      <c r="J15" t="s">
        <v>212</v>
      </c>
      <c r="K15" t="s">
        <v>230</v>
      </c>
      <c r="L15" t="s">
        <v>249</v>
      </c>
      <c r="M15" t="s">
        <v>266</v>
      </c>
      <c r="N15" t="s">
        <v>284</v>
      </c>
      <c r="O15" t="s">
        <v>303</v>
      </c>
      <c r="P15" t="s">
        <v>320</v>
      </c>
      <c r="Q15" t="s">
        <v>339</v>
      </c>
      <c r="R15" t="s">
        <v>359</v>
      </c>
    </row>
    <row r="16" spans="1:18" x14ac:dyDescent="0.35">
      <c r="A16" s="1" t="s">
        <v>31</v>
      </c>
      <c r="B16" t="s">
        <v>54</v>
      </c>
      <c r="C16" t="s">
        <v>74</v>
      </c>
      <c r="D16" t="s">
        <v>55</v>
      </c>
      <c r="E16" t="s">
        <v>113</v>
      </c>
      <c r="F16" t="s">
        <v>133</v>
      </c>
      <c r="G16" t="s">
        <v>154</v>
      </c>
      <c r="H16" t="s">
        <v>174</v>
      </c>
      <c r="I16" t="s">
        <v>194</v>
      </c>
      <c r="J16" t="s">
        <v>213</v>
      </c>
      <c r="K16" t="s">
        <v>231</v>
      </c>
      <c r="L16" t="s">
        <v>247</v>
      </c>
      <c r="M16" t="s">
        <v>267</v>
      </c>
      <c r="N16" t="s">
        <v>285</v>
      </c>
      <c r="O16" t="s">
        <v>304</v>
      </c>
      <c r="P16" t="s">
        <v>321</v>
      </c>
      <c r="Q16" t="s">
        <v>318</v>
      </c>
      <c r="R16" t="s">
        <v>360</v>
      </c>
    </row>
    <row r="17" spans="1:18" x14ac:dyDescent="0.35">
      <c r="A17" s="1" t="s">
        <v>32</v>
      </c>
      <c r="B17" t="s">
        <v>55</v>
      </c>
      <c r="C17" t="s">
        <v>75</v>
      </c>
      <c r="D17" t="s">
        <v>94</v>
      </c>
      <c r="E17" t="s">
        <v>114</v>
      </c>
      <c r="F17" t="s">
        <v>134</v>
      </c>
      <c r="G17" t="s">
        <v>155</v>
      </c>
      <c r="H17" t="s">
        <v>175</v>
      </c>
      <c r="I17" t="s">
        <v>59</v>
      </c>
      <c r="J17" t="s">
        <v>214</v>
      </c>
      <c r="K17" t="s">
        <v>232</v>
      </c>
      <c r="L17" t="s">
        <v>250</v>
      </c>
      <c r="M17" t="s">
        <v>268</v>
      </c>
      <c r="N17" t="s">
        <v>286</v>
      </c>
      <c r="O17" t="s">
        <v>305</v>
      </c>
      <c r="P17" t="s">
        <v>322</v>
      </c>
      <c r="Q17" t="s">
        <v>340</v>
      </c>
      <c r="R17" t="s">
        <v>361</v>
      </c>
    </row>
    <row r="18" spans="1:18" x14ac:dyDescent="0.35">
      <c r="A18" s="1" t="s">
        <v>33</v>
      </c>
      <c r="B18" t="s">
        <v>56</v>
      </c>
      <c r="C18" t="s">
        <v>76</v>
      </c>
      <c r="D18" t="s">
        <v>95</v>
      </c>
      <c r="E18" t="s">
        <v>115</v>
      </c>
      <c r="F18" t="s">
        <v>135</v>
      </c>
      <c r="G18" t="s">
        <v>156</v>
      </c>
      <c r="H18" t="s">
        <v>176</v>
      </c>
      <c r="I18" t="s">
        <v>195</v>
      </c>
      <c r="J18" t="s">
        <v>215</v>
      </c>
      <c r="K18" t="s">
        <v>233</v>
      </c>
      <c r="L18" t="s">
        <v>251</v>
      </c>
      <c r="M18" t="s">
        <v>269</v>
      </c>
      <c r="N18" t="s">
        <v>287</v>
      </c>
      <c r="O18" t="s">
        <v>306</v>
      </c>
      <c r="P18" t="s">
        <v>323</v>
      </c>
      <c r="Q18" t="s">
        <v>341</v>
      </c>
      <c r="R18" t="s">
        <v>362</v>
      </c>
    </row>
    <row r="19" spans="1:18" x14ac:dyDescent="0.35">
      <c r="A19" s="1" t="s">
        <v>34</v>
      </c>
      <c r="B19" t="s">
        <v>57</v>
      </c>
      <c r="C19" t="s">
        <v>77</v>
      </c>
      <c r="D19" t="s">
        <v>96</v>
      </c>
      <c r="E19" t="s">
        <v>116</v>
      </c>
      <c r="F19" t="s">
        <v>136</v>
      </c>
      <c r="G19" t="s">
        <v>157</v>
      </c>
      <c r="H19" t="s">
        <v>177</v>
      </c>
      <c r="I19" t="s">
        <v>196</v>
      </c>
      <c r="J19" t="s">
        <v>216</v>
      </c>
      <c r="K19" t="s">
        <v>234</v>
      </c>
      <c r="L19" t="s">
        <v>252</v>
      </c>
      <c r="M19" t="s">
        <v>270</v>
      </c>
      <c r="N19" t="s">
        <v>288</v>
      </c>
      <c r="O19" t="s">
        <v>307</v>
      </c>
      <c r="P19" t="s">
        <v>324</v>
      </c>
      <c r="Q19" t="s">
        <v>342</v>
      </c>
      <c r="R19" t="s">
        <v>363</v>
      </c>
    </row>
    <row r="20" spans="1:18" x14ac:dyDescent="0.35">
      <c r="A20" s="1" t="s">
        <v>35</v>
      </c>
      <c r="B20" t="s">
        <v>58</v>
      </c>
      <c r="C20" t="s">
        <v>78</v>
      </c>
      <c r="D20" t="s">
        <v>97</v>
      </c>
      <c r="E20" t="s">
        <v>117</v>
      </c>
      <c r="F20" t="s">
        <v>137</v>
      </c>
      <c r="G20" t="s">
        <v>158</v>
      </c>
      <c r="H20" t="s">
        <v>178</v>
      </c>
      <c r="I20" t="s">
        <v>197</v>
      </c>
      <c r="J20" t="s">
        <v>217</v>
      </c>
      <c r="K20" t="s">
        <v>235</v>
      </c>
      <c r="L20" t="s">
        <v>253</v>
      </c>
      <c r="M20" t="s">
        <v>271</v>
      </c>
      <c r="N20" t="s">
        <v>195</v>
      </c>
      <c r="O20" t="s">
        <v>308</v>
      </c>
      <c r="P20" t="s">
        <v>325</v>
      </c>
      <c r="Q20" t="s">
        <v>343</v>
      </c>
      <c r="R20" t="s">
        <v>364</v>
      </c>
    </row>
    <row r="21" spans="1:18" x14ac:dyDescent="0.35">
      <c r="A21" s="1" t="s">
        <v>36</v>
      </c>
      <c r="B21" t="s">
        <v>59</v>
      </c>
      <c r="C21" t="s">
        <v>79</v>
      </c>
      <c r="D21" t="s">
        <v>98</v>
      </c>
      <c r="E21" t="s">
        <v>118</v>
      </c>
      <c r="F21" t="s">
        <v>138</v>
      </c>
      <c r="G21" t="s">
        <v>159</v>
      </c>
      <c r="H21" t="s">
        <v>179</v>
      </c>
      <c r="I21" t="s">
        <v>198</v>
      </c>
      <c r="J21" t="s">
        <v>218</v>
      </c>
      <c r="K21" t="s">
        <v>236</v>
      </c>
      <c r="L21" t="s">
        <v>254</v>
      </c>
      <c r="M21" t="s">
        <v>272</v>
      </c>
      <c r="N21" t="s">
        <v>289</v>
      </c>
      <c r="O21" t="s">
        <v>309</v>
      </c>
      <c r="P21" t="s">
        <v>326</v>
      </c>
      <c r="Q21" t="s">
        <v>344</v>
      </c>
      <c r="R21" t="s">
        <v>286</v>
      </c>
    </row>
    <row r="22" spans="1:18" x14ac:dyDescent="0.35">
      <c r="A22" s="1" t="s">
        <v>37</v>
      </c>
      <c r="B22" t="s">
        <v>60</v>
      </c>
      <c r="C22" t="s">
        <v>80</v>
      </c>
      <c r="D22" t="s">
        <v>99</v>
      </c>
      <c r="E22" t="s">
        <v>118</v>
      </c>
      <c r="F22" t="s">
        <v>139</v>
      </c>
      <c r="G22" t="s">
        <v>160</v>
      </c>
      <c r="H22" t="s">
        <v>180</v>
      </c>
      <c r="I22" t="s">
        <v>199</v>
      </c>
      <c r="J22" t="s">
        <v>219</v>
      </c>
      <c r="K22" t="s">
        <v>237</v>
      </c>
      <c r="L22" t="s">
        <v>255</v>
      </c>
      <c r="M22" t="s">
        <v>273</v>
      </c>
      <c r="N22" t="s">
        <v>290</v>
      </c>
      <c r="O22" t="s">
        <v>310</v>
      </c>
      <c r="P22" t="s">
        <v>327</v>
      </c>
      <c r="Q22" t="s">
        <v>345</v>
      </c>
      <c r="R22" t="s">
        <v>365</v>
      </c>
    </row>
    <row r="23" spans="1:18" x14ac:dyDescent="0.35">
      <c r="A23" s="1" t="s">
        <v>38</v>
      </c>
      <c r="B23" t="s">
        <v>55</v>
      </c>
      <c r="C23" t="s">
        <v>81</v>
      </c>
      <c r="D23" t="s">
        <v>100</v>
      </c>
      <c r="E23" t="s">
        <v>119</v>
      </c>
      <c r="F23" t="s">
        <v>140</v>
      </c>
      <c r="G23" t="s">
        <v>161</v>
      </c>
      <c r="H23" t="s">
        <v>181</v>
      </c>
      <c r="I23" t="s">
        <v>200</v>
      </c>
      <c r="J23" t="s">
        <v>220</v>
      </c>
      <c r="K23" t="s">
        <v>238</v>
      </c>
      <c r="L23" t="s">
        <v>256</v>
      </c>
      <c r="M23" t="s">
        <v>274</v>
      </c>
      <c r="N23" t="s">
        <v>291</v>
      </c>
      <c r="O23" t="s">
        <v>311</v>
      </c>
      <c r="P23" t="s">
        <v>328</v>
      </c>
      <c r="Q23" t="s">
        <v>346</v>
      </c>
      <c r="R23" t="s">
        <v>366</v>
      </c>
    </row>
    <row r="24" spans="1:18" x14ac:dyDescent="0.35">
      <c r="A24" s="1" t="s">
        <v>39</v>
      </c>
      <c r="B24" t="s">
        <v>61</v>
      </c>
      <c r="C24" t="s">
        <v>61</v>
      </c>
      <c r="D24" t="s">
        <v>61</v>
      </c>
      <c r="E24" t="s">
        <v>61</v>
      </c>
      <c r="F24" t="s">
        <v>61</v>
      </c>
      <c r="G24" t="s">
        <v>61</v>
      </c>
      <c r="H24" t="s">
        <v>61</v>
      </c>
      <c r="I24" t="s">
        <v>61</v>
      </c>
      <c r="J24" t="s">
        <v>61</v>
      </c>
      <c r="K24" t="s">
        <v>61</v>
      </c>
      <c r="L24" t="s">
        <v>61</v>
      </c>
      <c r="M24" t="s">
        <v>61</v>
      </c>
      <c r="N24" t="s">
        <v>61</v>
      </c>
      <c r="O24" t="s">
        <v>61</v>
      </c>
      <c r="P24" t="s">
        <v>61</v>
      </c>
      <c r="Q24" t="s">
        <v>61</v>
      </c>
      <c r="R24" t="s">
        <v>61</v>
      </c>
    </row>
    <row r="25" spans="1:18" x14ac:dyDescent="0.35">
      <c r="A25" s="1" t="s">
        <v>40</v>
      </c>
      <c r="B25" t="s">
        <v>44</v>
      </c>
      <c r="C25" t="s">
        <v>44</v>
      </c>
      <c r="D25" t="s">
        <v>44</v>
      </c>
      <c r="E25" t="s">
        <v>120</v>
      </c>
      <c r="F25" t="s">
        <v>141</v>
      </c>
      <c r="G25" t="s">
        <v>162</v>
      </c>
      <c r="H25" t="s">
        <v>44</v>
      </c>
      <c r="I25" t="s">
        <v>44</v>
      </c>
      <c r="J25" t="s">
        <v>44</v>
      </c>
      <c r="K25" t="s">
        <v>44</v>
      </c>
      <c r="L25" t="s">
        <v>44</v>
      </c>
      <c r="M25" t="s">
        <v>44</v>
      </c>
      <c r="N25" t="s">
        <v>44</v>
      </c>
      <c r="O25" t="s">
        <v>44</v>
      </c>
      <c r="P25" t="s">
        <v>329</v>
      </c>
      <c r="Q25" t="s">
        <v>347</v>
      </c>
      <c r="R25" t="s">
        <v>367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9"/>
  <sheetViews>
    <sheetView workbookViewId="0"/>
  </sheetViews>
  <sheetFormatPr defaultRowHeight="14.5" x14ac:dyDescent="0.35"/>
  <sheetData>
    <row r="1" spans="1:38" x14ac:dyDescent="0.3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c r="P1" s="1" t="s">
        <v>382</v>
      </c>
      <c r="Q1" s="1" t="s">
        <v>383</v>
      </c>
      <c r="R1" s="1" t="s">
        <v>384</v>
      </c>
      <c r="S1" s="1" t="s">
        <v>385</v>
      </c>
      <c r="T1" s="1" t="s">
        <v>386</v>
      </c>
      <c r="U1" s="1" t="s">
        <v>387</v>
      </c>
      <c r="V1" s="1" t="s">
        <v>388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389</v>
      </c>
      <c r="B2" t="s">
        <v>44</v>
      </c>
      <c r="C2" t="s">
        <v>417</v>
      </c>
      <c r="D2" t="s">
        <v>436</v>
      </c>
      <c r="E2" t="s">
        <v>453</v>
      </c>
      <c r="F2" t="s">
        <v>469</v>
      </c>
      <c r="G2" t="s">
        <v>488</v>
      </c>
      <c r="H2" t="s">
        <v>504</v>
      </c>
      <c r="I2" t="s">
        <v>523</v>
      </c>
      <c r="J2" t="s">
        <v>544</v>
      </c>
      <c r="K2" t="s">
        <v>566</v>
      </c>
      <c r="L2" t="s">
        <v>588</v>
      </c>
      <c r="M2" t="s">
        <v>607</v>
      </c>
      <c r="N2" t="s">
        <v>629</v>
      </c>
      <c r="O2" t="s">
        <v>650</v>
      </c>
      <c r="P2" t="s">
        <v>670</v>
      </c>
      <c r="Q2" t="s">
        <v>692</v>
      </c>
      <c r="R2" t="s">
        <v>715</v>
      </c>
      <c r="S2" t="s">
        <v>736</v>
      </c>
      <c r="T2" t="s">
        <v>758</v>
      </c>
      <c r="U2" t="s">
        <v>777</v>
      </c>
      <c r="V2" t="s">
        <v>796</v>
      </c>
      <c r="W2" t="s">
        <v>50</v>
      </c>
      <c r="X2" t="s">
        <v>70</v>
      </c>
      <c r="Y2" t="s">
        <v>90</v>
      </c>
      <c r="Z2" t="s">
        <v>109</v>
      </c>
      <c r="AA2" t="s">
        <v>129</v>
      </c>
      <c r="AB2" t="s">
        <v>150</v>
      </c>
      <c r="AC2" t="s">
        <v>170</v>
      </c>
      <c r="AD2" t="s">
        <v>190</v>
      </c>
      <c r="AE2" t="s">
        <v>209</v>
      </c>
      <c r="AF2" t="s">
        <v>227</v>
      </c>
      <c r="AG2" t="s">
        <v>246</v>
      </c>
      <c r="AH2" t="s">
        <v>264</v>
      </c>
      <c r="AI2" t="s">
        <v>282</v>
      </c>
      <c r="AJ2" t="s">
        <v>300</v>
      </c>
      <c r="AK2" t="s">
        <v>317</v>
      </c>
      <c r="AL2" t="s">
        <v>336</v>
      </c>
    </row>
    <row r="3" spans="1:38" x14ac:dyDescent="0.35">
      <c r="A3" s="1" t="s">
        <v>390</v>
      </c>
      <c r="B3" t="s">
        <v>44</v>
      </c>
      <c r="C3" t="s">
        <v>418</v>
      </c>
      <c r="D3" t="s">
        <v>437</v>
      </c>
      <c r="E3" t="s">
        <v>454</v>
      </c>
      <c r="F3" t="s">
        <v>470</v>
      </c>
      <c r="G3" t="s">
        <v>489</v>
      </c>
      <c r="H3" t="s">
        <v>505</v>
      </c>
      <c r="I3" t="s">
        <v>524</v>
      </c>
      <c r="J3" t="s">
        <v>545</v>
      </c>
      <c r="K3" t="s">
        <v>279</v>
      </c>
      <c r="L3" t="s">
        <v>589</v>
      </c>
      <c r="M3" t="s">
        <v>608</v>
      </c>
      <c r="N3" t="s">
        <v>630</v>
      </c>
      <c r="O3" t="s">
        <v>651</v>
      </c>
      <c r="P3" t="s">
        <v>671</v>
      </c>
      <c r="Q3" t="s">
        <v>693</v>
      </c>
      <c r="R3" t="s">
        <v>716</v>
      </c>
      <c r="S3" t="s">
        <v>737</v>
      </c>
      <c r="T3" t="s">
        <v>759</v>
      </c>
      <c r="U3" t="s">
        <v>778</v>
      </c>
      <c r="V3" t="s">
        <v>797</v>
      </c>
      <c r="W3" t="s">
        <v>819</v>
      </c>
      <c r="X3" t="s">
        <v>835</v>
      </c>
      <c r="Y3" t="s">
        <v>852</v>
      </c>
      <c r="Z3" t="s">
        <v>870</v>
      </c>
      <c r="AA3" t="s">
        <v>891</v>
      </c>
      <c r="AB3" t="s">
        <v>908</v>
      </c>
      <c r="AC3" t="s">
        <v>928</v>
      </c>
      <c r="AD3" t="s">
        <v>945</v>
      </c>
      <c r="AE3" t="s">
        <v>963</v>
      </c>
      <c r="AF3" t="s">
        <v>977</v>
      </c>
      <c r="AG3" t="s">
        <v>996</v>
      </c>
      <c r="AH3" t="s">
        <v>1012</v>
      </c>
      <c r="AI3" t="s">
        <v>1027</v>
      </c>
      <c r="AJ3" t="s">
        <v>1043</v>
      </c>
      <c r="AK3" t="s">
        <v>1064</v>
      </c>
      <c r="AL3" t="s">
        <v>1081</v>
      </c>
    </row>
    <row r="4" spans="1:38" x14ac:dyDescent="0.35">
      <c r="A4" s="1" t="s">
        <v>391</v>
      </c>
      <c r="B4" t="s">
        <v>44</v>
      </c>
      <c r="C4" t="s">
        <v>303</v>
      </c>
      <c r="D4" t="s">
        <v>438</v>
      </c>
      <c r="E4" t="s">
        <v>455</v>
      </c>
      <c r="F4" t="s">
        <v>471</v>
      </c>
      <c r="G4" t="s">
        <v>454</v>
      </c>
      <c r="H4" t="s">
        <v>506</v>
      </c>
      <c r="I4" t="s">
        <v>525</v>
      </c>
      <c r="J4" t="s">
        <v>546</v>
      </c>
      <c r="K4" t="s">
        <v>567</v>
      </c>
      <c r="L4" t="s">
        <v>590</v>
      </c>
      <c r="M4" t="s">
        <v>609</v>
      </c>
      <c r="N4" t="s">
        <v>631</v>
      </c>
      <c r="O4" t="s">
        <v>652</v>
      </c>
      <c r="P4" t="s">
        <v>672</v>
      </c>
      <c r="Q4" t="s">
        <v>694</v>
      </c>
      <c r="R4" t="s">
        <v>717</v>
      </c>
      <c r="S4" t="s">
        <v>738</v>
      </c>
      <c r="T4" t="s">
        <v>760</v>
      </c>
      <c r="U4" t="s">
        <v>779</v>
      </c>
      <c r="V4" t="s">
        <v>798</v>
      </c>
      <c r="W4" t="s">
        <v>820</v>
      </c>
      <c r="X4" t="s">
        <v>836</v>
      </c>
      <c r="Y4" t="s">
        <v>853</v>
      </c>
      <c r="Z4" t="s">
        <v>871</v>
      </c>
      <c r="AA4" t="s">
        <v>892</v>
      </c>
      <c r="AB4" t="s">
        <v>909</v>
      </c>
      <c r="AC4" t="s">
        <v>929</v>
      </c>
      <c r="AD4" t="s">
        <v>946</v>
      </c>
      <c r="AE4" t="s">
        <v>964</v>
      </c>
      <c r="AF4" t="s">
        <v>978</v>
      </c>
      <c r="AG4" t="s">
        <v>997</v>
      </c>
      <c r="AH4" t="s">
        <v>1013</v>
      </c>
      <c r="AI4" t="s">
        <v>636</v>
      </c>
      <c r="AJ4" t="s">
        <v>1044</v>
      </c>
      <c r="AK4" t="s">
        <v>1065</v>
      </c>
      <c r="AL4" t="s">
        <v>1082</v>
      </c>
    </row>
    <row r="5" spans="1:38" x14ac:dyDescent="0.35">
      <c r="A5" s="1" t="s">
        <v>392</v>
      </c>
      <c r="B5" t="s">
        <v>44</v>
      </c>
      <c r="C5" t="s">
        <v>419</v>
      </c>
      <c r="D5" t="s">
        <v>439</v>
      </c>
      <c r="E5" t="s">
        <v>456</v>
      </c>
      <c r="F5" t="s">
        <v>472</v>
      </c>
      <c r="G5" t="s">
        <v>490</v>
      </c>
      <c r="H5" t="s">
        <v>507</v>
      </c>
      <c r="I5" t="s">
        <v>526</v>
      </c>
      <c r="J5" t="s">
        <v>547</v>
      </c>
      <c r="K5" t="s">
        <v>568</v>
      </c>
      <c r="L5" t="s">
        <v>591</v>
      </c>
      <c r="M5" t="s">
        <v>610</v>
      </c>
      <c r="N5" t="s">
        <v>632</v>
      </c>
      <c r="O5" t="s">
        <v>653</v>
      </c>
      <c r="P5" t="s">
        <v>673</v>
      </c>
      <c r="Q5" t="s">
        <v>695</v>
      </c>
      <c r="R5" t="s">
        <v>718</v>
      </c>
      <c r="S5" t="s">
        <v>739</v>
      </c>
      <c r="T5" t="s">
        <v>761</v>
      </c>
      <c r="U5" t="s">
        <v>780</v>
      </c>
      <c r="V5" t="s">
        <v>799</v>
      </c>
      <c r="W5" t="s">
        <v>821</v>
      </c>
      <c r="X5" t="s">
        <v>837</v>
      </c>
      <c r="Y5" t="s">
        <v>854</v>
      </c>
      <c r="Z5" t="s">
        <v>872</v>
      </c>
      <c r="AA5" t="s">
        <v>893</v>
      </c>
      <c r="AB5" t="s">
        <v>910</v>
      </c>
      <c r="AC5" t="s">
        <v>930</v>
      </c>
      <c r="AD5" t="s">
        <v>947</v>
      </c>
      <c r="AE5" t="s">
        <v>965</v>
      </c>
      <c r="AF5" t="s">
        <v>979</v>
      </c>
      <c r="AG5" t="s">
        <v>998</v>
      </c>
      <c r="AH5" t="s">
        <v>1014</v>
      </c>
      <c r="AI5" t="s">
        <v>1028</v>
      </c>
      <c r="AJ5" t="s">
        <v>1045</v>
      </c>
      <c r="AK5" t="s">
        <v>1066</v>
      </c>
      <c r="AL5" t="s">
        <v>1083</v>
      </c>
    </row>
    <row r="6" spans="1:38" x14ac:dyDescent="0.35">
      <c r="A6" s="1" t="s">
        <v>393</v>
      </c>
      <c r="B6" t="s">
        <v>44</v>
      </c>
      <c r="C6" t="s">
        <v>420</v>
      </c>
      <c r="D6" t="s">
        <v>440</v>
      </c>
      <c r="E6" t="s">
        <v>457</v>
      </c>
      <c r="F6" t="s">
        <v>473</v>
      </c>
      <c r="G6" t="s">
        <v>491</v>
      </c>
      <c r="H6" t="s">
        <v>508</v>
      </c>
      <c r="I6" t="s">
        <v>527</v>
      </c>
      <c r="J6" t="s">
        <v>548</v>
      </c>
      <c r="K6" t="s">
        <v>569</v>
      </c>
      <c r="L6" t="s">
        <v>225</v>
      </c>
      <c r="M6" t="s">
        <v>611</v>
      </c>
      <c r="N6" t="s">
        <v>633</v>
      </c>
      <c r="O6" t="s">
        <v>654</v>
      </c>
      <c r="P6" t="s">
        <v>674</v>
      </c>
      <c r="Q6" t="s">
        <v>696</v>
      </c>
      <c r="R6" t="s">
        <v>719</v>
      </c>
      <c r="S6" t="s">
        <v>740</v>
      </c>
      <c r="T6" t="s">
        <v>762</v>
      </c>
      <c r="U6" t="s">
        <v>781</v>
      </c>
      <c r="V6" t="s">
        <v>800</v>
      </c>
      <c r="W6" t="s">
        <v>822</v>
      </c>
      <c r="X6" t="s">
        <v>838</v>
      </c>
      <c r="Y6" t="s">
        <v>855</v>
      </c>
      <c r="Z6" t="s">
        <v>873</v>
      </c>
      <c r="AA6" t="s">
        <v>894</v>
      </c>
      <c r="AB6" t="s">
        <v>911</v>
      </c>
      <c r="AC6" t="s">
        <v>931</v>
      </c>
      <c r="AD6" t="s">
        <v>948</v>
      </c>
      <c r="AE6" t="s">
        <v>966</v>
      </c>
      <c r="AF6" t="s">
        <v>980</v>
      </c>
      <c r="AG6" t="s">
        <v>999</v>
      </c>
      <c r="AH6" t="s">
        <v>1015</v>
      </c>
      <c r="AI6" t="s">
        <v>1029</v>
      </c>
      <c r="AJ6" t="s">
        <v>1046</v>
      </c>
      <c r="AK6" t="s">
        <v>1067</v>
      </c>
      <c r="AL6" t="s">
        <v>1084</v>
      </c>
    </row>
    <row r="7" spans="1:38" x14ac:dyDescent="0.35">
      <c r="A7" s="1" t="s">
        <v>394</v>
      </c>
      <c r="B7" t="s">
        <v>44</v>
      </c>
      <c r="C7" t="s">
        <v>44</v>
      </c>
      <c r="D7" t="s">
        <v>44</v>
      </c>
      <c r="E7" t="s">
        <v>44</v>
      </c>
      <c r="F7" t="s">
        <v>44</v>
      </c>
      <c r="G7" t="s">
        <v>44</v>
      </c>
      <c r="H7" t="s">
        <v>44</v>
      </c>
      <c r="I7" t="s">
        <v>44</v>
      </c>
      <c r="J7" t="s">
        <v>549</v>
      </c>
      <c r="K7" t="s">
        <v>570</v>
      </c>
      <c r="L7" t="s">
        <v>592</v>
      </c>
      <c r="M7" t="s">
        <v>612</v>
      </c>
      <c r="N7" t="s">
        <v>634</v>
      </c>
      <c r="O7" t="s">
        <v>655</v>
      </c>
      <c r="P7" t="s">
        <v>675</v>
      </c>
      <c r="Q7" t="s">
        <v>697</v>
      </c>
      <c r="R7" t="s">
        <v>720</v>
      </c>
      <c r="S7" t="s">
        <v>741</v>
      </c>
      <c r="T7" t="s">
        <v>763</v>
      </c>
      <c r="U7" t="s">
        <v>782</v>
      </c>
      <c r="V7" t="s">
        <v>801</v>
      </c>
      <c r="W7" t="s">
        <v>823</v>
      </c>
      <c r="X7" t="s">
        <v>839</v>
      </c>
      <c r="Y7" t="s">
        <v>856</v>
      </c>
      <c r="Z7" t="s">
        <v>874</v>
      </c>
      <c r="AA7" t="s">
        <v>895</v>
      </c>
      <c r="AB7" t="s">
        <v>912</v>
      </c>
      <c r="AC7" t="s">
        <v>932</v>
      </c>
      <c r="AD7" t="s">
        <v>949</v>
      </c>
      <c r="AE7" t="s">
        <v>967</v>
      </c>
      <c r="AF7" t="s">
        <v>981</v>
      </c>
      <c r="AG7" t="s">
        <v>1000</v>
      </c>
      <c r="AH7" t="s">
        <v>1016</v>
      </c>
      <c r="AI7" t="s">
        <v>873</v>
      </c>
      <c r="AJ7" t="s">
        <v>1047</v>
      </c>
      <c r="AK7" t="s">
        <v>1068</v>
      </c>
      <c r="AL7" t="s">
        <v>1085</v>
      </c>
    </row>
    <row r="8" spans="1:38" x14ac:dyDescent="0.35">
      <c r="A8" s="1" t="s">
        <v>395</v>
      </c>
      <c r="B8" t="s">
        <v>44</v>
      </c>
      <c r="C8" t="s">
        <v>421</v>
      </c>
      <c r="D8" t="s">
        <v>441</v>
      </c>
      <c r="E8" t="s">
        <v>458</v>
      </c>
      <c r="F8" t="s">
        <v>474</v>
      </c>
      <c r="G8" t="s">
        <v>492</v>
      </c>
      <c r="H8" t="s">
        <v>509</v>
      </c>
      <c r="I8" t="s">
        <v>528</v>
      </c>
      <c r="J8" t="s">
        <v>550</v>
      </c>
      <c r="K8" t="s">
        <v>571</v>
      </c>
      <c r="L8" t="s">
        <v>593</v>
      </c>
      <c r="M8" t="s">
        <v>613</v>
      </c>
      <c r="N8" t="s">
        <v>612</v>
      </c>
      <c r="O8" t="s">
        <v>656</v>
      </c>
      <c r="P8" t="s">
        <v>676</v>
      </c>
      <c r="Q8" t="s">
        <v>698</v>
      </c>
      <c r="R8" t="s">
        <v>721</v>
      </c>
      <c r="S8" t="s">
        <v>742</v>
      </c>
      <c r="T8" t="s">
        <v>764</v>
      </c>
      <c r="U8" t="s">
        <v>783</v>
      </c>
      <c r="V8" t="s">
        <v>802</v>
      </c>
      <c r="W8" t="s">
        <v>824</v>
      </c>
      <c r="X8" t="s">
        <v>840</v>
      </c>
      <c r="Y8" t="s">
        <v>857</v>
      </c>
      <c r="Z8" t="s">
        <v>875</v>
      </c>
      <c r="AA8" t="s">
        <v>896</v>
      </c>
      <c r="AB8" t="s">
        <v>913</v>
      </c>
      <c r="AC8" t="s">
        <v>652</v>
      </c>
      <c r="AD8" t="s">
        <v>950</v>
      </c>
      <c r="AE8" t="s">
        <v>440</v>
      </c>
      <c r="AF8" t="s">
        <v>982</v>
      </c>
      <c r="AG8" t="s">
        <v>1001</v>
      </c>
      <c r="AH8" t="s">
        <v>1017</v>
      </c>
      <c r="AI8" t="s">
        <v>1030</v>
      </c>
      <c r="AJ8" t="s">
        <v>1048</v>
      </c>
      <c r="AK8" t="s">
        <v>1069</v>
      </c>
      <c r="AL8" t="s">
        <v>1086</v>
      </c>
    </row>
    <row r="9" spans="1:38" x14ac:dyDescent="0.35">
      <c r="A9" s="1" t="s">
        <v>396</v>
      </c>
      <c r="B9" t="s">
        <v>44</v>
      </c>
      <c r="C9" t="s">
        <v>421</v>
      </c>
      <c r="D9" t="s">
        <v>44</v>
      </c>
      <c r="E9" t="s">
        <v>458</v>
      </c>
      <c r="F9" t="s">
        <v>474</v>
      </c>
      <c r="G9" t="s">
        <v>492</v>
      </c>
      <c r="H9" t="s">
        <v>509</v>
      </c>
      <c r="I9" t="s">
        <v>528</v>
      </c>
      <c r="J9" t="s">
        <v>550</v>
      </c>
      <c r="K9" t="s">
        <v>571</v>
      </c>
      <c r="L9" t="s">
        <v>593</v>
      </c>
      <c r="M9" t="s">
        <v>613</v>
      </c>
      <c r="N9" t="s">
        <v>612</v>
      </c>
      <c r="O9" t="s">
        <v>656</v>
      </c>
      <c r="P9" t="s">
        <v>676</v>
      </c>
      <c r="Q9" t="s">
        <v>698</v>
      </c>
      <c r="R9" t="s">
        <v>721</v>
      </c>
      <c r="S9" t="s">
        <v>742</v>
      </c>
      <c r="T9" t="s">
        <v>764</v>
      </c>
      <c r="U9" t="s">
        <v>783</v>
      </c>
      <c r="V9" t="s">
        <v>802</v>
      </c>
      <c r="W9" t="s">
        <v>44</v>
      </c>
      <c r="X9" t="s">
        <v>840</v>
      </c>
      <c r="Y9" t="s">
        <v>857</v>
      </c>
      <c r="Z9" t="s">
        <v>876</v>
      </c>
      <c r="AA9" t="s">
        <v>896</v>
      </c>
      <c r="AB9" t="s">
        <v>44</v>
      </c>
      <c r="AC9" t="s">
        <v>652</v>
      </c>
      <c r="AD9" t="s">
        <v>44</v>
      </c>
      <c r="AE9" t="s">
        <v>87</v>
      </c>
      <c r="AF9" t="s">
        <v>983</v>
      </c>
      <c r="AG9" t="s">
        <v>44</v>
      </c>
      <c r="AH9" t="s">
        <v>680</v>
      </c>
      <c r="AI9" t="s">
        <v>1030</v>
      </c>
      <c r="AJ9" t="s">
        <v>1048</v>
      </c>
      <c r="AK9" t="s">
        <v>44</v>
      </c>
      <c r="AL9" t="s">
        <v>44</v>
      </c>
    </row>
    <row r="10" spans="1:38" x14ac:dyDescent="0.35">
      <c r="A10" s="1" t="s">
        <v>397</v>
      </c>
      <c r="B10" t="s">
        <v>44</v>
      </c>
      <c r="C10" t="s">
        <v>44</v>
      </c>
      <c r="D10" t="s">
        <v>44</v>
      </c>
      <c r="E10" t="s">
        <v>44</v>
      </c>
      <c r="F10" t="s">
        <v>44</v>
      </c>
      <c r="G10" t="s">
        <v>44</v>
      </c>
      <c r="H10" t="s">
        <v>44</v>
      </c>
      <c r="I10" t="s">
        <v>44</v>
      </c>
      <c r="J10" t="s">
        <v>44</v>
      </c>
      <c r="K10" t="s">
        <v>44</v>
      </c>
      <c r="L10" t="s">
        <v>44</v>
      </c>
      <c r="M10" t="s">
        <v>44</v>
      </c>
      <c r="N10" t="s">
        <v>44</v>
      </c>
      <c r="O10" t="s">
        <v>44</v>
      </c>
      <c r="P10" t="s">
        <v>44</v>
      </c>
      <c r="Q10" t="s">
        <v>44</v>
      </c>
      <c r="R10" t="s">
        <v>44</v>
      </c>
      <c r="S10" t="s">
        <v>44</v>
      </c>
      <c r="T10" t="s">
        <v>44</v>
      </c>
      <c r="U10" t="s">
        <v>44</v>
      </c>
      <c r="V10" t="s">
        <v>44</v>
      </c>
      <c r="W10" t="s">
        <v>44</v>
      </c>
      <c r="X10" t="s">
        <v>44</v>
      </c>
      <c r="Y10" t="s">
        <v>44</v>
      </c>
      <c r="Z10" t="s">
        <v>44</v>
      </c>
      <c r="AA10" t="s">
        <v>44</v>
      </c>
      <c r="AB10" t="s">
        <v>44</v>
      </c>
      <c r="AC10" t="s">
        <v>44</v>
      </c>
      <c r="AD10" t="s">
        <v>44</v>
      </c>
      <c r="AE10" t="s">
        <v>44</v>
      </c>
      <c r="AF10" t="s">
        <v>44</v>
      </c>
      <c r="AG10" t="s">
        <v>44</v>
      </c>
      <c r="AH10" t="s">
        <v>44</v>
      </c>
      <c r="AI10" t="s">
        <v>44</v>
      </c>
      <c r="AJ10" t="s">
        <v>44</v>
      </c>
      <c r="AK10" t="s">
        <v>44</v>
      </c>
      <c r="AL10" t="s">
        <v>44</v>
      </c>
    </row>
    <row r="11" spans="1:38" x14ac:dyDescent="0.35">
      <c r="A11" s="1" t="s">
        <v>398</v>
      </c>
      <c r="B11" t="s">
        <v>44</v>
      </c>
      <c r="C11" t="s">
        <v>422</v>
      </c>
      <c r="D11" t="s">
        <v>95</v>
      </c>
      <c r="E11" t="s">
        <v>95</v>
      </c>
      <c r="F11" t="s">
        <v>475</v>
      </c>
      <c r="G11" t="s">
        <v>493</v>
      </c>
      <c r="H11" t="s">
        <v>510</v>
      </c>
      <c r="I11" t="s">
        <v>529</v>
      </c>
      <c r="J11" t="s">
        <v>44</v>
      </c>
      <c r="K11" t="s">
        <v>572</v>
      </c>
      <c r="L11" t="s">
        <v>44</v>
      </c>
      <c r="M11" t="s">
        <v>614</v>
      </c>
      <c r="N11" t="s">
        <v>635</v>
      </c>
      <c r="O11" t="s">
        <v>657</v>
      </c>
      <c r="P11" t="s">
        <v>677</v>
      </c>
      <c r="Q11" t="s">
        <v>44</v>
      </c>
      <c r="R11" t="s">
        <v>559</v>
      </c>
      <c r="S11" t="s">
        <v>743</v>
      </c>
      <c r="T11" t="s">
        <v>765</v>
      </c>
      <c r="U11" t="s">
        <v>616</v>
      </c>
      <c r="V11" t="s">
        <v>614</v>
      </c>
      <c r="W11" t="s">
        <v>825</v>
      </c>
      <c r="X11" t="s">
        <v>841</v>
      </c>
      <c r="Y11" t="s">
        <v>858</v>
      </c>
      <c r="Z11" t="s">
        <v>751</v>
      </c>
      <c r="AA11" t="s">
        <v>897</v>
      </c>
      <c r="AB11" t="s">
        <v>914</v>
      </c>
      <c r="AC11" t="s">
        <v>933</v>
      </c>
      <c r="AD11" t="s">
        <v>951</v>
      </c>
      <c r="AE11" t="s">
        <v>112</v>
      </c>
      <c r="AF11" t="s">
        <v>984</v>
      </c>
      <c r="AG11" t="s">
        <v>1002</v>
      </c>
      <c r="AH11" t="s">
        <v>659</v>
      </c>
      <c r="AI11" t="s">
        <v>657</v>
      </c>
      <c r="AJ11" t="s">
        <v>1049</v>
      </c>
      <c r="AK11" t="s">
        <v>44</v>
      </c>
      <c r="AL11" t="s">
        <v>1087</v>
      </c>
    </row>
    <row r="12" spans="1:38" x14ac:dyDescent="0.35">
      <c r="A12" s="1" t="s">
        <v>399</v>
      </c>
      <c r="B12" t="s">
        <v>44</v>
      </c>
      <c r="C12" t="s">
        <v>423</v>
      </c>
      <c r="D12" t="s">
        <v>137</v>
      </c>
      <c r="E12" t="s">
        <v>459</v>
      </c>
      <c r="F12" t="s">
        <v>476</v>
      </c>
      <c r="G12" t="s">
        <v>494</v>
      </c>
      <c r="H12" t="s">
        <v>511</v>
      </c>
      <c r="I12" t="s">
        <v>530</v>
      </c>
      <c r="J12" t="s">
        <v>551</v>
      </c>
      <c r="K12" t="s">
        <v>573</v>
      </c>
      <c r="L12" t="s">
        <v>594</v>
      </c>
      <c r="M12" t="s">
        <v>615</v>
      </c>
      <c r="N12" t="s">
        <v>636</v>
      </c>
      <c r="O12" t="s">
        <v>658</v>
      </c>
      <c r="P12" t="s">
        <v>678</v>
      </c>
      <c r="Q12" t="s">
        <v>699</v>
      </c>
      <c r="R12" t="s">
        <v>722</v>
      </c>
      <c r="S12" t="s">
        <v>744</v>
      </c>
      <c r="T12" t="s">
        <v>766</v>
      </c>
      <c r="U12" t="s">
        <v>784</v>
      </c>
      <c r="V12" t="s">
        <v>803</v>
      </c>
      <c r="W12" t="s">
        <v>826</v>
      </c>
      <c r="X12" t="s">
        <v>842</v>
      </c>
      <c r="Y12" t="s">
        <v>859</v>
      </c>
      <c r="Z12" t="s">
        <v>877</v>
      </c>
      <c r="AA12" t="s">
        <v>898</v>
      </c>
      <c r="AB12" t="s">
        <v>915</v>
      </c>
      <c r="AC12" t="s">
        <v>934</v>
      </c>
      <c r="AD12" t="s">
        <v>952</v>
      </c>
      <c r="AE12" t="s">
        <v>968</v>
      </c>
      <c r="AF12" t="s">
        <v>985</v>
      </c>
      <c r="AG12" t="s">
        <v>1003</v>
      </c>
      <c r="AH12" t="s">
        <v>1018</v>
      </c>
      <c r="AI12" t="s">
        <v>1031</v>
      </c>
      <c r="AJ12" t="s">
        <v>1050</v>
      </c>
      <c r="AK12" t="s">
        <v>1070</v>
      </c>
      <c r="AL12" t="s">
        <v>1088</v>
      </c>
    </row>
    <row r="13" spans="1:38" x14ac:dyDescent="0.35">
      <c r="A13" s="1" t="s">
        <v>400</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878</v>
      </c>
      <c r="AA13" t="s">
        <v>481</v>
      </c>
      <c r="AB13" t="s">
        <v>916</v>
      </c>
      <c r="AC13" t="s">
        <v>935</v>
      </c>
      <c r="AD13" t="s">
        <v>616</v>
      </c>
      <c r="AE13" t="s">
        <v>449</v>
      </c>
      <c r="AF13" t="s">
        <v>44</v>
      </c>
      <c r="AG13" t="s">
        <v>535</v>
      </c>
      <c r="AH13" t="s">
        <v>499</v>
      </c>
      <c r="AI13" t="s">
        <v>951</v>
      </c>
      <c r="AJ13" t="s">
        <v>1051</v>
      </c>
      <c r="AK13" t="s">
        <v>935</v>
      </c>
      <c r="AL13" t="s">
        <v>935</v>
      </c>
    </row>
    <row r="14" spans="1:38" x14ac:dyDescent="0.35">
      <c r="A14" s="1" t="s">
        <v>401</v>
      </c>
      <c r="B14" t="s">
        <v>44</v>
      </c>
      <c r="C14" t="s">
        <v>44</v>
      </c>
      <c r="D14" t="s">
        <v>44</v>
      </c>
      <c r="E14" t="s">
        <v>44</v>
      </c>
      <c r="F14" t="s">
        <v>44</v>
      </c>
      <c r="G14" t="s">
        <v>44</v>
      </c>
      <c r="H14" t="s">
        <v>44</v>
      </c>
      <c r="I14" t="s">
        <v>44</v>
      </c>
      <c r="J14" t="s">
        <v>44</v>
      </c>
      <c r="K14" t="s">
        <v>574</v>
      </c>
      <c r="L14" t="s">
        <v>44</v>
      </c>
      <c r="M14" t="s">
        <v>616</v>
      </c>
      <c r="N14" t="s">
        <v>444</v>
      </c>
      <c r="O14" t="s">
        <v>659</v>
      </c>
      <c r="P14" t="s">
        <v>679</v>
      </c>
      <c r="Q14" t="s">
        <v>44</v>
      </c>
      <c r="R14" t="s">
        <v>723</v>
      </c>
      <c r="S14" t="s">
        <v>745</v>
      </c>
      <c r="T14" t="s">
        <v>193</v>
      </c>
      <c r="U14" t="s">
        <v>785</v>
      </c>
      <c r="V14" t="s">
        <v>804</v>
      </c>
      <c r="W14" t="s">
        <v>44</v>
      </c>
      <c r="X14" t="s">
        <v>843</v>
      </c>
      <c r="Y14" t="s">
        <v>860</v>
      </c>
      <c r="Z14" t="s">
        <v>879</v>
      </c>
      <c r="AA14" t="s">
        <v>899</v>
      </c>
      <c r="AB14" t="s">
        <v>917</v>
      </c>
      <c r="AC14" t="s">
        <v>521</v>
      </c>
      <c r="AD14" t="s">
        <v>953</v>
      </c>
      <c r="AE14" t="s">
        <v>953</v>
      </c>
      <c r="AF14" t="s">
        <v>986</v>
      </c>
      <c r="AG14" t="s">
        <v>510</v>
      </c>
      <c r="AH14" t="s">
        <v>1019</v>
      </c>
      <c r="AI14" t="s">
        <v>1032</v>
      </c>
      <c r="AJ14" t="s">
        <v>1052</v>
      </c>
      <c r="AK14" t="s">
        <v>1071</v>
      </c>
      <c r="AL14" t="s">
        <v>811</v>
      </c>
    </row>
    <row r="15" spans="1:38" x14ac:dyDescent="0.35">
      <c r="A15" s="1" t="s">
        <v>402</v>
      </c>
      <c r="B15" t="s">
        <v>44</v>
      </c>
      <c r="C15" t="s">
        <v>422</v>
      </c>
      <c r="D15" t="s">
        <v>95</v>
      </c>
      <c r="E15" t="s">
        <v>95</v>
      </c>
      <c r="F15" t="s">
        <v>475</v>
      </c>
      <c r="G15" t="s">
        <v>493</v>
      </c>
      <c r="H15" t="s">
        <v>510</v>
      </c>
      <c r="I15" t="s">
        <v>529</v>
      </c>
      <c r="J15" t="s">
        <v>521</v>
      </c>
      <c r="K15" t="s">
        <v>575</v>
      </c>
      <c r="L15" t="s">
        <v>549</v>
      </c>
      <c r="M15" t="s">
        <v>617</v>
      </c>
      <c r="N15" t="s">
        <v>637</v>
      </c>
      <c r="O15" t="s">
        <v>634</v>
      </c>
      <c r="P15" t="s">
        <v>680</v>
      </c>
      <c r="Q15" t="s">
        <v>700</v>
      </c>
      <c r="R15" t="s">
        <v>724</v>
      </c>
      <c r="S15" t="s">
        <v>746</v>
      </c>
      <c r="T15" t="s">
        <v>767</v>
      </c>
      <c r="U15" t="s">
        <v>786</v>
      </c>
      <c r="V15" t="s">
        <v>805</v>
      </c>
      <c r="W15" t="s">
        <v>52</v>
      </c>
      <c r="X15" t="s">
        <v>72</v>
      </c>
      <c r="Y15" t="s">
        <v>92</v>
      </c>
      <c r="Z15" t="s">
        <v>111</v>
      </c>
      <c r="AA15" t="s">
        <v>131</v>
      </c>
      <c r="AB15" t="s">
        <v>152</v>
      </c>
      <c r="AC15" t="s">
        <v>172</v>
      </c>
      <c r="AD15" t="s">
        <v>192</v>
      </c>
      <c r="AE15" t="s">
        <v>211</v>
      </c>
      <c r="AF15" t="s">
        <v>229</v>
      </c>
      <c r="AG15" t="s">
        <v>248</v>
      </c>
      <c r="AH15" t="s">
        <v>265</v>
      </c>
      <c r="AI15" t="s">
        <v>283</v>
      </c>
      <c r="AJ15" t="s">
        <v>302</v>
      </c>
      <c r="AK15" t="s">
        <v>319</v>
      </c>
      <c r="AL15" t="s">
        <v>338</v>
      </c>
    </row>
    <row r="16" spans="1:38" x14ac:dyDescent="0.35">
      <c r="A16" s="1" t="s">
        <v>403</v>
      </c>
      <c r="B16" t="s">
        <v>44</v>
      </c>
      <c r="C16" t="s">
        <v>424</v>
      </c>
      <c r="D16" t="s">
        <v>442</v>
      </c>
      <c r="E16" t="s">
        <v>460</v>
      </c>
      <c r="F16" t="s">
        <v>477</v>
      </c>
      <c r="G16" t="s">
        <v>495</v>
      </c>
      <c r="H16" t="s">
        <v>512</v>
      </c>
      <c r="I16" t="s">
        <v>531</v>
      </c>
      <c r="J16" t="s">
        <v>552</v>
      </c>
      <c r="K16" t="s">
        <v>106</v>
      </c>
      <c r="L16" t="s">
        <v>595</v>
      </c>
      <c r="M16" t="s">
        <v>618</v>
      </c>
      <c r="N16" t="s">
        <v>638</v>
      </c>
      <c r="O16" t="s">
        <v>660</v>
      </c>
      <c r="P16" t="s">
        <v>681</v>
      </c>
      <c r="Q16" t="s">
        <v>701</v>
      </c>
      <c r="R16" t="s">
        <v>680</v>
      </c>
      <c r="S16" t="s">
        <v>747</v>
      </c>
      <c r="T16" t="s">
        <v>768</v>
      </c>
      <c r="U16" t="s">
        <v>787</v>
      </c>
      <c r="V16" t="s">
        <v>806</v>
      </c>
      <c r="W16" t="s">
        <v>827</v>
      </c>
      <c r="X16" t="s">
        <v>844</v>
      </c>
      <c r="Y16" t="s">
        <v>861</v>
      </c>
      <c r="Z16" t="s">
        <v>880</v>
      </c>
      <c r="AA16" t="s">
        <v>297</v>
      </c>
      <c r="AB16" t="s">
        <v>918</v>
      </c>
      <c r="AC16" t="s">
        <v>936</v>
      </c>
      <c r="AD16" t="s">
        <v>954</v>
      </c>
      <c r="AE16" t="s">
        <v>969</v>
      </c>
      <c r="AF16" t="s">
        <v>987</v>
      </c>
      <c r="AG16" t="s">
        <v>1004</v>
      </c>
      <c r="AH16" t="s">
        <v>1020</v>
      </c>
      <c r="AI16" t="s">
        <v>1033</v>
      </c>
      <c r="AJ16" t="s">
        <v>1053</v>
      </c>
      <c r="AK16" t="s">
        <v>1072</v>
      </c>
      <c r="AL16" t="s">
        <v>1089</v>
      </c>
    </row>
    <row r="17" spans="1:38" x14ac:dyDescent="0.35">
      <c r="A17" s="1" t="s">
        <v>404</v>
      </c>
      <c r="B17" t="s">
        <v>44</v>
      </c>
      <c r="C17" t="s">
        <v>425</v>
      </c>
      <c r="D17" t="s">
        <v>443</v>
      </c>
      <c r="E17" t="s">
        <v>461</v>
      </c>
      <c r="F17" t="s">
        <v>478</v>
      </c>
      <c r="G17" t="s">
        <v>496</v>
      </c>
      <c r="H17" t="s">
        <v>513</v>
      </c>
      <c r="I17" t="s">
        <v>532</v>
      </c>
      <c r="J17" t="s">
        <v>553</v>
      </c>
      <c r="K17" t="s">
        <v>576</v>
      </c>
      <c r="L17" t="s">
        <v>596</v>
      </c>
      <c r="M17" t="s">
        <v>619</v>
      </c>
      <c r="N17" t="s">
        <v>639</v>
      </c>
      <c r="O17" t="s">
        <v>661</v>
      </c>
      <c r="P17" t="s">
        <v>682</v>
      </c>
      <c r="Q17" t="s">
        <v>702</v>
      </c>
      <c r="R17" t="s">
        <v>725</v>
      </c>
      <c r="S17" t="s">
        <v>748</v>
      </c>
      <c r="T17" t="s">
        <v>769</v>
      </c>
      <c r="U17" t="s">
        <v>513</v>
      </c>
      <c r="V17" t="s">
        <v>807</v>
      </c>
      <c r="W17" t="s">
        <v>828</v>
      </c>
      <c r="X17" t="s">
        <v>845</v>
      </c>
      <c r="Y17" t="s">
        <v>862</v>
      </c>
      <c r="Z17" t="s">
        <v>881</v>
      </c>
      <c r="AA17" t="s">
        <v>900</v>
      </c>
      <c r="AB17" t="s">
        <v>919</v>
      </c>
      <c r="AC17" t="s">
        <v>937</v>
      </c>
      <c r="AD17" t="s">
        <v>955</v>
      </c>
      <c r="AE17" t="s">
        <v>970</v>
      </c>
      <c r="AF17" t="s">
        <v>988</v>
      </c>
      <c r="AG17" t="s">
        <v>1005</v>
      </c>
      <c r="AH17" t="s">
        <v>1021</v>
      </c>
      <c r="AI17" t="s">
        <v>1034</v>
      </c>
      <c r="AJ17" t="s">
        <v>1054</v>
      </c>
      <c r="AK17" t="s">
        <v>1073</v>
      </c>
      <c r="AL17" t="s">
        <v>1090</v>
      </c>
    </row>
    <row r="18" spans="1:38" x14ac:dyDescent="0.35">
      <c r="A18" s="1" t="s">
        <v>405</v>
      </c>
      <c r="B18" t="s">
        <v>44</v>
      </c>
      <c r="C18" t="s">
        <v>426</v>
      </c>
      <c r="D18" t="s">
        <v>444</v>
      </c>
      <c r="E18" t="s">
        <v>462</v>
      </c>
      <c r="F18" t="s">
        <v>479</v>
      </c>
      <c r="G18" t="s">
        <v>497</v>
      </c>
      <c r="H18" t="s">
        <v>514</v>
      </c>
      <c r="I18" t="s">
        <v>533</v>
      </c>
      <c r="J18" t="s">
        <v>554</v>
      </c>
      <c r="K18" t="s">
        <v>577</v>
      </c>
      <c r="L18" t="s">
        <v>597</v>
      </c>
      <c r="M18" t="s">
        <v>620</v>
      </c>
      <c r="N18" t="s">
        <v>640</v>
      </c>
      <c r="O18" t="s">
        <v>662</v>
      </c>
      <c r="P18" t="s">
        <v>683</v>
      </c>
      <c r="Q18" t="s">
        <v>703</v>
      </c>
      <c r="R18" t="s">
        <v>726</v>
      </c>
      <c r="S18" t="s">
        <v>749</v>
      </c>
      <c r="T18" t="s">
        <v>770</v>
      </c>
      <c r="U18" t="s">
        <v>788</v>
      </c>
      <c r="V18" t="s">
        <v>808</v>
      </c>
      <c r="W18" t="s">
        <v>829</v>
      </c>
      <c r="X18" t="s">
        <v>846</v>
      </c>
      <c r="Y18" t="s">
        <v>863</v>
      </c>
      <c r="Z18" t="s">
        <v>882</v>
      </c>
      <c r="AA18" t="s">
        <v>901</v>
      </c>
      <c r="AB18" t="s">
        <v>920</v>
      </c>
      <c r="AC18" t="s">
        <v>938</v>
      </c>
      <c r="AD18" t="s">
        <v>956</v>
      </c>
      <c r="AE18" t="s">
        <v>971</v>
      </c>
      <c r="AF18" t="s">
        <v>989</v>
      </c>
      <c r="AG18" t="s">
        <v>1006</v>
      </c>
      <c r="AH18" t="s">
        <v>565</v>
      </c>
      <c r="AI18" t="s">
        <v>441</v>
      </c>
      <c r="AJ18" t="s">
        <v>1055</v>
      </c>
      <c r="AK18" t="s">
        <v>1074</v>
      </c>
      <c r="AL18" t="s">
        <v>1091</v>
      </c>
    </row>
    <row r="19" spans="1:38" x14ac:dyDescent="0.35">
      <c r="A19" s="1" t="s">
        <v>406</v>
      </c>
      <c r="B19" t="s">
        <v>44</v>
      </c>
      <c r="C19" t="s">
        <v>427</v>
      </c>
      <c r="D19" t="s">
        <v>445</v>
      </c>
      <c r="E19" t="s">
        <v>463</v>
      </c>
      <c r="F19" t="s">
        <v>480</v>
      </c>
      <c r="G19" t="s">
        <v>498</v>
      </c>
      <c r="H19" t="s">
        <v>515</v>
      </c>
      <c r="I19" t="s">
        <v>534</v>
      </c>
      <c r="J19" t="s">
        <v>555</v>
      </c>
      <c r="K19" t="s">
        <v>578</v>
      </c>
      <c r="L19" t="s">
        <v>598</v>
      </c>
      <c r="M19" t="s">
        <v>621</v>
      </c>
      <c r="N19" t="s">
        <v>641</v>
      </c>
      <c r="O19" t="s">
        <v>663</v>
      </c>
      <c r="P19" t="s">
        <v>684</v>
      </c>
      <c r="Q19" t="s">
        <v>704</v>
      </c>
      <c r="R19" t="s">
        <v>727</v>
      </c>
      <c r="S19" t="s">
        <v>750</v>
      </c>
      <c r="T19" t="s">
        <v>771</v>
      </c>
      <c r="U19" t="s">
        <v>789</v>
      </c>
      <c r="V19" t="s">
        <v>809</v>
      </c>
      <c r="W19" t="s">
        <v>830</v>
      </c>
      <c r="X19" t="s">
        <v>847</v>
      </c>
      <c r="Y19" t="s">
        <v>864</v>
      </c>
      <c r="Z19" t="s">
        <v>828</v>
      </c>
      <c r="AA19" t="s">
        <v>902</v>
      </c>
      <c r="AB19" t="s">
        <v>921</v>
      </c>
      <c r="AC19" t="s">
        <v>939</v>
      </c>
      <c r="AD19" t="s">
        <v>957</v>
      </c>
      <c r="AE19" t="s">
        <v>972</v>
      </c>
      <c r="AF19" t="s">
        <v>990</v>
      </c>
      <c r="AG19" t="s">
        <v>1007</v>
      </c>
      <c r="AH19" t="s">
        <v>1022</v>
      </c>
      <c r="AI19" t="s">
        <v>1035</v>
      </c>
      <c r="AJ19" t="s">
        <v>1056</v>
      </c>
      <c r="AK19" t="s">
        <v>1075</v>
      </c>
      <c r="AL19" t="s">
        <v>1092</v>
      </c>
    </row>
    <row r="20" spans="1:38" x14ac:dyDescent="0.35">
      <c r="A20" s="1" t="s">
        <v>407</v>
      </c>
      <c r="B20" t="s">
        <v>44</v>
      </c>
      <c r="C20" t="s">
        <v>428</v>
      </c>
      <c r="D20" t="s">
        <v>446</v>
      </c>
      <c r="E20" t="s">
        <v>464</v>
      </c>
      <c r="F20" t="s">
        <v>481</v>
      </c>
      <c r="G20" t="s">
        <v>499</v>
      </c>
      <c r="H20" t="s">
        <v>516</v>
      </c>
      <c r="I20" t="s">
        <v>535</v>
      </c>
      <c r="J20" t="s">
        <v>556</v>
      </c>
      <c r="K20" t="s">
        <v>579</v>
      </c>
      <c r="L20" t="s">
        <v>599</v>
      </c>
      <c r="M20" t="s">
        <v>622</v>
      </c>
      <c r="N20" t="s">
        <v>642</v>
      </c>
      <c r="O20" t="s">
        <v>579</v>
      </c>
      <c r="P20" t="s">
        <v>685</v>
      </c>
      <c r="Q20" t="s">
        <v>705</v>
      </c>
      <c r="R20" t="s">
        <v>728</v>
      </c>
      <c r="S20" t="s">
        <v>751</v>
      </c>
      <c r="T20" t="s">
        <v>688</v>
      </c>
      <c r="U20" t="s">
        <v>790</v>
      </c>
      <c r="V20" t="s">
        <v>810</v>
      </c>
      <c r="W20" t="s">
        <v>53</v>
      </c>
      <c r="X20" t="s">
        <v>848</v>
      </c>
      <c r="Y20" t="s">
        <v>865</v>
      </c>
      <c r="Z20" t="s">
        <v>883</v>
      </c>
      <c r="AA20" t="s">
        <v>903</v>
      </c>
      <c r="AB20" t="s">
        <v>922</v>
      </c>
      <c r="AC20" t="s">
        <v>940</v>
      </c>
      <c r="AD20" t="s">
        <v>958</v>
      </c>
      <c r="AE20" t="s">
        <v>973</v>
      </c>
      <c r="AF20" t="s">
        <v>991</v>
      </c>
      <c r="AG20" t="s">
        <v>1008</v>
      </c>
      <c r="AH20" t="s">
        <v>804</v>
      </c>
      <c r="AI20" t="s">
        <v>1036</v>
      </c>
      <c r="AJ20" t="s">
        <v>1057</v>
      </c>
      <c r="AK20" t="s">
        <v>729</v>
      </c>
      <c r="AL20" t="s">
        <v>1093</v>
      </c>
    </row>
    <row r="21" spans="1:38" x14ac:dyDescent="0.35">
      <c r="A21" s="1" t="s">
        <v>408</v>
      </c>
      <c r="B21" t="s">
        <v>44</v>
      </c>
      <c r="C21" t="s">
        <v>429</v>
      </c>
      <c r="D21" t="s">
        <v>447</v>
      </c>
      <c r="E21" t="s">
        <v>44</v>
      </c>
      <c r="F21" t="s">
        <v>482</v>
      </c>
      <c r="G21" t="s">
        <v>44</v>
      </c>
      <c r="H21" t="s">
        <v>44</v>
      </c>
      <c r="I21" t="s">
        <v>536</v>
      </c>
      <c r="J21" t="s">
        <v>557</v>
      </c>
      <c r="K21" t="s">
        <v>580</v>
      </c>
      <c r="L21" t="s">
        <v>600</v>
      </c>
      <c r="M21" t="s">
        <v>623</v>
      </c>
      <c r="N21" t="s">
        <v>643</v>
      </c>
      <c r="O21" t="s">
        <v>664</v>
      </c>
      <c r="P21" t="s">
        <v>686</v>
      </c>
      <c r="Q21" t="s">
        <v>706</v>
      </c>
      <c r="R21" t="s">
        <v>729</v>
      </c>
      <c r="S21" t="s">
        <v>752</v>
      </c>
      <c r="T21" t="s">
        <v>772</v>
      </c>
      <c r="U21" t="s">
        <v>791</v>
      </c>
      <c r="V21" t="s">
        <v>811</v>
      </c>
      <c r="W21" t="s">
        <v>831</v>
      </c>
      <c r="X21" t="s">
        <v>849</v>
      </c>
      <c r="Y21" t="s">
        <v>866</v>
      </c>
      <c r="Z21" t="s">
        <v>884</v>
      </c>
      <c r="AA21" t="s">
        <v>904</v>
      </c>
      <c r="AB21" t="s">
        <v>923</v>
      </c>
      <c r="AC21" t="s">
        <v>941</v>
      </c>
      <c r="AD21" t="s">
        <v>959</v>
      </c>
      <c r="AE21" t="s">
        <v>974</v>
      </c>
      <c r="AF21" t="s">
        <v>992</v>
      </c>
      <c r="AG21" t="s">
        <v>1009</v>
      </c>
      <c r="AH21" t="s">
        <v>1023</v>
      </c>
      <c r="AI21" t="s">
        <v>1037</v>
      </c>
      <c r="AJ21" t="s">
        <v>1058</v>
      </c>
      <c r="AK21" t="s">
        <v>1076</v>
      </c>
      <c r="AL21" t="s">
        <v>1094</v>
      </c>
    </row>
    <row r="22" spans="1:38" x14ac:dyDescent="0.35">
      <c r="A22" s="1" t="s">
        <v>409</v>
      </c>
      <c r="B22" t="s">
        <v>44</v>
      </c>
      <c r="C22" t="s">
        <v>430</v>
      </c>
      <c r="D22" t="s">
        <v>448</v>
      </c>
      <c r="E22" t="s">
        <v>44</v>
      </c>
      <c r="F22" t="s">
        <v>483</v>
      </c>
      <c r="G22" t="s">
        <v>44</v>
      </c>
      <c r="H22" t="s">
        <v>44</v>
      </c>
      <c r="I22" t="s">
        <v>537</v>
      </c>
      <c r="J22" t="s">
        <v>558</v>
      </c>
      <c r="K22" t="s">
        <v>581</v>
      </c>
      <c r="L22" t="s">
        <v>601</v>
      </c>
      <c r="M22" t="s">
        <v>624</v>
      </c>
      <c r="N22" t="s">
        <v>644</v>
      </c>
      <c r="O22" t="s">
        <v>665</v>
      </c>
      <c r="P22" t="s">
        <v>687</v>
      </c>
      <c r="Q22" t="s">
        <v>707</v>
      </c>
      <c r="R22" t="s">
        <v>730</v>
      </c>
      <c r="S22" t="s">
        <v>753</v>
      </c>
      <c r="T22" t="s">
        <v>773</v>
      </c>
      <c r="U22" t="s">
        <v>792</v>
      </c>
      <c r="V22" t="s">
        <v>812</v>
      </c>
      <c r="W22" t="s">
        <v>832</v>
      </c>
      <c r="X22" t="s">
        <v>850</v>
      </c>
      <c r="Y22" t="s">
        <v>867</v>
      </c>
      <c r="Z22" t="s">
        <v>885</v>
      </c>
      <c r="AA22" t="s">
        <v>905</v>
      </c>
      <c r="AB22" t="s">
        <v>924</v>
      </c>
      <c r="AC22" t="s">
        <v>942</v>
      </c>
      <c r="AD22" t="s">
        <v>960</v>
      </c>
      <c r="AE22" t="s">
        <v>975</v>
      </c>
      <c r="AF22" t="s">
        <v>993</v>
      </c>
      <c r="AG22" t="s">
        <v>1010</v>
      </c>
      <c r="AH22" t="s">
        <v>1024</v>
      </c>
      <c r="AI22" t="s">
        <v>1038</v>
      </c>
      <c r="AJ22" t="s">
        <v>1059</v>
      </c>
      <c r="AK22" t="s">
        <v>902</v>
      </c>
      <c r="AL22" t="s">
        <v>1095</v>
      </c>
    </row>
    <row r="23" spans="1:38" x14ac:dyDescent="0.35">
      <c r="A23" s="1" t="s">
        <v>410</v>
      </c>
      <c r="B23" t="s">
        <v>44</v>
      </c>
      <c r="C23" t="s">
        <v>431</v>
      </c>
      <c r="D23" t="s">
        <v>449</v>
      </c>
      <c r="E23" t="s">
        <v>44</v>
      </c>
      <c r="F23" t="s">
        <v>464</v>
      </c>
      <c r="G23" t="s">
        <v>44</v>
      </c>
      <c r="H23" t="s">
        <v>44</v>
      </c>
      <c r="I23" t="s">
        <v>538</v>
      </c>
      <c r="J23" t="s">
        <v>559</v>
      </c>
      <c r="K23" t="s">
        <v>582</v>
      </c>
      <c r="L23" t="s">
        <v>422</v>
      </c>
      <c r="M23" t="s">
        <v>429</v>
      </c>
      <c r="N23" t="s">
        <v>645</v>
      </c>
      <c r="O23" t="s">
        <v>666</v>
      </c>
      <c r="P23" t="s">
        <v>229</v>
      </c>
      <c r="Q23" t="s">
        <v>708</v>
      </c>
      <c r="R23" t="s">
        <v>731</v>
      </c>
      <c r="S23" t="s">
        <v>622</v>
      </c>
      <c r="T23" t="s">
        <v>449</v>
      </c>
      <c r="U23" t="s">
        <v>499</v>
      </c>
      <c r="V23" t="s">
        <v>428</v>
      </c>
      <c r="W23" t="s">
        <v>833</v>
      </c>
      <c r="X23" t="s">
        <v>833</v>
      </c>
      <c r="Y23" t="s">
        <v>868</v>
      </c>
      <c r="Z23" t="s">
        <v>886</v>
      </c>
      <c r="AA23" t="s">
        <v>677</v>
      </c>
      <c r="AB23" t="s">
        <v>925</v>
      </c>
      <c r="AC23" t="s">
        <v>943</v>
      </c>
      <c r="AD23" t="s">
        <v>961</v>
      </c>
      <c r="AE23" t="s">
        <v>616</v>
      </c>
      <c r="AF23" t="s">
        <v>994</v>
      </c>
      <c r="AG23" t="s">
        <v>479</v>
      </c>
      <c r="AH23" t="s">
        <v>465</v>
      </c>
      <c r="AI23" t="s">
        <v>1039</v>
      </c>
      <c r="AJ23" t="s">
        <v>1060</v>
      </c>
      <c r="AK23" t="s">
        <v>1077</v>
      </c>
      <c r="AL23" t="s">
        <v>577</v>
      </c>
    </row>
    <row r="24" spans="1:38" x14ac:dyDescent="0.35">
      <c r="A24" s="1" t="s">
        <v>411</v>
      </c>
      <c r="B24" t="s">
        <v>44</v>
      </c>
      <c r="C24" t="s">
        <v>432</v>
      </c>
      <c r="D24" t="s">
        <v>431</v>
      </c>
      <c r="E24" t="s">
        <v>465</v>
      </c>
      <c r="F24" t="s">
        <v>484</v>
      </c>
      <c r="G24" t="s">
        <v>500</v>
      </c>
      <c r="H24" t="s">
        <v>517</v>
      </c>
      <c r="I24" t="s">
        <v>539</v>
      </c>
      <c r="J24" t="s">
        <v>560</v>
      </c>
      <c r="K24" t="s">
        <v>554</v>
      </c>
      <c r="L24" t="s">
        <v>512</v>
      </c>
      <c r="M24" t="s">
        <v>625</v>
      </c>
      <c r="N24" t="s">
        <v>646</v>
      </c>
      <c r="O24" t="s">
        <v>667</v>
      </c>
      <c r="P24" t="s">
        <v>688</v>
      </c>
      <c r="Q24" t="s">
        <v>709</v>
      </c>
      <c r="R24" t="s">
        <v>732</v>
      </c>
      <c r="S24" t="s">
        <v>754</v>
      </c>
      <c r="T24" t="s">
        <v>774</v>
      </c>
      <c r="U24" t="s">
        <v>793</v>
      </c>
      <c r="V24" t="s">
        <v>813</v>
      </c>
      <c r="W24" t="s">
        <v>53</v>
      </c>
      <c r="X24" t="s">
        <v>73</v>
      </c>
      <c r="Y24" t="s">
        <v>93</v>
      </c>
      <c r="Z24" t="s">
        <v>112</v>
      </c>
      <c r="AA24" t="s">
        <v>132</v>
      </c>
      <c r="AB24" t="s">
        <v>153</v>
      </c>
      <c r="AC24" t="s">
        <v>173</v>
      </c>
      <c r="AD24" t="s">
        <v>193</v>
      </c>
      <c r="AE24" t="s">
        <v>212</v>
      </c>
      <c r="AF24" t="s">
        <v>230</v>
      </c>
      <c r="AG24" t="s">
        <v>249</v>
      </c>
      <c r="AH24" t="s">
        <v>266</v>
      </c>
      <c r="AI24" t="s">
        <v>284</v>
      </c>
      <c r="AJ24" t="s">
        <v>303</v>
      </c>
      <c r="AK24" t="s">
        <v>320</v>
      </c>
      <c r="AL24" t="s">
        <v>339</v>
      </c>
    </row>
    <row r="25" spans="1:38" x14ac:dyDescent="0.35">
      <c r="A25" s="1" t="s">
        <v>412</v>
      </c>
      <c r="B25" t="s">
        <v>44</v>
      </c>
      <c r="C25" t="s">
        <v>433</v>
      </c>
      <c r="D25" t="s">
        <v>450</v>
      </c>
      <c r="E25" t="s">
        <v>466</v>
      </c>
      <c r="F25" t="s">
        <v>485</v>
      </c>
      <c r="G25" t="s">
        <v>501</v>
      </c>
      <c r="H25" t="s">
        <v>518</v>
      </c>
      <c r="I25" t="s">
        <v>540</v>
      </c>
      <c r="J25" t="s">
        <v>561</v>
      </c>
      <c r="K25" t="s">
        <v>583</v>
      </c>
      <c r="L25" t="s">
        <v>602</v>
      </c>
      <c r="M25" t="s">
        <v>626</v>
      </c>
      <c r="N25" t="s">
        <v>647</v>
      </c>
      <c r="O25" t="s">
        <v>668</v>
      </c>
      <c r="P25" t="s">
        <v>689</v>
      </c>
      <c r="Q25" t="s">
        <v>710</v>
      </c>
      <c r="R25" t="s">
        <v>733</v>
      </c>
      <c r="S25" t="s">
        <v>755</v>
      </c>
      <c r="T25" t="s">
        <v>775</v>
      </c>
      <c r="U25" t="s">
        <v>794</v>
      </c>
      <c r="V25" t="s">
        <v>814</v>
      </c>
      <c r="W25" t="s">
        <v>834</v>
      </c>
      <c r="X25" t="s">
        <v>851</v>
      </c>
      <c r="Y25" t="s">
        <v>869</v>
      </c>
      <c r="Z25" t="s">
        <v>887</v>
      </c>
      <c r="AA25" t="s">
        <v>906</v>
      </c>
      <c r="AB25" t="s">
        <v>926</v>
      </c>
      <c r="AC25" t="s">
        <v>944</v>
      </c>
      <c r="AD25" t="s">
        <v>962</v>
      </c>
      <c r="AE25" t="s">
        <v>976</v>
      </c>
      <c r="AF25" t="s">
        <v>995</v>
      </c>
      <c r="AG25" t="s">
        <v>1011</v>
      </c>
      <c r="AH25" t="s">
        <v>1025</v>
      </c>
      <c r="AI25" t="s">
        <v>1040</v>
      </c>
      <c r="AJ25" t="s">
        <v>1061</v>
      </c>
      <c r="AK25" t="s">
        <v>1078</v>
      </c>
      <c r="AL25" t="s">
        <v>1096</v>
      </c>
    </row>
    <row r="26" spans="1:38" x14ac:dyDescent="0.35">
      <c r="A26" s="1" t="s">
        <v>413</v>
      </c>
      <c r="B26" t="s">
        <v>44</v>
      </c>
      <c r="C26" t="s">
        <v>434</v>
      </c>
      <c r="D26" t="s">
        <v>451</v>
      </c>
      <c r="E26" t="s">
        <v>467</v>
      </c>
      <c r="F26" t="s">
        <v>486</v>
      </c>
      <c r="G26" t="s">
        <v>502</v>
      </c>
      <c r="H26" t="s">
        <v>519</v>
      </c>
      <c r="I26" t="s">
        <v>278</v>
      </c>
      <c r="J26" t="s">
        <v>562</v>
      </c>
      <c r="K26" t="s">
        <v>584</v>
      </c>
      <c r="L26" t="s">
        <v>603</v>
      </c>
      <c r="M26" t="s">
        <v>627</v>
      </c>
      <c r="N26" t="s">
        <v>648</v>
      </c>
      <c r="O26" t="s">
        <v>451</v>
      </c>
      <c r="P26" t="s">
        <v>690</v>
      </c>
      <c r="Q26" t="s">
        <v>711</v>
      </c>
      <c r="R26" t="s">
        <v>734</v>
      </c>
      <c r="S26" t="s">
        <v>756</v>
      </c>
      <c r="T26" t="s">
        <v>123</v>
      </c>
      <c r="U26" t="s">
        <v>294</v>
      </c>
      <c r="V26" t="s">
        <v>815</v>
      </c>
      <c r="W26" t="s">
        <v>42</v>
      </c>
      <c r="X26" t="s">
        <v>63</v>
      </c>
      <c r="Y26" t="s">
        <v>83</v>
      </c>
      <c r="Z26" t="s">
        <v>888</v>
      </c>
      <c r="AA26" t="s">
        <v>122</v>
      </c>
      <c r="AB26" t="s">
        <v>143</v>
      </c>
      <c r="AC26" t="s">
        <v>164</v>
      </c>
      <c r="AD26" t="s">
        <v>183</v>
      </c>
      <c r="AE26" t="s">
        <v>224</v>
      </c>
      <c r="AF26" t="s">
        <v>222</v>
      </c>
      <c r="AG26" t="s">
        <v>240</v>
      </c>
      <c r="AH26" t="s">
        <v>258</v>
      </c>
      <c r="AI26" t="s">
        <v>145</v>
      </c>
      <c r="AJ26" t="s">
        <v>293</v>
      </c>
      <c r="AK26" t="s">
        <v>313</v>
      </c>
      <c r="AL26" t="s">
        <v>331</v>
      </c>
    </row>
    <row r="27" spans="1:38" x14ac:dyDescent="0.35">
      <c r="A27" s="1" t="s">
        <v>414</v>
      </c>
      <c r="B27" t="s">
        <v>44</v>
      </c>
      <c r="C27" t="s">
        <v>434</v>
      </c>
      <c r="D27" t="s">
        <v>451</v>
      </c>
      <c r="E27" t="s">
        <v>467</v>
      </c>
      <c r="F27" t="s">
        <v>486</v>
      </c>
      <c r="G27" t="s">
        <v>502</v>
      </c>
      <c r="H27" t="s">
        <v>520</v>
      </c>
      <c r="I27" t="s">
        <v>541</v>
      </c>
      <c r="J27" t="s">
        <v>563</v>
      </c>
      <c r="K27" t="s">
        <v>585</v>
      </c>
      <c r="L27" t="s">
        <v>604</v>
      </c>
      <c r="M27" t="s">
        <v>627</v>
      </c>
      <c r="N27" t="s">
        <v>648</v>
      </c>
      <c r="O27" t="s">
        <v>451</v>
      </c>
      <c r="P27" t="s">
        <v>690</v>
      </c>
      <c r="Q27" t="s">
        <v>712</v>
      </c>
      <c r="R27" t="s">
        <v>734</v>
      </c>
      <c r="S27" t="s">
        <v>756</v>
      </c>
      <c r="T27" t="s">
        <v>123</v>
      </c>
      <c r="U27" t="s">
        <v>294</v>
      </c>
      <c r="V27" t="s">
        <v>816</v>
      </c>
      <c r="W27" t="s">
        <v>42</v>
      </c>
      <c r="X27" t="s">
        <v>63</v>
      </c>
      <c r="Y27" t="s">
        <v>83</v>
      </c>
      <c r="Z27" t="s">
        <v>889</v>
      </c>
      <c r="AA27" t="s">
        <v>260</v>
      </c>
      <c r="AB27" t="s">
        <v>122</v>
      </c>
      <c r="AC27" t="s">
        <v>164</v>
      </c>
      <c r="AD27" t="s">
        <v>183</v>
      </c>
      <c r="AE27" t="s">
        <v>224</v>
      </c>
      <c r="AF27" t="s">
        <v>222</v>
      </c>
      <c r="AG27" t="s">
        <v>240</v>
      </c>
      <c r="AH27" t="s">
        <v>258</v>
      </c>
      <c r="AI27" t="s">
        <v>1041</v>
      </c>
      <c r="AJ27" t="s">
        <v>1062</v>
      </c>
      <c r="AK27" t="s">
        <v>1079</v>
      </c>
      <c r="AL27" t="s">
        <v>1097</v>
      </c>
    </row>
    <row r="28" spans="1:38" x14ac:dyDescent="0.35">
      <c r="A28" s="1" t="s">
        <v>415</v>
      </c>
      <c r="B28" t="s">
        <v>44</v>
      </c>
      <c r="C28" t="s">
        <v>435</v>
      </c>
      <c r="D28" t="s">
        <v>452</v>
      </c>
      <c r="E28" t="s">
        <v>468</v>
      </c>
      <c r="F28" t="s">
        <v>487</v>
      </c>
      <c r="G28" t="s">
        <v>503</v>
      </c>
      <c r="H28" t="s">
        <v>521</v>
      </c>
      <c r="I28" t="s">
        <v>542</v>
      </c>
      <c r="J28" t="s">
        <v>564</v>
      </c>
      <c r="K28" t="s">
        <v>586</v>
      </c>
      <c r="L28" t="s">
        <v>605</v>
      </c>
      <c r="M28" t="s">
        <v>628</v>
      </c>
      <c r="N28" t="s">
        <v>649</v>
      </c>
      <c r="O28" t="s">
        <v>669</v>
      </c>
      <c r="P28" t="s">
        <v>691</v>
      </c>
      <c r="Q28" t="s">
        <v>713</v>
      </c>
      <c r="R28" t="s">
        <v>735</v>
      </c>
      <c r="S28" t="s">
        <v>757</v>
      </c>
      <c r="T28" t="s">
        <v>776</v>
      </c>
      <c r="U28" t="s">
        <v>571</v>
      </c>
      <c r="V28" t="s">
        <v>817</v>
      </c>
      <c r="W28" t="s">
        <v>47</v>
      </c>
      <c r="X28" t="s">
        <v>67</v>
      </c>
      <c r="Y28" t="s">
        <v>87</v>
      </c>
      <c r="Z28" t="s">
        <v>106</v>
      </c>
      <c r="AA28" t="s">
        <v>126</v>
      </c>
      <c r="AB28" t="s">
        <v>147</v>
      </c>
      <c r="AC28" t="s">
        <v>167</v>
      </c>
      <c r="AD28" t="s">
        <v>187</v>
      </c>
      <c r="AE28" t="s">
        <v>206</v>
      </c>
      <c r="AF28" t="s">
        <v>225</v>
      </c>
      <c r="AG28" t="s">
        <v>244</v>
      </c>
      <c r="AH28" t="s">
        <v>261</v>
      </c>
      <c r="AI28" t="s">
        <v>279</v>
      </c>
      <c r="AJ28" t="s">
        <v>297</v>
      </c>
      <c r="AK28" t="s">
        <v>251</v>
      </c>
      <c r="AL28" t="s">
        <v>251</v>
      </c>
    </row>
    <row r="29" spans="1:38" x14ac:dyDescent="0.35">
      <c r="A29" s="1" t="s">
        <v>416</v>
      </c>
      <c r="B29" t="s">
        <v>44</v>
      </c>
      <c r="C29" t="s">
        <v>435</v>
      </c>
      <c r="D29" t="s">
        <v>452</v>
      </c>
      <c r="E29" t="s">
        <v>468</v>
      </c>
      <c r="F29" t="s">
        <v>487</v>
      </c>
      <c r="G29" t="s">
        <v>503</v>
      </c>
      <c r="H29" t="s">
        <v>522</v>
      </c>
      <c r="I29" t="s">
        <v>543</v>
      </c>
      <c r="J29" t="s">
        <v>565</v>
      </c>
      <c r="K29" t="s">
        <v>587</v>
      </c>
      <c r="L29" t="s">
        <v>606</v>
      </c>
      <c r="M29" t="s">
        <v>628</v>
      </c>
      <c r="N29" t="s">
        <v>649</v>
      </c>
      <c r="O29" t="s">
        <v>669</v>
      </c>
      <c r="P29" t="s">
        <v>691</v>
      </c>
      <c r="Q29" t="s">
        <v>714</v>
      </c>
      <c r="R29" t="s">
        <v>735</v>
      </c>
      <c r="S29" t="s">
        <v>757</v>
      </c>
      <c r="T29" t="s">
        <v>776</v>
      </c>
      <c r="U29" t="s">
        <v>795</v>
      </c>
      <c r="V29" t="s">
        <v>818</v>
      </c>
      <c r="W29" t="s">
        <v>47</v>
      </c>
      <c r="X29" t="s">
        <v>67</v>
      </c>
      <c r="Y29" t="s">
        <v>87</v>
      </c>
      <c r="Z29" t="s">
        <v>890</v>
      </c>
      <c r="AA29" t="s">
        <v>907</v>
      </c>
      <c r="AB29" t="s">
        <v>927</v>
      </c>
      <c r="AC29" t="s">
        <v>167</v>
      </c>
      <c r="AD29" t="s">
        <v>187</v>
      </c>
      <c r="AE29" t="s">
        <v>206</v>
      </c>
      <c r="AF29" t="s">
        <v>225</v>
      </c>
      <c r="AG29" t="s">
        <v>244</v>
      </c>
      <c r="AH29" t="s">
        <v>1026</v>
      </c>
      <c r="AI29" t="s">
        <v>1042</v>
      </c>
      <c r="AJ29" t="s">
        <v>1063</v>
      </c>
      <c r="AK29" t="s">
        <v>1080</v>
      </c>
      <c r="AL29" t="s">
        <v>1080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40"/>
  <sheetViews>
    <sheetView workbookViewId="0"/>
  </sheetViews>
  <sheetFormatPr defaultRowHeight="14.5" x14ac:dyDescent="0.35"/>
  <sheetData>
    <row r="1" spans="1:38" x14ac:dyDescent="0.3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c r="P1" s="1" t="s">
        <v>382</v>
      </c>
      <c r="Q1" s="1" t="s">
        <v>383</v>
      </c>
      <c r="R1" s="1" t="s">
        <v>384</v>
      </c>
      <c r="S1" s="1" t="s">
        <v>385</v>
      </c>
      <c r="T1" s="1" t="s">
        <v>386</v>
      </c>
      <c r="U1" s="1" t="s">
        <v>387</v>
      </c>
      <c r="V1" s="1" t="s">
        <v>388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1098</v>
      </c>
      <c r="B2" t="s">
        <v>44</v>
      </c>
      <c r="C2" t="s">
        <v>1051</v>
      </c>
      <c r="D2" t="s">
        <v>44</v>
      </c>
      <c r="E2" t="s">
        <v>669</v>
      </c>
      <c r="F2" t="s">
        <v>1162</v>
      </c>
      <c r="G2" t="s">
        <v>1174</v>
      </c>
      <c r="H2" t="s">
        <v>582</v>
      </c>
      <c r="I2" t="s">
        <v>1168</v>
      </c>
      <c r="J2" t="s">
        <v>1213</v>
      </c>
      <c r="K2" t="s">
        <v>600</v>
      </c>
      <c r="L2" t="s">
        <v>422</v>
      </c>
      <c r="M2" t="s">
        <v>813</v>
      </c>
      <c r="N2" t="s">
        <v>1251</v>
      </c>
      <c r="O2" t="s">
        <v>1293</v>
      </c>
      <c r="P2" t="s">
        <v>691</v>
      </c>
      <c r="Q2" t="s">
        <v>738</v>
      </c>
      <c r="R2" t="s">
        <v>1344</v>
      </c>
      <c r="S2" t="s">
        <v>1362</v>
      </c>
      <c r="T2" t="s">
        <v>1377</v>
      </c>
      <c r="U2" t="s">
        <v>1392</v>
      </c>
      <c r="V2" t="s">
        <v>1414</v>
      </c>
      <c r="W2" t="s">
        <v>999</v>
      </c>
      <c r="X2" t="s">
        <v>1456</v>
      </c>
      <c r="Y2" t="s">
        <v>1476</v>
      </c>
      <c r="Z2" t="s">
        <v>1496</v>
      </c>
      <c r="AA2" t="s">
        <v>1512</v>
      </c>
      <c r="AB2" t="s">
        <v>633</v>
      </c>
      <c r="AC2" t="s">
        <v>1546</v>
      </c>
      <c r="AD2" t="s">
        <v>633</v>
      </c>
      <c r="AE2" t="s">
        <v>1580</v>
      </c>
      <c r="AF2" t="s">
        <v>1595</v>
      </c>
      <c r="AG2" t="s">
        <v>1231</v>
      </c>
      <c r="AH2" t="s">
        <v>1622</v>
      </c>
      <c r="AI2" t="s">
        <v>1638</v>
      </c>
      <c r="AJ2" t="s">
        <v>1653</v>
      </c>
      <c r="AK2" t="s">
        <v>1671</v>
      </c>
      <c r="AL2" t="s">
        <v>1688</v>
      </c>
    </row>
    <row r="3" spans="1:38" x14ac:dyDescent="0.35">
      <c r="A3" s="1" t="s">
        <v>1099</v>
      </c>
      <c r="B3" t="s">
        <v>44</v>
      </c>
      <c r="C3" t="s">
        <v>44</v>
      </c>
      <c r="D3" t="s">
        <v>44</v>
      </c>
      <c r="E3" t="s">
        <v>44</v>
      </c>
      <c r="F3" t="s">
        <v>44</v>
      </c>
      <c r="G3" t="s">
        <v>44</v>
      </c>
      <c r="H3" t="s">
        <v>44</v>
      </c>
      <c r="I3" t="s">
        <v>44</v>
      </c>
      <c r="J3" t="s">
        <v>44</v>
      </c>
      <c r="K3" t="s">
        <v>44</v>
      </c>
      <c r="L3" t="s">
        <v>1243</v>
      </c>
      <c r="M3" t="s">
        <v>1259</v>
      </c>
      <c r="N3" t="s">
        <v>1275</v>
      </c>
      <c r="O3" t="s">
        <v>1294</v>
      </c>
      <c r="P3" t="s">
        <v>638</v>
      </c>
      <c r="Q3" t="s">
        <v>1329</v>
      </c>
      <c r="R3" t="s">
        <v>1345</v>
      </c>
      <c r="S3" t="s">
        <v>1363</v>
      </c>
      <c r="T3" t="s">
        <v>493</v>
      </c>
      <c r="U3" t="s">
        <v>1393</v>
      </c>
      <c r="V3" t="s">
        <v>1415</v>
      </c>
      <c r="W3" t="s">
        <v>1434</v>
      </c>
      <c r="X3" t="s">
        <v>1457</v>
      </c>
      <c r="Y3" t="s">
        <v>1474</v>
      </c>
      <c r="Z3" t="s">
        <v>1497</v>
      </c>
      <c r="AA3" t="s">
        <v>1513</v>
      </c>
      <c r="AB3" t="s">
        <v>1530</v>
      </c>
      <c r="AC3" t="s">
        <v>1547</v>
      </c>
      <c r="AD3" t="s">
        <v>1565</v>
      </c>
      <c r="AE3" t="s">
        <v>418</v>
      </c>
      <c r="AF3" t="s">
        <v>44</v>
      </c>
      <c r="AG3" t="s">
        <v>44</v>
      </c>
      <c r="AH3" t="s">
        <v>44</v>
      </c>
      <c r="AI3" t="s">
        <v>791</v>
      </c>
      <c r="AJ3" t="s">
        <v>1265</v>
      </c>
      <c r="AK3" t="s">
        <v>1672</v>
      </c>
      <c r="AL3" t="s">
        <v>1689</v>
      </c>
    </row>
    <row r="4" spans="1:38" x14ac:dyDescent="0.35">
      <c r="A4" s="1" t="s">
        <v>1100</v>
      </c>
      <c r="B4" t="s">
        <v>44</v>
      </c>
      <c r="C4" t="s">
        <v>1051</v>
      </c>
      <c r="D4" t="s">
        <v>44</v>
      </c>
      <c r="E4" t="s">
        <v>669</v>
      </c>
      <c r="F4" t="s">
        <v>1162</v>
      </c>
      <c r="G4" t="s">
        <v>1174</v>
      </c>
      <c r="H4" t="s">
        <v>582</v>
      </c>
      <c r="I4" t="s">
        <v>1168</v>
      </c>
      <c r="J4" t="s">
        <v>1213</v>
      </c>
      <c r="K4" t="s">
        <v>600</v>
      </c>
      <c r="L4" t="s">
        <v>153</v>
      </c>
      <c r="M4" t="s">
        <v>1260</v>
      </c>
      <c r="N4" t="s">
        <v>1276</v>
      </c>
      <c r="O4" t="s">
        <v>569</v>
      </c>
      <c r="P4" t="s">
        <v>1312</v>
      </c>
      <c r="Q4" t="s">
        <v>1330</v>
      </c>
      <c r="R4" t="s">
        <v>1346</v>
      </c>
      <c r="S4" t="s">
        <v>1364</v>
      </c>
      <c r="T4" t="s">
        <v>1357</v>
      </c>
      <c r="U4" t="s">
        <v>1394</v>
      </c>
      <c r="V4" t="s">
        <v>1416</v>
      </c>
      <c r="W4" t="s">
        <v>1435</v>
      </c>
      <c r="X4" t="s">
        <v>1458</v>
      </c>
      <c r="Y4" t="s">
        <v>1477</v>
      </c>
      <c r="Z4" t="s">
        <v>1498</v>
      </c>
      <c r="AA4" t="s">
        <v>1514</v>
      </c>
      <c r="AB4" t="s">
        <v>1531</v>
      </c>
      <c r="AC4" t="s">
        <v>1548</v>
      </c>
      <c r="AD4" t="s">
        <v>1245</v>
      </c>
      <c r="AE4" t="s">
        <v>1581</v>
      </c>
      <c r="AF4" t="s">
        <v>1595</v>
      </c>
      <c r="AG4" t="s">
        <v>1231</v>
      </c>
      <c r="AH4" t="s">
        <v>1622</v>
      </c>
      <c r="AI4" t="s">
        <v>1639</v>
      </c>
      <c r="AJ4" t="s">
        <v>1654</v>
      </c>
      <c r="AK4" t="s">
        <v>1673</v>
      </c>
      <c r="AL4" t="s">
        <v>1690</v>
      </c>
    </row>
    <row r="5" spans="1:38" x14ac:dyDescent="0.35">
      <c r="A5" s="1" t="s">
        <v>1101</v>
      </c>
      <c r="B5" t="s">
        <v>44</v>
      </c>
      <c r="C5" t="s">
        <v>514</v>
      </c>
      <c r="D5" t="s">
        <v>44</v>
      </c>
      <c r="E5" t="s">
        <v>229</v>
      </c>
      <c r="F5" t="s">
        <v>1163</v>
      </c>
      <c r="G5" t="s">
        <v>582</v>
      </c>
      <c r="H5" t="s">
        <v>564</v>
      </c>
      <c r="I5" t="s">
        <v>1201</v>
      </c>
      <c r="J5" t="s">
        <v>1214</v>
      </c>
      <c r="K5" t="s">
        <v>284</v>
      </c>
      <c r="L5" t="s">
        <v>1169</v>
      </c>
      <c r="M5" t="s">
        <v>1261</v>
      </c>
      <c r="N5" t="s">
        <v>1277</v>
      </c>
      <c r="O5" t="s">
        <v>253</v>
      </c>
      <c r="P5" t="s">
        <v>1313</v>
      </c>
      <c r="Q5" t="s">
        <v>1331</v>
      </c>
      <c r="R5" t="s">
        <v>1347</v>
      </c>
      <c r="S5" t="s">
        <v>1365</v>
      </c>
      <c r="T5" t="s">
        <v>1363</v>
      </c>
      <c r="U5" t="s">
        <v>1395</v>
      </c>
      <c r="V5" t="s">
        <v>1417</v>
      </c>
      <c r="W5" t="s">
        <v>1436</v>
      </c>
      <c r="X5" t="s">
        <v>1459</v>
      </c>
      <c r="Y5" t="s">
        <v>1261</v>
      </c>
      <c r="Z5" t="s">
        <v>1499</v>
      </c>
      <c r="AA5" t="s">
        <v>1515</v>
      </c>
      <c r="AB5" t="s">
        <v>1532</v>
      </c>
      <c r="AC5" t="s">
        <v>1549</v>
      </c>
      <c r="AD5" t="s">
        <v>1566</v>
      </c>
      <c r="AE5" t="s">
        <v>1582</v>
      </c>
      <c r="AF5" t="s">
        <v>1596</v>
      </c>
      <c r="AG5" t="s">
        <v>1607</v>
      </c>
      <c r="AH5" t="s">
        <v>1623</v>
      </c>
      <c r="AI5" t="s">
        <v>929</v>
      </c>
      <c r="AJ5" t="s">
        <v>1655</v>
      </c>
      <c r="AK5" t="s">
        <v>1674</v>
      </c>
      <c r="AL5" t="s">
        <v>1691</v>
      </c>
    </row>
    <row r="6" spans="1:38" x14ac:dyDescent="0.35">
      <c r="A6" s="1" t="s">
        <v>1102</v>
      </c>
      <c r="B6" t="s">
        <v>44</v>
      </c>
      <c r="C6" t="s">
        <v>1137</v>
      </c>
      <c r="D6" t="s">
        <v>44</v>
      </c>
      <c r="E6" t="s">
        <v>793</v>
      </c>
      <c r="F6" t="s">
        <v>793</v>
      </c>
      <c r="G6" t="s">
        <v>1175</v>
      </c>
      <c r="H6" t="s">
        <v>1187</v>
      </c>
      <c r="I6" t="s">
        <v>1202</v>
      </c>
      <c r="J6" t="s">
        <v>1176</v>
      </c>
      <c r="K6" t="s">
        <v>1228</v>
      </c>
      <c r="L6" t="s">
        <v>452</v>
      </c>
      <c r="M6" t="s">
        <v>582</v>
      </c>
      <c r="N6" t="s">
        <v>1192</v>
      </c>
      <c r="O6" t="s">
        <v>521</v>
      </c>
      <c r="P6" t="s">
        <v>1314</v>
      </c>
      <c r="Q6" t="s">
        <v>1268</v>
      </c>
      <c r="R6" t="s">
        <v>1348</v>
      </c>
      <c r="S6" t="s">
        <v>458</v>
      </c>
      <c r="T6" t="s">
        <v>1378</v>
      </c>
      <c r="U6" t="s">
        <v>1396</v>
      </c>
      <c r="V6" t="s">
        <v>1149</v>
      </c>
      <c r="W6" t="s">
        <v>1437</v>
      </c>
      <c r="X6" t="s">
        <v>1460</v>
      </c>
      <c r="Y6" t="s">
        <v>1478</v>
      </c>
      <c r="Z6" t="s">
        <v>655</v>
      </c>
      <c r="AA6" t="s">
        <v>1516</v>
      </c>
      <c r="AB6" t="s">
        <v>1533</v>
      </c>
      <c r="AC6" t="s">
        <v>1030</v>
      </c>
      <c r="AD6" t="s">
        <v>1567</v>
      </c>
      <c r="AE6" t="s">
        <v>1583</v>
      </c>
      <c r="AF6" t="s">
        <v>890</v>
      </c>
      <c r="AG6" t="s">
        <v>1608</v>
      </c>
      <c r="AH6" t="s">
        <v>827</v>
      </c>
      <c r="AI6" t="s">
        <v>1640</v>
      </c>
      <c r="AJ6" t="s">
        <v>279</v>
      </c>
      <c r="AK6" t="s">
        <v>1675</v>
      </c>
      <c r="AL6" t="s">
        <v>1692</v>
      </c>
    </row>
    <row r="7" spans="1:38" x14ac:dyDescent="0.35">
      <c r="A7" s="1" t="s">
        <v>1103</v>
      </c>
      <c r="B7" t="s">
        <v>44</v>
      </c>
      <c r="C7" t="s">
        <v>1138</v>
      </c>
      <c r="D7" t="s">
        <v>44</v>
      </c>
      <c r="E7" t="s">
        <v>424</v>
      </c>
      <c r="F7" t="s">
        <v>1164</v>
      </c>
      <c r="G7" t="s">
        <v>1176</v>
      </c>
      <c r="H7" t="s">
        <v>1188</v>
      </c>
      <c r="I7" t="s">
        <v>592</v>
      </c>
      <c r="J7" t="s">
        <v>1215</v>
      </c>
      <c r="K7" t="s">
        <v>1229</v>
      </c>
      <c r="L7" t="s">
        <v>1244</v>
      </c>
      <c r="M7" t="s">
        <v>1192</v>
      </c>
      <c r="N7" t="s">
        <v>1278</v>
      </c>
      <c r="O7" t="s">
        <v>1295</v>
      </c>
      <c r="P7" t="s">
        <v>477</v>
      </c>
      <c r="Q7" t="s">
        <v>1332</v>
      </c>
      <c r="R7" t="s">
        <v>1345</v>
      </c>
      <c r="S7" t="s">
        <v>95</v>
      </c>
      <c r="T7" t="s">
        <v>1198</v>
      </c>
      <c r="U7" t="s">
        <v>1397</v>
      </c>
      <c r="V7" t="s">
        <v>1418</v>
      </c>
      <c r="W7" t="s">
        <v>1438</v>
      </c>
      <c r="X7" t="s">
        <v>1461</v>
      </c>
      <c r="Y7" t="s">
        <v>1479</v>
      </c>
      <c r="Z7" t="s">
        <v>669</v>
      </c>
      <c r="AA7" t="s">
        <v>1517</v>
      </c>
      <c r="AB7" t="s">
        <v>1534</v>
      </c>
      <c r="AC7" t="s">
        <v>1550</v>
      </c>
      <c r="AD7" t="s">
        <v>1550</v>
      </c>
      <c r="AE7" t="s">
        <v>1384</v>
      </c>
      <c r="AF7" t="s">
        <v>1597</v>
      </c>
      <c r="AG7" t="s">
        <v>565</v>
      </c>
      <c r="AH7" t="s">
        <v>512</v>
      </c>
      <c r="AI7" t="s">
        <v>1641</v>
      </c>
      <c r="AJ7" t="s">
        <v>1656</v>
      </c>
      <c r="AK7" t="s">
        <v>600</v>
      </c>
      <c r="AL7" t="s">
        <v>1693</v>
      </c>
    </row>
    <row r="8" spans="1:38" x14ac:dyDescent="0.35">
      <c r="A8" s="1" t="s">
        <v>1104</v>
      </c>
      <c r="B8" t="s">
        <v>44</v>
      </c>
      <c r="C8" t="s">
        <v>1139</v>
      </c>
      <c r="D8" t="s">
        <v>44</v>
      </c>
      <c r="E8" t="s">
        <v>1150</v>
      </c>
      <c r="F8" t="s">
        <v>524</v>
      </c>
      <c r="G8" t="s">
        <v>1177</v>
      </c>
      <c r="H8" t="s">
        <v>1189</v>
      </c>
      <c r="I8" t="s">
        <v>1203</v>
      </c>
      <c r="J8" t="s">
        <v>1216</v>
      </c>
      <c r="K8" t="s">
        <v>1230</v>
      </c>
      <c r="L8" t="s">
        <v>1245</v>
      </c>
      <c r="M8" t="s">
        <v>1262</v>
      </c>
      <c r="N8" t="s">
        <v>1279</v>
      </c>
      <c r="O8" t="s">
        <v>1296</v>
      </c>
      <c r="P8" t="s">
        <v>1315</v>
      </c>
      <c r="Q8" t="s">
        <v>1333</v>
      </c>
      <c r="R8" t="s">
        <v>1349</v>
      </c>
      <c r="S8" t="s">
        <v>1366</v>
      </c>
      <c r="T8" t="s">
        <v>1379</v>
      </c>
      <c r="U8" t="s">
        <v>1398</v>
      </c>
      <c r="V8" t="s">
        <v>1419</v>
      </c>
      <c r="W8" t="s">
        <v>1439</v>
      </c>
      <c r="X8" t="s">
        <v>1462</v>
      </c>
      <c r="Y8" t="s">
        <v>1480</v>
      </c>
      <c r="Z8" t="s">
        <v>855</v>
      </c>
      <c r="AA8" t="s">
        <v>1518</v>
      </c>
      <c r="AB8" t="s">
        <v>1535</v>
      </c>
      <c r="AC8" t="s">
        <v>1551</v>
      </c>
      <c r="AD8" t="s">
        <v>1568</v>
      </c>
      <c r="AE8" t="s">
        <v>1584</v>
      </c>
      <c r="AF8" t="s">
        <v>853</v>
      </c>
      <c r="AG8" t="s">
        <v>1609</v>
      </c>
      <c r="AH8" t="s">
        <v>1624</v>
      </c>
      <c r="AI8" t="s">
        <v>1642</v>
      </c>
      <c r="AJ8" t="s">
        <v>1657</v>
      </c>
      <c r="AK8" t="s">
        <v>1676</v>
      </c>
      <c r="AL8" t="s">
        <v>1694</v>
      </c>
    </row>
    <row r="9" spans="1:38" x14ac:dyDescent="0.35">
      <c r="A9" s="1" t="s">
        <v>1105</v>
      </c>
      <c r="B9" t="s">
        <v>44</v>
      </c>
      <c r="C9" t="s">
        <v>1140</v>
      </c>
      <c r="D9" t="s">
        <v>44</v>
      </c>
      <c r="E9" t="s">
        <v>1151</v>
      </c>
      <c r="F9" t="s">
        <v>1165</v>
      </c>
      <c r="G9" t="s">
        <v>1178</v>
      </c>
      <c r="H9" t="s">
        <v>1189</v>
      </c>
      <c r="I9" t="s">
        <v>1204</v>
      </c>
      <c r="J9" t="s">
        <v>1217</v>
      </c>
      <c r="K9" t="s">
        <v>1231</v>
      </c>
      <c r="L9" t="s">
        <v>1246</v>
      </c>
      <c r="M9" t="s">
        <v>1013</v>
      </c>
      <c r="N9" t="s">
        <v>1280</v>
      </c>
      <c r="O9" t="s">
        <v>1297</v>
      </c>
      <c r="P9" t="s">
        <v>1316</v>
      </c>
      <c r="Q9" t="s">
        <v>1334</v>
      </c>
      <c r="R9" t="s">
        <v>1350</v>
      </c>
      <c r="S9" t="s">
        <v>1367</v>
      </c>
      <c r="T9" t="s">
        <v>1380</v>
      </c>
      <c r="U9" t="s">
        <v>1399</v>
      </c>
      <c r="V9" t="s">
        <v>1420</v>
      </c>
      <c r="W9" t="s">
        <v>1440</v>
      </c>
      <c r="X9" t="s">
        <v>1463</v>
      </c>
      <c r="Y9" t="s">
        <v>1481</v>
      </c>
      <c r="Z9" t="s">
        <v>1500</v>
      </c>
      <c r="AA9" t="s">
        <v>1519</v>
      </c>
      <c r="AB9" t="s">
        <v>1536</v>
      </c>
      <c r="AC9" t="s">
        <v>1552</v>
      </c>
      <c r="AD9" t="s">
        <v>1569</v>
      </c>
      <c r="AE9" t="s">
        <v>638</v>
      </c>
      <c r="AF9" t="s">
        <v>543</v>
      </c>
      <c r="AG9" t="s">
        <v>503</v>
      </c>
      <c r="AH9" t="s">
        <v>1625</v>
      </c>
      <c r="AI9" t="s">
        <v>597</v>
      </c>
      <c r="AJ9" t="s">
        <v>1658</v>
      </c>
      <c r="AK9" t="s">
        <v>1677</v>
      </c>
      <c r="AL9" t="s">
        <v>1695</v>
      </c>
    </row>
    <row r="10" spans="1:38" x14ac:dyDescent="0.35">
      <c r="A10" s="1" t="s">
        <v>1106</v>
      </c>
      <c r="B10" t="s">
        <v>44</v>
      </c>
      <c r="C10" t="s">
        <v>44</v>
      </c>
      <c r="D10" t="s">
        <v>44</v>
      </c>
      <c r="E10" t="s">
        <v>44</v>
      </c>
      <c r="F10" t="s">
        <v>44</v>
      </c>
      <c r="G10" t="s">
        <v>44</v>
      </c>
      <c r="H10" t="s">
        <v>44</v>
      </c>
      <c r="I10" t="s">
        <v>44</v>
      </c>
      <c r="J10" t="s">
        <v>44</v>
      </c>
      <c r="K10" t="s">
        <v>44</v>
      </c>
      <c r="L10" t="s">
        <v>44</v>
      </c>
      <c r="M10" t="s">
        <v>44</v>
      </c>
      <c r="N10" t="s">
        <v>44</v>
      </c>
      <c r="O10" t="s">
        <v>44</v>
      </c>
      <c r="P10" t="s">
        <v>44</v>
      </c>
      <c r="Q10" t="s">
        <v>44</v>
      </c>
      <c r="R10" t="s">
        <v>44</v>
      </c>
      <c r="S10" t="s">
        <v>44</v>
      </c>
      <c r="T10" t="s">
        <v>44</v>
      </c>
      <c r="U10" t="s">
        <v>44</v>
      </c>
      <c r="V10" t="s">
        <v>44</v>
      </c>
      <c r="W10" t="s">
        <v>1441</v>
      </c>
      <c r="X10" t="s">
        <v>841</v>
      </c>
      <c r="Y10" t="s">
        <v>1482</v>
      </c>
      <c r="Z10" t="s">
        <v>1482</v>
      </c>
      <c r="AA10" t="s">
        <v>1482</v>
      </c>
      <c r="AB10" t="s">
        <v>1482</v>
      </c>
      <c r="AC10" t="s">
        <v>1553</v>
      </c>
      <c r="AD10" t="s">
        <v>1553</v>
      </c>
      <c r="AE10" t="s">
        <v>1261</v>
      </c>
      <c r="AF10" t="s">
        <v>1558</v>
      </c>
      <c r="AG10" t="s">
        <v>1610</v>
      </c>
      <c r="AH10" t="s">
        <v>1610</v>
      </c>
      <c r="AI10" t="s">
        <v>1610</v>
      </c>
      <c r="AJ10" t="s">
        <v>1610</v>
      </c>
      <c r="AK10" t="s">
        <v>1610</v>
      </c>
      <c r="AL10" t="s">
        <v>1610</v>
      </c>
    </row>
    <row r="11" spans="1:38" x14ac:dyDescent="0.35">
      <c r="A11" s="1" t="s">
        <v>1107</v>
      </c>
      <c r="B11" t="s">
        <v>44</v>
      </c>
      <c r="C11" t="s">
        <v>44</v>
      </c>
      <c r="D11" t="s">
        <v>44</v>
      </c>
      <c r="E11" t="s">
        <v>44</v>
      </c>
      <c r="F11" t="s">
        <v>44</v>
      </c>
      <c r="G11" t="s">
        <v>44</v>
      </c>
      <c r="H11" t="s">
        <v>44</v>
      </c>
      <c r="I11" t="s">
        <v>44</v>
      </c>
      <c r="J11" t="s">
        <v>44</v>
      </c>
      <c r="K11" t="s">
        <v>44</v>
      </c>
      <c r="L11" t="s">
        <v>44</v>
      </c>
      <c r="M11" t="s">
        <v>44</v>
      </c>
      <c r="N11" t="s">
        <v>44</v>
      </c>
      <c r="O11" t="s">
        <v>44</v>
      </c>
      <c r="P11" t="s">
        <v>44</v>
      </c>
      <c r="Q11" t="s">
        <v>44</v>
      </c>
      <c r="R11" t="s">
        <v>44</v>
      </c>
      <c r="S11" t="s">
        <v>44</v>
      </c>
      <c r="T11" t="s">
        <v>44</v>
      </c>
      <c r="U11" t="s">
        <v>44</v>
      </c>
      <c r="V11" t="s">
        <v>44</v>
      </c>
      <c r="W11" t="s">
        <v>1080</v>
      </c>
      <c r="X11" t="s">
        <v>764</v>
      </c>
      <c r="Y11" t="s">
        <v>1483</v>
      </c>
      <c r="Z11" t="s">
        <v>1501</v>
      </c>
      <c r="AA11" t="s">
        <v>1265</v>
      </c>
      <c r="AB11" t="s">
        <v>44</v>
      </c>
      <c r="AC11" t="s">
        <v>1281</v>
      </c>
      <c r="AD11" t="s">
        <v>1570</v>
      </c>
      <c r="AE11" t="s">
        <v>1585</v>
      </c>
      <c r="AF11" t="s">
        <v>1598</v>
      </c>
      <c r="AG11" t="s">
        <v>808</v>
      </c>
      <c r="AH11" t="s">
        <v>1626</v>
      </c>
      <c r="AI11" t="s">
        <v>1275</v>
      </c>
      <c r="AJ11" t="s">
        <v>1278</v>
      </c>
      <c r="AK11" t="s">
        <v>560</v>
      </c>
      <c r="AL11" t="s">
        <v>1696</v>
      </c>
    </row>
    <row r="12" spans="1:38" x14ac:dyDescent="0.35">
      <c r="A12" s="1" t="s">
        <v>1108</v>
      </c>
      <c r="B12" t="s">
        <v>44</v>
      </c>
      <c r="C12" t="s">
        <v>44</v>
      </c>
      <c r="D12" t="s">
        <v>44</v>
      </c>
      <c r="E12" t="s">
        <v>44</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1442</v>
      </c>
      <c r="X12" t="s">
        <v>1464</v>
      </c>
      <c r="Y12" t="s">
        <v>153</v>
      </c>
      <c r="Z12" t="s">
        <v>1502</v>
      </c>
      <c r="AA12" t="s">
        <v>1284</v>
      </c>
      <c r="AB12" t="s">
        <v>1482</v>
      </c>
      <c r="AC12" t="s">
        <v>1554</v>
      </c>
      <c r="AD12" t="s">
        <v>1321</v>
      </c>
      <c r="AE12" t="s">
        <v>593</v>
      </c>
      <c r="AF12" t="s">
        <v>1276</v>
      </c>
      <c r="AG12" t="s">
        <v>1611</v>
      </c>
      <c r="AH12" t="s">
        <v>1627</v>
      </c>
      <c r="AI12" t="s">
        <v>1643</v>
      </c>
      <c r="AJ12" t="s">
        <v>1659</v>
      </c>
      <c r="AK12" t="s">
        <v>1678</v>
      </c>
      <c r="AL12" t="s">
        <v>455</v>
      </c>
    </row>
    <row r="13" spans="1:38" x14ac:dyDescent="0.35">
      <c r="A13" s="1" t="s">
        <v>1109</v>
      </c>
      <c r="B13" t="s">
        <v>44</v>
      </c>
      <c r="C13" t="s">
        <v>44</v>
      </c>
      <c r="D13" t="s">
        <v>44</v>
      </c>
      <c r="E13" t="s">
        <v>44</v>
      </c>
      <c r="F13" t="s">
        <v>44</v>
      </c>
      <c r="G13" t="s">
        <v>44</v>
      </c>
      <c r="H13" t="s">
        <v>44</v>
      </c>
      <c r="I13" t="s">
        <v>44</v>
      </c>
      <c r="J13" t="s">
        <v>44</v>
      </c>
      <c r="K13" t="s">
        <v>1232</v>
      </c>
      <c r="L13" t="s">
        <v>44</v>
      </c>
      <c r="M13" t="s">
        <v>1263</v>
      </c>
      <c r="N13" t="s">
        <v>565</v>
      </c>
      <c r="O13" t="s">
        <v>660</v>
      </c>
      <c r="P13" t="s">
        <v>1295</v>
      </c>
      <c r="Q13" t="s">
        <v>44</v>
      </c>
      <c r="R13" t="s">
        <v>1351</v>
      </c>
      <c r="S13" t="s">
        <v>44</v>
      </c>
      <c r="T13" t="s">
        <v>44</v>
      </c>
      <c r="U13" t="s">
        <v>44</v>
      </c>
      <c r="V13" t="s">
        <v>44</v>
      </c>
      <c r="W13" t="s">
        <v>44</v>
      </c>
      <c r="X13" t="s">
        <v>44</v>
      </c>
      <c r="Y13" t="s">
        <v>44</v>
      </c>
      <c r="Z13" t="s">
        <v>44</v>
      </c>
      <c r="AA13" t="s">
        <v>44</v>
      </c>
      <c r="AB13" t="s">
        <v>1344</v>
      </c>
      <c r="AC13" t="s">
        <v>1555</v>
      </c>
      <c r="AD13" t="s">
        <v>1175</v>
      </c>
      <c r="AE13" t="s">
        <v>44</v>
      </c>
      <c r="AF13" t="s">
        <v>44</v>
      </c>
      <c r="AG13" t="s">
        <v>1612</v>
      </c>
      <c r="AH13" t="s">
        <v>572</v>
      </c>
      <c r="AI13" t="s">
        <v>572</v>
      </c>
      <c r="AJ13" t="s">
        <v>572</v>
      </c>
      <c r="AK13" t="s">
        <v>1355</v>
      </c>
      <c r="AL13" t="s">
        <v>1534</v>
      </c>
    </row>
    <row r="14" spans="1:38" x14ac:dyDescent="0.35">
      <c r="A14" s="1" t="s">
        <v>1110</v>
      </c>
      <c r="B14" t="s">
        <v>44</v>
      </c>
      <c r="C14" t="s">
        <v>44</v>
      </c>
      <c r="D14" t="s">
        <v>44</v>
      </c>
      <c r="E14" t="s">
        <v>44</v>
      </c>
      <c r="F14" t="s">
        <v>44</v>
      </c>
      <c r="G14" t="s">
        <v>44</v>
      </c>
      <c r="H14" t="s">
        <v>44</v>
      </c>
      <c r="I14" t="s">
        <v>44</v>
      </c>
      <c r="J14" t="s">
        <v>44</v>
      </c>
      <c r="K14" t="s">
        <v>1137</v>
      </c>
      <c r="L14" t="s">
        <v>44</v>
      </c>
      <c r="M14" t="s">
        <v>1264</v>
      </c>
      <c r="N14" t="s">
        <v>1281</v>
      </c>
      <c r="O14" t="s">
        <v>1298</v>
      </c>
      <c r="P14" t="s">
        <v>1213</v>
      </c>
      <c r="Q14" t="s">
        <v>44</v>
      </c>
      <c r="R14" t="s">
        <v>1352</v>
      </c>
      <c r="S14" t="s">
        <v>44</v>
      </c>
      <c r="T14" t="s">
        <v>1184</v>
      </c>
      <c r="U14" t="s">
        <v>1176</v>
      </c>
      <c r="V14" t="s">
        <v>1421</v>
      </c>
      <c r="W14" t="s">
        <v>44</v>
      </c>
      <c r="X14" t="s">
        <v>499</v>
      </c>
      <c r="Y14" t="s">
        <v>793</v>
      </c>
      <c r="Z14" t="s">
        <v>1263</v>
      </c>
      <c r="AA14" t="s">
        <v>44</v>
      </c>
      <c r="AB14" t="s">
        <v>44</v>
      </c>
      <c r="AC14" t="s">
        <v>44</v>
      </c>
      <c r="AD14" t="s">
        <v>44</v>
      </c>
      <c r="AE14" t="s">
        <v>44</v>
      </c>
      <c r="AF14" t="s">
        <v>44</v>
      </c>
      <c r="AG14" t="s">
        <v>44</v>
      </c>
      <c r="AH14" t="s">
        <v>44</v>
      </c>
      <c r="AI14" t="s">
        <v>44</v>
      </c>
      <c r="AJ14" t="s">
        <v>481</v>
      </c>
      <c r="AK14" t="s">
        <v>530</v>
      </c>
      <c r="AL14" t="s">
        <v>1254</v>
      </c>
    </row>
    <row r="15" spans="1:38" x14ac:dyDescent="0.35">
      <c r="A15" s="1" t="s">
        <v>1111</v>
      </c>
      <c r="B15" t="s">
        <v>44</v>
      </c>
      <c r="C15" t="s">
        <v>535</v>
      </c>
      <c r="D15" t="s">
        <v>44</v>
      </c>
      <c r="E15" t="s">
        <v>994</v>
      </c>
      <c r="F15" t="s">
        <v>833</v>
      </c>
      <c r="G15" t="s">
        <v>868</v>
      </c>
      <c r="H15" t="s">
        <v>479</v>
      </c>
      <c r="I15" t="s">
        <v>1205</v>
      </c>
      <c r="J15" t="s">
        <v>1182</v>
      </c>
      <c r="K15" t="s">
        <v>538</v>
      </c>
      <c r="L15" t="s">
        <v>1247</v>
      </c>
      <c r="M15" t="s">
        <v>1265</v>
      </c>
      <c r="N15" t="s">
        <v>1174</v>
      </c>
      <c r="O15" t="s">
        <v>1299</v>
      </c>
      <c r="P15" t="s">
        <v>435</v>
      </c>
      <c r="Q15" t="s">
        <v>1332</v>
      </c>
      <c r="R15" t="s">
        <v>1202</v>
      </c>
      <c r="S15" t="s">
        <v>1368</v>
      </c>
      <c r="T15" t="s">
        <v>1381</v>
      </c>
      <c r="U15" t="s">
        <v>1400</v>
      </c>
      <c r="V15" t="s">
        <v>1422</v>
      </c>
      <c r="W15" t="s">
        <v>1443</v>
      </c>
      <c r="X15" t="s">
        <v>1465</v>
      </c>
      <c r="Y15" t="s">
        <v>1484</v>
      </c>
      <c r="Z15" t="s">
        <v>112</v>
      </c>
      <c r="AA15" t="s">
        <v>1520</v>
      </c>
      <c r="AB15" t="s">
        <v>1537</v>
      </c>
      <c r="AC15" t="s">
        <v>1556</v>
      </c>
      <c r="AD15" t="s">
        <v>1571</v>
      </c>
      <c r="AE15" t="s">
        <v>1268</v>
      </c>
      <c r="AF15" t="s">
        <v>514</v>
      </c>
      <c r="AG15" t="s">
        <v>1071</v>
      </c>
      <c r="AH15" t="s">
        <v>1550</v>
      </c>
      <c r="AI15" t="s">
        <v>1264</v>
      </c>
      <c r="AJ15" t="s">
        <v>705</v>
      </c>
      <c r="AK15" t="s">
        <v>265</v>
      </c>
      <c r="AL15" t="s">
        <v>1436</v>
      </c>
    </row>
    <row r="16" spans="1:38" x14ac:dyDescent="0.35">
      <c r="A16" s="1" t="s">
        <v>1112</v>
      </c>
      <c r="B16" t="s">
        <v>44</v>
      </c>
      <c r="C16" t="s">
        <v>1141</v>
      </c>
      <c r="D16" t="s">
        <v>44</v>
      </c>
      <c r="E16" t="s">
        <v>454</v>
      </c>
      <c r="F16" t="s">
        <v>1166</v>
      </c>
      <c r="G16" t="s">
        <v>1179</v>
      </c>
      <c r="H16" t="s">
        <v>1190</v>
      </c>
      <c r="I16" t="s">
        <v>1206</v>
      </c>
      <c r="J16" t="s">
        <v>1218</v>
      </c>
      <c r="K16" t="s">
        <v>1233</v>
      </c>
      <c r="L16" t="s">
        <v>1248</v>
      </c>
      <c r="M16" t="s">
        <v>1266</v>
      </c>
      <c r="N16" t="s">
        <v>1282</v>
      </c>
      <c r="O16" t="s">
        <v>1300</v>
      </c>
      <c r="P16" t="s">
        <v>1317</v>
      </c>
      <c r="Q16" t="s">
        <v>1335</v>
      </c>
      <c r="R16" t="s">
        <v>1353</v>
      </c>
      <c r="S16" t="s">
        <v>1369</v>
      </c>
      <c r="T16" t="s">
        <v>1382</v>
      </c>
      <c r="U16" t="s">
        <v>1401</v>
      </c>
      <c r="V16" t="s">
        <v>1423</v>
      </c>
      <c r="W16" t="s">
        <v>1444</v>
      </c>
      <c r="X16" t="s">
        <v>1466</v>
      </c>
      <c r="Y16" t="s">
        <v>1485</v>
      </c>
      <c r="Z16" t="s">
        <v>1503</v>
      </c>
      <c r="AA16" t="s">
        <v>1521</v>
      </c>
      <c r="AB16" t="s">
        <v>1538</v>
      </c>
      <c r="AC16" t="s">
        <v>1241</v>
      </c>
      <c r="AD16" t="s">
        <v>912</v>
      </c>
      <c r="AE16" t="s">
        <v>1586</v>
      </c>
      <c r="AF16" t="s">
        <v>1599</v>
      </c>
      <c r="AG16" t="s">
        <v>1613</v>
      </c>
      <c r="AH16" t="s">
        <v>1392</v>
      </c>
      <c r="AI16" t="s">
        <v>802</v>
      </c>
      <c r="AJ16" t="s">
        <v>1660</v>
      </c>
      <c r="AK16" t="s">
        <v>1679</v>
      </c>
      <c r="AL16" t="s">
        <v>1697</v>
      </c>
    </row>
    <row r="17" spans="1:38" x14ac:dyDescent="0.35">
      <c r="A17" s="1" t="s">
        <v>1113</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t="s">
        <v>44</v>
      </c>
      <c r="U17" t="s">
        <v>44</v>
      </c>
      <c r="V17" t="s">
        <v>44</v>
      </c>
      <c r="W17" t="s">
        <v>44</v>
      </c>
      <c r="X17" t="s">
        <v>44</v>
      </c>
      <c r="Y17" t="s">
        <v>44</v>
      </c>
      <c r="Z17" t="s">
        <v>44</v>
      </c>
      <c r="AA17" t="s">
        <v>44</v>
      </c>
      <c r="AB17" t="s">
        <v>44</v>
      </c>
      <c r="AC17" t="s">
        <v>44</v>
      </c>
      <c r="AD17" t="s">
        <v>44</v>
      </c>
      <c r="AE17" t="s">
        <v>44</v>
      </c>
      <c r="AF17" t="s">
        <v>44</v>
      </c>
      <c r="AG17" t="s">
        <v>44</v>
      </c>
      <c r="AH17" t="s">
        <v>44</v>
      </c>
      <c r="AI17" t="s">
        <v>44</v>
      </c>
      <c r="AJ17" t="s">
        <v>44</v>
      </c>
      <c r="AK17" t="s">
        <v>44</v>
      </c>
      <c r="AL17" t="s">
        <v>44</v>
      </c>
    </row>
    <row r="18" spans="1:38" x14ac:dyDescent="0.35">
      <c r="A18" s="1" t="s">
        <v>1114</v>
      </c>
      <c r="B18" t="s">
        <v>44</v>
      </c>
      <c r="C18" t="s">
        <v>1142</v>
      </c>
      <c r="D18" t="s">
        <v>44</v>
      </c>
      <c r="E18" t="s">
        <v>1152</v>
      </c>
      <c r="F18" t="s">
        <v>1167</v>
      </c>
      <c r="G18" t="s">
        <v>1180</v>
      </c>
      <c r="H18" t="s">
        <v>1191</v>
      </c>
      <c r="I18" t="s">
        <v>1086</v>
      </c>
      <c r="J18" t="s">
        <v>1219</v>
      </c>
      <c r="K18" t="s">
        <v>1234</v>
      </c>
      <c r="L18" t="s">
        <v>1249</v>
      </c>
      <c r="M18" t="s">
        <v>1267</v>
      </c>
      <c r="N18" t="s">
        <v>1283</v>
      </c>
      <c r="O18" t="s">
        <v>1301</v>
      </c>
      <c r="P18" t="s">
        <v>1318</v>
      </c>
      <c r="Q18" t="s">
        <v>1336</v>
      </c>
      <c r="R18" t="s">
        <v>1354</v>
      </c>
      <c r="S18" t="s">
        <v>1370</v>
      </c>
      <c r="T18" t="s">
        <v>1383</v>
      </c>
      <c r="U18" t="s">
        <v>1402</v>
      </c>
      <c r="V18" t="s">
        <v>1424</v>
      </c>
      <c r="W18" t="s">
        <v>1445</v>
      </c>
      <c r="X18" t="s">
        <v>1467</v>
      </c>
      <c r="Y18" t="s">
        <v>1486</v>
      </c>
      <c r="Z18" t="s">
        <v>1504</v>
      </c>
      <c r="AA18" t="s">
        <v>1522</v>
      </c>
      <c r="AB18" t="s">
        <v>1539</v>
      </c>
      <c r="AC18" t="s">
        <v>1557</v>
      </c>
      <c r="AD18" t="s">
        <v>1572</v>
      </c>
      <c r="AE18" t="s">
        <v>1587</v>
      </c>
      <c r="AF18" t="s">
        <v>1600</v>
      </c>
      <c r="AG18" t="s">
        <v>945</v>
      </c>
      <c r="AH18" t="s">
        <v>1628</v>
      </c>
      <c r="AI18" t="s">
        <v>1644</v>
      </c>
      <c r="AJ18" t="s">
        <v>1661</v>
      </c>
      <c r="AK18" t="s">
        <v>1680</v>
      </c>
      <c r="AL18" t="s">
        <v>1698</v>
      </c>
    </row>
    <row r="19" spans="1:38" x14ac:dyDescent="0.35">
      <c r="A19" s="1" t="s">
        <v>1115</v>
      </c>
      <c r="B19" t="s">
        <v>44</v>
      </c>
      <c r="C19" t="s">
        <v>44</v>
      </c>
      <c r="D19" t="s">
        <v>44</v>
      </c>
      <c r="E19" t="s">
        <v>44</v>
      </c>
      <c r="F19" t="s">
        <v>868</v>
      </c>
      <c r="G19" t="s">
        <v>1181</v>
      </c>
      <c r="H19" t="s">
        <v>686</v>
      </c>
      <c r="I19" t="s">
        <v>1153</v>
      </c>
      <c r="J19" t="s">
        <v>1220</v>
      </c>
      <c r="K19" t="s">
        <v>1235</v>
      </c>
      <c r="L19" t="s">
        <v>1250</v>
      </c>
      <c r="M19" t="s">
        <v>1250</v>
      </c>
      <c r="N19" t="s">
        <v>1284</v>
      </c>
      <c r="O19" t="s">
        <v>1302</v>
      </c>
      <c r="P19" t="s">
        <v>1319</v>
      </c>
      <c r="Q19" t="s">
        <v>1337</v>
      </c>
      <c r="R19" t="s">
        <v>554</v>
      </c>
      <c r="S19" t="s">
        <v>1371</v>
      </c>
      <c r="T19" t="s">
        <v>552</v>
      </c>
      <c r="U19" t="s">
        <v>1403</v>
      </c>
      <c r="V19" t="s">
        <v>1425</v>
      </c>
      <c r="W19" t="s">
        <v>1446</v>
      </c>
      <c r="X19" t="s">
        <v>1468</v>
      </c>
      <c r="Y19" t="s">
        <v>1055</v>
      </c>
      <c r="Z19" t="s">
        <v>1178</v>
      </c>
      <c r="AA19" t="s">
        <v>112</v>
      </c>
      <c r="AB19" t="s">
        <v>676</v>
      </c>
      <c r="AC19" t="s">
        <v>1558</v>
      </c>
      <c r="AD19" t="s">
        <v>1573</v>
      </c>
      <c r="AE19" t="s">
        <v>1588</v>
      </c>
      <c r="AF19" t="s">
        <v>1198</v>
      </c>
      <c r="AG19" t="s">
        <v>1614</v>
      </c>
      <c r="AH19" t="s">
        <v>1629</v>
      </c>
      <c r="AI19" t="s">
        <v>1645</v>
      </c>
      <c r="AJ19" t="s">
        <v>1662</v>
      </c>
      <c r="AK19" t="s">
        <v>634</v>
      </c>
      <c r="AL19" t="s">
        <v>1699</v>
      </c>
    </row>
    <row r="20" spans="1:38" x14ac:dyDescent="0.35">
      <c r="A20" s="1" t="s">
        <v>1116</v>
      </c>
      <c r="B20" t="s">
        <v>44</v>
      </c>
      <c r="C20" t="s">
        <v>481</v>
      </c>
      <c r="D20" t="s">
        <v>44</v>
      </c>
      <c r="E20" t="s">
        <v>1153</v>
      </c>
      <c r="F20" t="s">
        <v>1168</v>
      </c>
      <c r="G20" t="s">
        <v>1182</v>
      </c>
      <c r="H20" t="s">
        <v>1192</v>
      </c>
      <c r="I20" t="s">
        <v>1071</v>
      </c>
      <c r="J20" t="s">
        <v>1168</v>
      </c>
      <c r="K20" t="s">
        <v>462</v>
      </c>
      <c r="L20" t="s">
        <v>516</v>
      </c>
      <c r="M20" t="s">
        <v>1051</v>
      </c>
      <c r="N20" t="s">
        <v>1285</v>
      </c>
      <c r="O20" t="s">
        <v>499</v>
      </c>
      <c r="P20" t="s">
        <v>44</v>
      </c>
      <c r="Q20" t="s">
        <v>1155</v>
      </c>
      <c r="R20" t="s">
        <v>1355</v>
      </c>
      <c r="S20" t="s">
        <v>487</v>
      </c>
      <c r="T20" t="s">
        <v>1384</v>
      </c>
      <c r="U20" t="s">
        <v>1404</v>
      </c>
      <c r="V20" t="s">
        <v>1137</v>
      </c>
      <c r="W20" t="s">
        <v>1232</v>
      </c>
      <c r="X20" t="s">
        <v>1469</v>
      </c>
      <c r="Y20" t="s">
        <v>1487</v>
      </c>
      <c r="Z20" t="s">
        <v>1410</v>
      </c>
      <c r="AA20" t="s">
        <v>1523</v>
      </c>
      <c r="AB20" t="s">
        <v>1540</v>
      </c>
      <c r="AC20" t="s">
        <v>616</v>
      </c>
      <c r="AD20" t="s">
        <v>1213</v>
      </c>
      <c r="AE20" t="s">
        <v>953</v>
      </c>
      <c r="AF20" t="s">
        <v>1601</v>
      </c>
      <c r="AG20" t="s">
        <v>44</v>
      </c>
      <c r="AH20" t="s">
        <v>1630</v>
      </c>
      <c r="AI20" t="s">
        <v>475</v>
      </c>
      <c r="AJ20" t="s">
        <v>1137</v>
      </c>
      <c r="AK20" t="s">
        <v>44</v>
      </c>
      <c r="AL20" t="s">
        <v>1693</v>
      </c>
    </row>
    <row r="21" spans="1:38" x14ac:dyDescent="0.35">
      <c r="A21" s="1" t="s">
        <v>1117</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row>
    <row r="22" spans="1:38" x14ac:dyDescent="0.35">
      <c r="A22" s="1" t="s">
        <v>1118</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t="s">
        <v>44</v>
      </c>
      <c r="X22" t="s">
        <v>44</v>
      </c>
      <c r="Y22" t="s">
        <v>44</v>
      </c>
      <c r="Z22" t="s">
        <v>44</v>
      </c>
      <c r="AA22" t="s">
        <v>44</v>
      </c>
      <c r="AB22" t="s">
        <v>44</v>
      </c>
      <c r="AC22" t="s">
        <v>44</v>
      </c>
      <c r="AD22" t="s">
        <v>44</v>
      </c>
      <c r="AE22" t="s">
        <v>44</v>
      </c>
      <c r="AF22" t="s">
        <v>44</v>
      </c>
      <c r="AG22" t="s">
        <v>44</v>
      </c>
      <c r="AH22" t="s">
        <v>44</v>
      </c>
      <c r="AI22" t="s">
        <v>44</v>
      </c>
      <c r="AJ22" t="s">
        <v>44</v>
      </c>
      <c r="AK22" t="s">
        <v>44</v>
      </c>
      <c r="AL22" t="s">
        <v>44</v>
      </c>
    </row>
    <row r="23" spans="1:38" x14ac:dyDescent="0.35">
      <c r="A23" s="1" t="s">
        <v>1119</v>
      </c>
      <c r="B23" t="s">
        <v>44</v>
      </c>
      <c r="C23" t="s">
        <v>1143</v>
      </c>
      <c r="D23" t="s">
        <v>44</v>
      </c>
      <c r="E23" t="s">
        <v>565</v>
      </c>
      <c r="F23" t="s">
        <v>510</v>
      </c>
      <c r="G23" t="s">
        <v>1158</v>
      </c>
      <c r="H23" t="s">
        <v>1193</v>
      </c>
      <c r="I23" t="s">
        <v>1207</v>
      </c>
      <c r="J23" t="s">
        <v>1221</v>
      </c>
      <c r="K23" t="s">
        <v>1236</v>
      </c>
      <c r="L23" t="s">
        <v>1251</v>
      </c>
      <c r="M23" t="s">
        <v>1268</v>
      </c>
      <c r="N23" t="s">
        <v>1284</v>
      </c>
      <c r="O23" t="s">
        <v>1303</v>
      </c>
      <c r="P23" t="s">
        <v>1320</v>
      </c>
      <c r="Q23" t="s">
        <v>1320</v>
      </c>
      <c r="R23" t="s">
        <v>1356</v>
      </c>
      <c r="S23" t="s">
        <v>1372</v>
      </c>
      <c r="T23" t="s">
        <v>1286</v>
      </c>
      <c r="U23" t="s">
        <v>1405</v>
      </c>
      <c r="V23" t="s">
        <v>1426</v>
      </c>
      <c r="W23" t="s">
        <v>1447</v>
      </c>
      <c r="X23" t="s">
        <v>1357</v>
      </c>
      <c r="Y23" t="s">
        <v>1488</v>
      </c>
      <c r="Z23" t="s">
        <v>1505</v>
      </c>
      <c r="AA23" t="s">
        <v>1524</v>
      </c>
      <c r="AB23" t="s">
        <v>1252</v>
      </c>
      <c r="AC23" t="s">
        <v>1559</v>
      </c>
      <c r="AD23" t="s">
        <v>1574</v>
      </c>
      <c r="AE23" t="s">
        <v>1589</v>
      </c>
      <c r="AF23" t="s">
        <v>1304</v>
      </c>
      <c r="AG23" t="s">
        <v>1615</v>
      </c>
      <c r="AH23" t="s">
        <v>1631</v>
      </c>
      <c r="AI23" t="s">
        <v>1646</v>
      </c>
      <c r="AJ23" t="s">
        <v>1663</v>
      </c>
      <c r="AK23" t="s">
        <v>1681</v>
      </c>
      <c r="AL23" t="s">
        <v>1700</v>
      </c>
    </row>
    <row r="24" spans="1:38" x14ac:dyDescent="0.35">
      <c r="A24" s="1" t="s">
        <v>1120</v>
      </c>
      <c r="B24" t="s">
        <v>44</v>
      </c>
      <c r="C24" t="s">
        <v>984</v>
      </c>
      <c r="D24" t="s">
        <v>44</v>
      </c>
      <c r="E24" t="s">
        <v>1154</v>
      </c>
      <c r="F24" t="s">
        <v>1169</v>
      </c>
      <c r="G24" t="s">
        <v>557</v>
      </c>
      <c r="H24" t="s">
        <v>1194</v>
      </c>
      <c r="I24" t="s">
        <v>1208</v>
      </c>
      <c r="J24" t="s">
        <v>1194</v>
      </c>
      <c r="K24" t="s">
        <v>1237</v>
      </c>
      <c r="L24" t="s">
        <v>1252</v>
      </c>
      <c r="M24" t="s">
        <v>1269</v>
      </c>
      <c r="N24" t="s">
        <v>147</v>
      </c>
      <c r="O24" t="s">
        <v>1304</v>
      </c>
      <c r="P24" t="s">
        <v>1321</v>
      </c>
      <c r="Q24" t="s">
        <v>786</v>
      </c>
      <c r="R24" t="s">
        <v>1357</v>
      </c>
      <c r="S24" t="s">
        <v>1305</v>
      </c>
      <c r="T24" t="s">
        <v>1385</v>
      </c>
      <c r="U24" t="s">
        <v>1406</v>
      </c>
      <c r="V24" t="s">
        <v>1427</v>
      </c>
      <c r="W24" t="s">
        <v>1448</v>
      </c>
      <c r="X24" t="s">
        <v>1470</v>
      </c>
      <c r="Y24" t="s">
        <v>1489</v>
      </c>
      <c r="Z24" t="s">
        <v>1506</v>
      </c>
      <c r="AA24" t="s">
        <v>1525</v>
      </c>
      <c r="AB24" t="s">
        <v>1541</v>
      </c>
      <c r="AC24" t="s">
        <v>1560</v>
      </c>
      <c r="AD24" t="s">
        <v>1575</v>
      </c>
      <c r="AE24" t="s">
        <v>1590</v>
      </c>
      <c r="AF24" t="s">
        <v>1602</v>
      </c>
      <c r="AG24" t="s">
        <v>1616</v>
      </c>
      <c r="AH24" t="s">
        <v>1632</v>
      </c>
      <c r="AI24" t="s">
        <v>1647</v>
      </c>
      <c r="AJ24" t="s">
        <v>1664</v>
      </c>
      <c r="AK24" t="s">
        <v>1682</v>
      </c>
      <c r="AL24" t="s">
        <v>1701</v>
      </c>
    </row>
    <row r="25" spans="1:38" x14ac:dyDescent="0.35">
      <c r="A25" s="1" t="s">
        <v>1121</v>
      </c>
      <c r="B25" t="s">
        <v>44</v>
      </c>
      <c r="C25" t="s">
        <v>529</v>
      </c>
      <c r="D25" t="s">
        <v>44</v>
      </c>
      <c r="E25" t="s">
        <v>1155</v>
      </c>
      <c r="F25" t="s">
        <v>1019</v>
      </c>
      <c r="G25" t="s">
        <v>1183</v>
      </c>
      <c r="H25" t="s">
        <v>1195</v>
      </c>
      <c r="I25" t="s">
        <v>1209</v>
      </c>
      <c r="J25" t="s">
        <v>1162</v>
      </c>
      <c r="K25" t="s">
        <v>1138</v>
      </c>
      <c r="L25" t="s">
        <v>1253</v>
      </c>
      <c r="M25" t="s">
        <v>1270</v>
      </c>
      <c r="N25" t="s">
        <v>1286</v>
      </c>
      <c r="O25" t="s">
        <v>1305</v>
      </c>
      <c r="P25" t="s">
        <v>1322</v>
      </c>
      <c r="Q25" t="s">
        <v>1338</v>
      </c>
      <c r="R25" t="s">
        <v>106</v>
      </c>
      <c r="S25" t="s">
        <v>1373</v>
      </c>
      <c r="T25" t="s">
        <v>1386</v>
      </c>
      <c r="U25" t="s">
        <v>1407</v>
      </c>
      <c r="V25" t="s">
        <v>1428</v>
      </c>
      <c r="W25" t="s">
        <v>57</v>
      </c>
      <c r="X25" t="s">
        <v>77</v>
      </c>
      <c r="Y25" t="s">
        <v>96</v>
      </c>
      <c r="Z25" t="s">
        <v>116</v>
      </c>
      <c r="AA25" t="s">
        <v>136</v>
      </c>
      <c r="AB25" t="s">
        <v>157</v>
      </c>
      <c r="AC25" t="s">
        <v>177</v>
      </c>
      <c r="AD25" t="s">
        <v>196</v>
      </c>
      <c r="AE25" t="s">
        <v>216</v>
      </c>
      <c r="AF25" t="s">
        <v>234</v>
      </c>
      <c r="AG25" t="s">
        <v>252</v>
      </c>
      <c r="AH25" t="s">
        <v>270</v>
      </c>
      <c r="AI25" t="s">
        <v>288</v>
      </c>
      <c r="AJ25" t="s">
        <v>307</v>
      </c>
      <c r="AK25" t="s">
        <v>324</v>
      </c>
      <c r="AL25" t="s">
        <v>342</v>
      </c>
    </row>
    <row r="26" spans="1:38" x14ac:dyDescent="0.35">
      <c r="A26" s="1" t="s">
        <v>1122</v>
      </c>
      <c r="B26" t="s">
        <v>44</v>
      </c>
      <c r="C26" t="s">
        <v>1144</v>
      </c>
      <c r="D26" t="s">
        <v>44</v>
      </c>
      <c r="E26" t="s">
        <v>1156</v>
      </c>
      <c r="F26" t="s">
        <v>914</v>
      </c>
      <c r="G26" t="s">
        <v>538</v>
      </c>
      <c r="H26" t="s">
        <v>481</v>
      </c>
      <c r="I26" t="s">
        <v>914</v>
      </c>
      <c r="J26" t="s">
        <v>1137</v>
      </c>
      <c r="K26" t="s">
        <v>44</v>
      </c>
      <c r="L26" t="s">
        <v>1052</v>
      </c>
      <c r="M26" t="s">
        <v>44</v>
      </c>
      <c r="N26" t="s">
        <v>44</v>
      </c>
      <c r="O26" t="s">
        <v>44</v>
      </c>
      <c r="P26" t="s">
        <v>44</v>
      </c>
      <c r="Q26" t="s">
        <v>565</v>
      </c>
      <c r="R26" t="s">
        <v>44</v>
      </c>
      <c r="S26" t="s">
        <v>44</v>
      </c>
      <c r="T26" t="s">
        <v>44</v>
      </c>
      <c r="U26" t="s">
        <v>44</v>
      </c>
      <c r="V26" t="s">
        <v>44</v>
      </c>
      <c r="W26" t="s">
        <v>1449</v>
      </c>
      <c r="X26" t="s">
        <v>44</v>
      </c>
      <c r="Y26" t="s">
        <v>44</v>
      </c>
      <c r="Z26" t="s">
        <v>44</v>
      </c>
      <c r="AA26" t="s">
        <v>44</v>
      </c>
      <c r="AB26" t="s">
        <v>44</v>
      </c>
      <c r="AC26" t="s">
        <v>44</v>
      </c>
      <c r="AD26" t="s">
        <v>44</v>
      </c>
      <c r="AE26" t="s">
        <v>44</v>
      </c>
      <c r="AF26" t="s">
        <v>44</v>
      </c>
      <c r="AG26" t="s">
        <v>44</v>
      </c>
      <c r="AH26" t="s">
        <v>44</v>
      </c>
      <c r="AI26" t="s">
        <v>44</v>
      </c>
      <c r="AJ26" t="s">
        <v>44</v>
      </c>
      <c r="AK26" t="s">
        <v>44</v>
      </c>
      <c r="AL26" t="s">
        <v>44</v>
      </c>
    </row>
    <row r="27" spans="1:38" x14ac:dyDescent="0.35">
      <c r="A27" s="1" t="s">
        <v>1123</v>
      </c>
      <c r="B27" t="s">
        <v>44</v>
      </c>
      <c r="C27" t="s">
        <v>614</v>
      </c>
      <c r="D27" t="s">
        <v>44</v>
      </c>
      <c r="E27" t="s">
        <v>44</v>
      </c>
      <c r="F27" t="s">
        <v>44</v>
      </c>
      <c r="G27" t="s">
        <v>614</v>
      </c>
      <c r="H27" t="s">
        <v>614</v>
      </c>
      <c r="I27" t="s">
        <v>614</v>
      </c>
      <c r="J27" t="s">
        <v>44</v>
      </c>
      <c r="K27" t="s">
        <v>1195</v>
      </c>
      <c r="L27" t="s">
        <v>44</v>
      </c>
      <c r="M27" t="s">
        <v>1264</v>
      </c>
      <c r="N27" t="s">
        <v>1281</v>
      </c>
      <c r="O27" t="s">
        <v>1298</v>
      </c>
      <c r="P27" t="s">
        <v>1213</v>
      </c>
      <c r="Q27" t="s">
        <v>44</v>
      </c>
      <c r="R27" t="s">
        <v>1352</v>
      </c>
      <c r="S27" t="s">
        <v>44</v>
      </c>
      <c r="T27" t="s">
        <v>857</v>
      </c>
      <c r="U27" t="s">
        <v>719</v>
      </c>
      <c r="V27" t="s">
        <v>1429</v>
      </c>
      <c r="W27" t="s">
        <v>1450</v>
      </c>
      <c r="X27" t="s">
        <v>1217</v>
      </c>
      <c r="Y27" t="s">
        <v>1490</v>
      </c>
      <c r="Z27" t="s">
        <v>1507</v>
      </c>
      <c r="AA27" t="s">
        <v>559</v>
      </c>
      <c r="AB27" t="s">
        <v>1355</v>
      </c>
      <c r="AC27" t="s">
        <v>424</v>
      </c>
      <c r="AD27" t="s">
        <v>953</v>
      </c>
      <c r="AE27" t="s">
        <v>1352</v>
      </c>
      <c r="AF27" t="s">
        <v>1202</v>
      </c>
      <c r="AG27" t="s">
        <v>1617</v>
      </c>
      <c r="AH27" t="s">
        <v>933</v>
      </c>
      <c r="AI27" t="s">
        <v>1648</v>
      </c>
      <c r="AJ27" t="s">
        <v>1665</v>
      </c>
      <c r="AK27" t="s">
        <v>953</v>
      </c>
      <c r="AL27" t="s">
        <v>617</v>
      </c>
    </row>
    <row r="28" spans="1:38" x14ac:dyDescent="0.35">
      <c r="A28" s="1" t="s">
        <v>1124</v>
      </c>
      <c r="B28" t="s">
        <v>44</v>
      </c>
      <c r="C28" t="s">
        <v>1145</v>
      </c>
      <c r="D28" t="s">
        <v>44</v>
      </c>
      <c r="E28" t="s">
        <v>283</v>
      </c>
      <c r="F28" t="s">
        <v>510</v>
      </c>
      <c r="G28" t="s">
        <v>1184</v>
      </c>
      <c r="H28" t="s">
        <v>1196</v>
      </c>
      <c r="I28" t="s">
        <v>1174</v>
      </c>
      <c r="J28" t="s">
        <v>1222</v>
      </c>
      <c r="K28" t="s">
        <v>933</v>
      </c>
      <c r="L28" t="s">
        <v>713</v>
      </c>
      <c r="M28" t="s">
        <v>676</v>
      </c>
      <c r="N28" t="s">
        <v>1287</v>
      </c>
      <c r="O28" t="s">
        <v>1306</v>
      </c>
      <c r="P28" t="s">
        <v>1323</v>
      </c>
      <c r="Q28" t="s">
        <v>1305</v>
      </c>
      <c r="R28" t="s">
        <v>631</v>
      </c>
      <c r="S28" t="s">
        <v>1373</v>
      </c>
      <c r="T28" t="s">
        <v>1387</v>
      </c>
      <c r="U28" t="s">
        <v>1408</v>
      </c>
      <c r="V28" t="s">
        <v>1430</v>
      </c>
      <c r="W28" t="s">
        <v>1451</v>
      </c>
      <c r="X28" t="s">
        <v>1471</v>
      </c>
      <c r="Y28" t="s">
        <v>1491</v>
      </c>
      <c r="Z28" t="s">
        <v>1508</v>
      </c>
      <c r="AA28" t="s">
        <v>1526</v>
      </c>
      <c r="AB28" t="s">
        <v>158</v>
      </c>
      <c r="AC28" t="s">
        <v>115</v>
      </c>
      <c r="AD28" t="s">
        <v>1576</v>
      </c>
      <c r="AE28" t="s">
        <v>1591</v>
      </c>
      <c r="AF28" t="s">
        <v>1603</v>
      </c>
      <c r="AG28" t="s">
        <v>1618</v>
      </c>
      <c r="AH28" t="s">
        <v>1633</v>
      </c>
      <c r="AI28" t="s">
        <v>1649</v>
      </c>
      <c r="AJ28" t="s">
        <v>1666</v>
      </c>
      <c r="AK28" t="s">
        <v>1683</v>
      </c>
      <c r="AL28" t="s">
        <v>1702</v>
      </c>
    </row>
    <row r="29" spans="1:38" x14ac:dyDescent="0.35">
      <c r="A29" s="1" t="s">
        <v>1125</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t="s">
        <v>44</v>
      </c>
      <c r="Z29" t="s">
        <v>44</v>
      </c>
      <c r="AA29" t="s">
        <v>44</v>
      </c>
      <c r="AB29" t="s">
        <v>44</v>
      </c>
      <c r="AC29" t="s">
        <v>44</v>
      </c>
      <c r="AD29" t="s">
        <v>44</v>
      </c>
      <c r="AE29" t="s">
        <v>44</v>
      </c>
      <c r="AF29" t="s">
        <v>44</v>
      </c>
      <c r="AG29" t="s">
        <v>44</v>
      </c>
      <c r="AH29" t="s">
        <v>44</v>
      </c>
      <c r="AI29" t="s">
        <v>44</v>
      </c>
      <c r="AJ29" t="s">
        <v>44</v>
      </c>
      <c r="AK29" t="s">
        <v>44</v>
      </c>
      <c r="AL29" t="s">
        <v>44</v>
      </c>
    </row>
    <row r="30" spans="1:38" x14ac:dyDescent="0.35">
      <c r="A30" s="1" t="s">
        <v>1126</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1667</v>
      </c>
      <c r="AK30" t="s">
        <v>1684</v>
      </c>
      <c r="AL30" t="s">
        <v>597</v>
      </c>
    </row>
    <row r="31" spans="1:38" x14ac:dyDescent="0.35">
      <c r="A31" s="1" t="s">
        <v>1127</v>
      </c>
      <c r="B31" t="s">
        <v>44</v>
      </c>
      <c r="C31" t="s">
        <v>757</v>
      </c>
      <c r="D31" t="s">
        <v>44</v>
      </c>
      <c r="E31" t="s">
        <v>1157</v>
      </c>
      <c r="F31" t="s">
        <v>492</v>
      </c>
      <c r="G31" t="s">
        <v>983</v>
      </c>
      <c r="H31" t="s">
        <v>1197</v>
      </c>
      <c r="I31" t="s">
        <v>612</v>
      </c>
      <c r="J31" t="s">
        <v>1223</v>
      </c>
      <c r="K31" t="s">
        <v>1206</v>
      </c>
      <c r="L31" t="s">
        <v>1254</v>
      </c>
      <c r="M31" t="s">
        <v>858</v>
      </c>
      <c r="N31" t="s">
        <v>1288</v>
      </c>
      <c r="O31" t="s">
        <v>1307</v>
      </c>
      <c r="P31" t="s">
        <v>1324</v>
      </c>
      <c r="Q31" t="s">
        <v>1339</v>
      </c>
      <c r="R31" t="s">
        <v>1358</v>
      </c>
      <c r="S31" t="s">
        <v>1374</v>
      </c>
      <c r="T31" t="s">
        <v>1388</v>
      </c>
      <c r="U31" t="s">
        <v>1409</v>
      </c>
      <c r="V31" t="s">
        <v>1431</v>
      </c>
      <c r="W31" t="s">
        <v>1452</v>
      </c>
      <c r="X31" t="s">
        <v>1472</v>
      </c>
      <c r="Y31" t="s">
        <v>1492</v>
      </c>
      <c r="Z31" t="s">
        <v>1509</v>
      </c>
      <c r="AA31" t="s">
        <v>1527</v>
      </c>
      <c r="AB31" t="s">
        <v>1542</v>
      </c>
      <c r="AC31" t="s">
        <v>1561</v>
      </c>
      <c r="AD31" t="s">
        <v>1577</v>
      </c>
      <c r="AE31" t="s">
        <v>1592</v>
      </c>
      <c r="AF31" t="s">
        <v>1604</v>
      </c>
      <c r="AG31" t="s">
        <v>1619</v>
      </c>
      <c r="AH31" t="s">
        <v>1634</v>
      </c>
      <c r="AI31" t="s">
        <v>1650</v>
      </c>
      <c r="AJ31" t="s">
        <v>1668</v>
      </c>
      <c r="AK31" t="s">
        <v>1685</v>
      </c>
      <c r="AL31" t="s">
        <v>1703</v>
      </c>
    </row>
    <row r="32" spans="1:38" x14ac:dyDescent="0.35">
      <c r="A32" s="1" t="s">
        <v>1128</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row>
    <row r="33" spans="1:38" x14ac:dyDescent="0.35">
      <c r="A33" s="1" t="s">
        <v>1129</v>
      </c>
      <c r="B33" t="s">
        <v>44</v>
      </c>
      <c r="C33" t="s">
        <v>44</v>
      </c>
      <c r="D33" t="s">
        <v>44</v>
      </c>
      <c r="E33" t="s">
        <v>44</v>
      </c>
      <c r="F33" t="s">
        <v>44</v>
      </c>
      <c r="G33" t="s">
        <v>44</v>
      </c>
      <c r="H33" t="s">
        <v>44</v>
      </c>
      <c r="I33" t="s">
        <v>44</v>
      </c>
      <c r="J33" t="s">
        <v>1224</v>
      </c>
      <c r="K33" t="s">
        <v>1224</v>
      </c>
      <c r="L33" t="s">
        <v>1224</v>
      </c>
      <c r="M33" t="s">
        <v>1224</v>
      </c>
      <c r="N33" t="s">
        <v>1224</v>
      </c>
      <c r="O33" t="s">
        <v>1224</v>
      </c>
      <c r="P33" t="s">
        <v>1224</v>
      </c>
      <c r="Q33" t="s">
        <v>449</v>
      </c>
      <c r="R33" t="s">
        <v>449</v>
      </c>
      <c r="S33" t="s">
        <v>449</v>
      </c>
      <c r="T33" t="s">
        <v>464</v>
      </c>
      <c r="U33" t="s">
        <v>464</v>
      </c>
      <c r="V33" t="s">
        <v>464</v>
      </c>
      <c r="W33" t="s">
        <v>616</v>
      </c>
      <c r="X33" t="s">
        <v>499</v>
      </c>
      <c r="Y33" t="s">
        <v>499</v>
      </c>
      <c r="Z33" t="s">
        <v>1285</v>
      </c>
      <c r="AA33" t="s">
        <v>1285</v>
      </c>
      <c r="AB33" t="s">
        <v>1285</v>
      </c>
      <c r="AC33" t="s">
        <v>1285</v>
      </c>
      <c r="AD33" t="s">
        <v>1285</v>
      </c>
      <c r="AE33" t="s">
        <v>935</v>
      </c>
      <c r="AF33" t="s">
        <v>935</v>
      </c>
      <c r="AG33" t="s">
        <v>961</v>
      </c>
      <c r="AH33" t="s">
        <v>961</v>
      </c>
      <c r="AI33" t="s">
        <v>916</v>
      </c>
      <c r="AJ33" t="s">
        <v>657</v>
      </c>
      <c r="AK33" t="s">
        <v>657</v>
      </c>
      <c r="AL33" t="s">
        <v>657</v>
      </c>
    </row>
    <row r="34" spans="1:38" x14ac:dyDescent="0.35">
      <c r="A34" s="1" t="s">
        <v>1130</v>
      </c>
      <c r="B34" t="s">
        <v>44</v>
      </c>
      <c r="C34" t="s">
        <v>1146</v>
      </c>
      <c r="D34" t="s">
        <v>44</v>
      </c>
      <c r="E34" t="s">
        <v>1158</v>
      </c>
      <c r="F34" t="s">
        <v>1170</v>
      </c>
      <c r="G34" t="s">
        <v>265</v>
      </c>
      <c r="H34" t="s">
        <v>1198</v>
      </c>
      <c r="I34" t="s">
        <v>577</v>
      </c>
      <c r="J34" t="s">
        <v>1142</v>
      </c>
      <c r="K34" t="s">
        <v>1238</v>
      </c>
      <c r="L34" t="s">
        <v>1255</v>
      </c>
      <c r="M34" t="s">
        <v>1271</v>
      </c>
      <c r="N34" t="s">
        <v>476</v>
      </c>
      <c r="O34" t="s">
        <v>1308</v>
      </c>
      <c r="P34" t="s">
        <v>1325</v>
      </c>
      <c r="Q34" t="s">
        <v>1340</v>
      </c>
      <c r="R34" t="s">
        <v>1359</v>
      </c>
      <c r="S34" t="s">
        <v>552</v>
      </c>
      <c r="T34" t="s">
        <v>1389</v>
      </c>
      <c r="U34" t="s">
        <v>1410</v>
      </c>
      <c r="V34" t="s">
        <v>1332</v>
      </c>
      <c r="W34" t="s">
        <v>1410</v>
      </c>
      <c r="X34" t="s">
        <v>1473</v>
      </c>
      <c r="Y34" t="s">
        <v>1493</v>
      </c>
      <c r="Z34" t="s">
        <v>1510</v>
      </c>
      <c r="AA34" t="s">
        <v>1528</v>
      </c>
      <c r="AB34" t="s">
        <v>1543</v>
      </c>
      <c r="AC34" t="s">
        <v>1562</v>
      </c>
      <c r="AD34" t="s">
        <v>1578</v>
      </c>
      <c r="AE34" t="s">
        <v>1593</v>
      </c>
      <c r="AF34" t="s">
        <v>1605</v>
      </c>
      <c r="AG34" t="s">
        <v>1620</v>
      </c>
      <c r="AH34" t="s">
        <v>1635</v>
      </c>
      <c r="AI34" t="s">
        <v>1651</v>
      </c>
      <c r="AJ34" t="s">
        <v>1669</v>
      </c>
      <c r="AK34" t="s">
        <v>1686</v>
      </c>
      <c r="AL34" t="s">
        <v>1704</v>
      </c>
    </row>
    <row r="35" spans="1:38" x14ac:dyDescent="0.35">
      <c r="A35" s="1" t="s">
        <v>1131</v>
      </c>
      <c r="B35" t="s">
        <v>44</v>
      </c>
      <c r="C35" t="s">
        <v>1147</v>
      </c>
      <c r="D35" t="s">
        <v>44</v>
      </c>
      <c r="E35" t="s">
        <v>1159</v>
      </c>
      <c r="F35" t="s">
        <v>1171</v>
      </c>
      <c r="G35" t="s">
        <v>1185</v>
      </c>
      <c r="H35" t="s">
        <v>1199</v>
      </c>
      <c r="I35" t="s">
        <v>1210</v>
      </c>
      <c r="J35" t="s">
        <v>1225</v>
      </c>
      <c r="K35" t="s">
        <v>1239</v>
      </c>
      <c r="L35" t="s">
        <v>1256</v>
      </c>
      <c r="M35" t="s">
        <v>1272</v>
      </c>
      <c r="N35" t="s">
        <v>1289</v>
      </c>
      <c r="O35" t="s">
        <v>1309</v>
      </c>
      <c r="P35" t="s">
        <v>943</v>
      </c>
      <c r="Q35" t="s">
        <v>1341</v>
      </c>
      <c r="R35" t="s">
        <v>1360</v>
      </c>
      <c r="S35" t="s">
        <v>482</v>
      </c>
      <c r="T35" t="s">
        <v>302</v>
      </c>
      <c r="U35" t="s">
        <v>1411</v>
      </c>
      <c r="V35" t="s">
        <v>503</v>
      </c>
      <c r="W35" t="s">
        <v>510</v>
      </c>
      <c r="X35" t="s">
        <v>1474</v>
      </c>
      <c r="Y35" t="s">
        <v>1494</v>
      </c>
      <c r="Z35" t="s">
        <v>582</v>
      </c>
      <c r="AA35" t="s">
        <v>1224</v>
      </c>
      <c r="AB35" t="s">
        <v>1544</v>
      </c>
      <c r="AC35" t="s">
        <v>1563</v>
      </c>
      <c r="AD35" t="s">
        <v>574</v>
      </c>
      <c r="AE35" t="s">
        <v>1544</v>
      </c>
      <c r="AF35" t="s">
        <v>1023</v>
      </c>
      <c r="AG35" t="s">
        <v>1544</v>
      </c>
      <c r="AH35" t="s">
        <v>499</v>
      </c>
      <c r="AI35" t="s">
        <v>1023</v>
      </c>
      <c r="AJ35" t="s">
        <v>44</v>
      </c>
      <c r="AK35" t="s">
        <v>1205</v>
      </c>
      <c r="AL35" t="s">
        <v>1563</v>
      </c>
    </row>
    <row r="36" spans="1:38" x14ac:dyDescent="0.35">
      <c r="A36" s="1" t="s">
        <v>1132</v>
      </c>
      <c r="B36" t="s">
        <v>44</v>
      </c>
      <c r="C36" t="s">
        <v>1148</v>
      </c>
      <c r="D36" t="s">
        <v>44</v>
      </c>
      <c r="E36" t="s">
        <v>1160</v>
      </c>
      <c r="F36" t="s">
        <v>1172</v>
      </c>
      <c r="G36" t="s">
        <v>1186</v>
      </c>
      <c r="H36" t="s">
        <v>1200</v>
      </c>
      <c r="I36" t="s">
        <v>1211</v>
      </c>
      <c r="J36" t="s">
        <v>1226</v>
      </c>
      <c r="K36" t="s">
        <v>1240</v>
      </c>
      <c r="L36" t="s">
        <v>1257</v>
      </c>
      <c r="M36" t="s">
        <v>1273</v>
      </c>
      <c r="N36" t="s">
        <v>1290</v>
      </c>
      <c r="O36" t="s">
        <v>1310</v>
      </c>
      <c r="P36" t="s">
        <v>1326</v>
      </c>
      <c r="Q36" t="s">
        <v>1342</v>
      </c>
      <c r="R36" t="s">
        <v>1274</v>
      </c>
      <c r="S36" t="s">
        <v>1375</v>
      </c>
      <c r="T36" t="s">
        <v>1390</v>
      </c>
      <c r="U36" t="s">
        <v>1412</v>
      </c>
      <c r="V36" t="s">
        <v>1432</v>
      </c>
      <c r="W36" t="s">
        <v>1453</v>
      </c>
      <c r="X36" t="s">
        <v>1475</v>
      </c>
      <c r="Y36" t="s">
        <v>1495</v>
      </c>
      <c r="Z36" t="s">
        <v>1511</v>
      </c>
      <c r="AA36" t="s">
        <v>1529</v>
      </c>
      <c r="AB36" t="s">
        <v>1545</v>
      </c>
      <c r="AC36" t="s">
        <v>1564</v>
      </c>
      <c r="AD36" t="s">
        <v>1579</v>
      </c>
      <c r="AE36" t="s">
        <v>1594</v>
      </c>
      <c r="AF36" t="s">
        <v>1606</v>
      </c>
      <c r="AG36" t="s">
        <v>1621</v>
      </c>
      <c r="AH36" t="s">
        <v>1636</v>
      </c>
      <c r="AI36" t="s">
        <v>1652</v>
      </c>
      <c r="AJ36" t="s">
        <v>1670</v>
      </c>
      <c r="AK36" t="s">
        <v>1687</v>
      </c>
      <c r="AL36" t="s">
        <v>1705</v>
      </c>
    </row>
    <row r="37" spans="1:38" x14ac:dyDescent="0.35">
      <c r="A37" s="1" t="s">
        <v>1133</v>
      </c>
      <c r="B37" t="s">
        <v>44</v>
      </c>
      <c r="C37" t="s">
        <v>1149</v>
      </c>
      <c r="D37" t="s">
        <v>44</v>
      </c>
      <c r="E37" t="s">
        <v>1161</v>
      </c>
      <c r="F37" t="s">
        <v>1173</v>
      </c>
      <c r="G37" t="s">
        <v>675</v>
      </c>
      <c r="H37" t="s">
        <v>225</v>
      </c>
      <c r="I37" t="s">
        <v>1212</v>
      </c>
      <c r="J37" t="s">
        <v>1227</v>
      </c>
      <c r="K37" t="s">
        <v>1241</v>
      </c>
      <c r="L37" t="s">
        <v>1258</v>
      </c>
      <c r="M37" t="s">
        <v>1274</v>
      </c>
      <c r="N37" t="s">
        <v>1291</v>
      </c>
      <c r="O37" t="s">
        <v>1311</v>
      </c>
      <c r="P37" t="s">
        <v>1327</v>
      </c>
      <c r="Q37" t="s">
        <v>1343</v>
      </c>
      <c r="R37" t="s">
        <v>1361</v>
      </c>
      <c r="S37" t="s">
        <v>1376</v>
      </c>
      <c r="T37" t="s">
        <v>1391</v>
      </c>
      <c r="U37" t="s">
        <v>1413</v>
      </c>
      <c r="V37" t="s">
        <v>1433</v>
      </c>
      <c r="W37" t="s">
        <v>58</v>
      </c>
      <c r="X37" t="s">
        <v>78</v>
      </c>
      <c r="Y37" t="s">
        <v>97</v>
      </c>
      <c r="Z37" t="s">
        <v>117</v>
      </c>
      <c r="AA37" t="s">
        <v>137</v>
      </c>
      <c r="AB37" t="s">
        <v>158</v>
      </c>
      <c r="AC37" t="s">
        <v>178</v>
      </c>
      <c r="AD37" t="s">
        <v>197</v>
      </c>
      <c r="AE37" t="s">
        <v>217</v>
      </c>
      <c r="AF37" t="s">
        <v>235</v>
      </c>
      <c r="AG37" t="s">
        <v>253</v>
      </c>
      <c r="AH37" t="s">
        <v>271</v>
      </c>
      <c r="AI37" t="s">
        <v>195</v>
      </c>
      <c r="AJ37" t="s">
        <v>308</v>
      </c>
      <c r="AK37" t="s">
        <v>325</v>
      </c>
      <c r="AL37" t="s">
        <v>343</v>
      </c>
    </row>
    <row r="38" spans="1:38" x14ac:dyDescent="0.35">
      <c r="A38" s="1" t="s">
        <v>1134</v>
      </c>
      <c r="B38" t="s">
        <v>44</v>
      </c>
      <c r="C38" t="s">
        <v>1142</v>
      </c>
      <c r="D38" t="s">
        <v>44</v>
      </c>
      <c r="E38" t="s">
        <v>1152</v>
      </c>
      <c r="F38" t="s">
        <v>1167</v>
      </c>
      <c r="G38" t="s">
        <v>1180</v>
      </c>
      <c r="H38" t="s">
        <v>1191</v>
      </c>
      <c r="I38" t="s">
        <v>1086</v>
      </c>
      <c r="J38" t="s">
        <v>1219</v>
      </c>
      <c r="K38" t="s">
        <v>1242</v>
      </c>
      <c r="L38" t="s">
        <v>1249</v>
      </c>
      <c r="M38" t="s">
        <v>1267</v>
      </c>
      <c r="N38" t="s">
        <v>1292</v>
      </c>
      <c r="O38" t="s">
        <v>1301</v>
      </c>
      <c r="P38" t="s">
        <v>1328</v>
      </c>
      <c r="Q38" t="s">
        <v>1336</v>
      </c>
      <c r="R38" t="s">
        <v>1354</v>
      </c>
      <c r="S38" t="s">
        <v>1370</v>
      </c>
      <c r="T38" t="s">
        <v>1383</v>
      </c>
      <c r="U38" t="s">
        <v>1402</v>
      </c>
      <c r="V38" t="s">
        <v>1424</v>
      </c>
      <c r="W38" t="s">
        <v>1454</v>
      </c>
      <c r="X38" t="s">
        <v>1467</v>
      </c>
      <c r="Y38" t="s">
        <v>1486</v>
      </c>
      <c r="Z38" t="s">
        <v>1504</v>
      </c>
      <c r="AA38" t="s">
        <v>1522</v>
      </c>
      <c r="AB38" t="s">
        <v>1539</v>
      </c>
      <c r="AC38" t="s">
        <v>1557</v>
      </c>
      <c r="AD38" t="s">
        <v>1572</v>
      </c>
      <c r="AE38" t="s">
        <v>1587</v>
      </c>
      <c r="AF38" t="s">
        <v>1600</v>
      </c>
      <c r="AG38" t="s">
        <v>945</v>
      </c>
      <c r="AH38" t="s">
        <v>1637</v>
      </c>
      <c r="AI38" t="s">
        <v>1644</v>
      </c>
      <c r="AJ38" t="s">
        <v>1661</v>
      </c>
      <c r="AK38" t="s">
        <v>1680</v>
      </c>
      <c r="AL38" t="s">
        <v>1698</v>
      </c>
    </row>
    <row r="39" spans="1:38" x14ac:dyDescent="0.35">
      <c r="A39" s="1" t="s">
        <v>1135</v>
      </c>
      <c r="B39" t="s">
        <v>44</v>
      </c>
      <c r="C39" t="s">
        <v>44</v>
      </c>
      <c r="D39" t="s">
        <v>44</v>
      </c>
      <c r="E39" t="s">
        <v>44</v>
      </c>
      <c r="F39" t="s">
        <v>44</v>
      </c>
      <c r="G39" t="s">
        <v>44</v>
      </c>
      <c r="H39" t="s">
        <v>44</v>
      </c>
      <c r="I39" t="s">
        <v>44</v>
      </c>
      <c r="J39" t="s">
        <v>44</v>
      </c>
      <c r="K39" t="s">
        <v>1224</v>
      </c>
      <c r="L39" t="s">
        <v>44</v>
      </c>
      <c r="M39" t="s">
        <v>44</v>
      </c>
      <c r="N39" t="s">
        <v>923</v>
      </c>
      <c r="O39" t="s">
        <v>44</v>
      </c>
      <c r="P39" t="s">
        <v>1224</v>
      </c>
      <c r="Q39" t="s">
        <v>44</v>
      </c>
      <c r="R39" t="s">
        <v>44</v>
      </c>
      <c r="S39" t="s">
        <v>635</v>
      </c>
      <c r="T39" t="s">
        <v>635</v>
      </c>
      <c r="U39" t="s">
        <v>635</v>
      </c>
      <c r="V39" t="s">
        <v>614</v>
      </c>
      <c r="W39" t="s">
        <v>1455</v>
      </c>
      <c r="X39" t="s">
        <v>44</v>
      </c>
      <c r="Y39" t="s">
        <v>44</v>
      </c>
      <c r="Z39" t="s">
        <v>44</v>
      </c>
      <c r="AA39" t="s">
        <v>44</v>
      </c>
      <c r="AB39" t="s">
        <v>44</v>
      </c>
      <c r="AC39" t="s">
        <v>44</v>
      </c>
      <c r="AD39" t="s">
        <v>44</v>
      </c>
      <c r="AE39" t="s">
        <v>44</v>
      </c>
      <c r="AF39" t="s">
        <v>44</v>
      </c>
      <c r="AG39" t="s">
        <v>44</v>
      </c>
      <c r="AH39" t="s">
        <v>731</v>
      </c>
      <c r="AI39" t="s">
        <v>44</v>
      </c>
      <c r="AJ39" t="s">
        <v>44</v>
      </c>
      <c r="AK39" t="s">
        <v>44</v>
      </c>
      <c r="AL39" t="s">
        <v>44</v>
      </c>
    </row>
    <row r="40" spans="1:38" x14ac:dyDescent="0.35">
      <c r="A40" s="1" t="s">
        <v>1136</v>
      </c>
      <c r="B40" t="s">
        <v>44</v>
      </c>
      <c r="C40" t="s">
        <v>1142</v>
      </c>
      <c r="D40" t="s">
        <v>44</v>
      </c>
      <c r="E40" t="s">
        <v>1152</v>
      </c>
      <c r="F40" t="s">
        <v>1167</v>
      </c>
      <c r="G40" t="s">
        <v>1180</v>
      </c>
      <c r="H40" t="s">
        <v>1191</v>
      </c>
      <c r="I40" t="s">
        <v>1086</v>
      </c>
      <c r="J40" t="s">
        <v>1219</v>
      </c>
      <c r="K40" t="s">
        <v>1234</v>
      </c>
      <c r="L40" t="s">
        <v>1249</v>
      </c>
      <c r="M40" t="s">
        <v>1267</v>
      </c>
      <c r="N40" t="s">
        <v>1283</v>
      </c>
      <c r="O40" t="s">
        <v>1301</v>
      </c>
      <c r="P40" t="s">
        <v>1318</v>
      </c>
      <c r="Q40" t="s">
        <v>1336</v>
      </c>
      <c r="R40" t="s">
        <v>1354</v>
      </c>
      <c r="S40" t="s">
        <v>1370</v>
      </c>
      <c r="T40" t="s">
        <v>1383</v>
      </c>
      <c r="U40" t="s">
        <v>1402</v>
      </c>
      <c r="V40" t="s">
        <v>1424</v>
      </c>
      <c r="W40" t="s">
        <v>1445</v>
      </c>
      <c r="X40" t="s">
        <v>1467</v>
      </c>
      <c r="Y40" t="s">
        <v>1486</v>
      </c>
      <c r="Z40" t="s">
        <v>1504</v>
      </c>
      <c r="AA40" t="s">
        <v>1522</v>
      </c>
      <c r="AB40" t="s">
        <v>1539</v>
      </c>
      <c r="AC40" t="s">
        <v>1557</v>
      </c>
      <c r="AD40" t="s">
        <v>1572</v>
      </c>
      <c r="AE40" t="s">
        <v>1587</v>
      </c>
      <c r="AF40" t="s">
        <v>1600</v>
      </c>
      <c r="AG40" t="s">
        <v>945</v>
      </c>
      <c r="AH40" t="s">
        <v>1628</v>
      </c>
      <c r="AI40" t="s">
        <v>1644</v>
      </c>
      <c r="AJ40" t="s">
        <v>1661</v>
      </c>
      <c r="AK40" t="s">
        <v>1680</v>
      </c>
      <c r="AL40" t="s">
        <v>1698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9"/>
  <sheetViews>
    <sheetView workbookViewId="0"/>
  </sheetViews>
  <sheetFormatPr defaultRowHeight="14.5" x14ac:dyDescent="0.35"/>
  <sheetData>
    <row r="1" spans="1:38" x14ac:dyDescent="0.3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c r="P1" s="1" t="s">
        <v>382</v>
      </c>
      <c r="Q1" s="1" t="s">
        <v>383</v>
      </c>
      <c r="R1" s="1" t="s">
        <v>384</v>
      </c>
      <c r="S1" s="1" t="s">
        <v>385</v>
      </c>
      <c r="T1" s="1" t="s">
        <v>386</v>
      </c>
      <c r="U1" s="1" t="s">
        <v>387</v>
      </c>
      <c r="V1" s="1" t="s">
        <v>388</v>
      </c>
      <c r="W1" s="1" t="s">
        <v>0</v>
      </c>
      <c r="X1" s="1" t="s">
        <v>1</v>
      </c>
      <c r="Y1" s="1" t="s">
        <v>2</v>
      </c>
      <c r="Z1" s="1" t="s">
        <v>3</v>
      </c>
      <c r="AA1" s="1" t="s">
        <v>4</v>
      </c>
      <c r="AB1" s="1" t="s">
        <v>5</v>
      </c>
      <c r="AC1" s="1" t="s">
        <v>6</v>
      </c>
      <c r="AD1" s="1" t="s">
        <v>7</v>
      </c>
      <c r="AE1" s="1" t="s">
        <v>8</v>
      </c>
      <c r="AF1" s="1" t="s">
        <v>9</v>
      </c>
      <c r="AG1" s="1" t="s">
        <v>10</v>
      </c>
      <c r="AH1" s="1" t="s">
        <v>11</v>
      </c>
      <c r="AI1" s="1" t="s">
        <v>12</v>
      </c>
      <c r="AJ1" s="1" t="s">
        <v>13</v>
      </c>
      <c r="AK1" s="1" t="s">
        <v>14</v>
      </c>
      <c r="AL1" s="1" t="s">
        <v>15</v>
      </c>
    </row>
    <row r="2" spans="1:38" x14ac:dyDescent="0.35">
      <c r="A2" s="1" t="s">
        <v>411</v>
      </c>
      <c r="B2" t="s">
        <v>44</v>
      </c>
      <c r="C2" t="s">
        <v>44</v>
      </c>
      <c r="D2" t="s">
        <v>44</v>
      </c>
      <c r="E2" t="s">
        <v>44</v>
      </c>
      <c r="F2" t="s">
        <v>484</v>
      </c>
      <c r="G2" t="s">
        <v>500</v>
      </c>
      <c r="H2" t="s">
        <v>517</v>
      </c>
      <c r="I2" t="s">
        <v>539</v>
      </c>
      <c r="J2" t="s">
        <v>560</v>
      </c>
      <c r="K2" t="s">
        <v>554</v>
      </c>
      <c r="L2" t="s">
        <v>512</v>
      </c>
      <c r="M2" t="s">
        <v>625</v>
      </c>
      <c r="N2" t="s">
        <v>646</v>
      </c>
      <c r="O2" t="s">
        <v>667</v>
      </c>
      <c r="P2" t="s">
        <v>688</v>
      </c>
      <c r="Q2" t="s">
        <v>709</v>
      </c>
      <c r="R2" t="s">
        <v>732</v>
      </c>
      <c r="S2" t="s">
        <v>754</v>
      </c>
      <c r="T2" t="s">
        <v>774</v>
      </c>
      <c r="U2" t="s">
        <v>793</v>
      </c>
      <c r="V2" t="s">
        <v>813</v>
      </c>
      <c r="W2" t="s">
        <v>53</v>
      </c>
      <c r="X2" t="s">
        <v>73</v>
      </c>
      <c r="Y2" t="s">
        <v>93</v>
      </c>
      <c r="Z2" t="s">
        <v>112</v>
      </c>
      <c r="AA2" t="s">
        <v>132</v>
      </c>
      <c r="AB2" t="s">
        <v>153</v>
      </c>
      <c r="AC2" t="s">
        <v>173</v>
      </c>
      <c r="AD2" t="s">
        <v>193</v>
      </c>
      <c r="AE2" t="s">
        <v>212</v>
      </c>
      <c r="AF2" t="s">
        <v>230</v>
      </c>
      <c r="AG2" t="s">
        <v>249</v>
      </c>
      <c r="AH2" t="s">
        <v>266</v>
      </c>
      <c r="AI2" t="s">
        <v>284</v>
      </c>
      <c r="AJ2" t="s">
        <v>303</v>
      </c>
      <c r="AK2" t="s">
        <v>320</v>
      </c>
      <c r="AL2" t="s">
        <v>339</v>
      </c>
    </row>
    <row r="3" spans="1:38" x14ac:dyDescent="0.35">
      <c r="A3" s="1" t="s">
        <v>402</v>
      </c>
      <c r="B3" t="s">
        <v>44</v>
      </c>
      <c r="C3" t="s">
        <v>44</v>
      </c>
      <c r="D3" t="s">
        <v>44</v>
      </c>
      <c r="E3" t="s">
        <v>44</v>
      </c>
      <c r="F3" t="s">
        <v>475</v>
      </c>
      <c r="G3" t="s">
        <v>493</v>
      </c>
      <c r="H3" t="s">
        <v>510</v>
      </c>
      <c r="I3" t="s">
        <v>529</v>
      </c>
      <c r="J3" t="s">
        <v>521</v>
      </c>
      <c r="K3" t="s">
        <v>575</v>
      </c>
      <c r="L3" t="s">
        <v>549</v>
      </c>
      <c r="M3" t="s">
        <v>617</v>
      </c>
      <c r="N3" t="s">
        <v>637</v>
      </c>
      <c r="O3" t="s">
        <v>634</v>
      </c>
      <c r="P3" t="s">
        <v>680</v>
      </c>
      <c r="Q3" t="s">
        <v>700</v>
      </c>
      <c r="R3" t="s">
        <v>724</v>
      </c>
      <c r="S3" t="s">
        <v>746</v>
      </c>
      <c r="T3" t="s">
        <v>767</v>
      </c>
      <c r="U3" t="s">
        <v>786</v>
      </c>
      <c r="V3" t="s">
        <v>805</v>
      </c>
      <c r="W3" t="s">
        <v>52</v>
      </c>
      <c r="X3" t="s">
        <v>72</v>
      </c>
      <c r="Y3" t="s">
        <v>92</v>
      </c>
      <c r="Z3" t="s">
        <v>111</v>
      </c>
      <c r="AA3" t="s">
        <v>131</v>
      </c>
      <c r="AB3" t="s">
        <v>152</v>
      </c>
      <c r="AC3" t="s">
        <v>172</v>
      </c>
      <c r="AD3" t="s">
        <v>192</v>
      </c>
      <c r="AE3" t="s">
        <v>211</v>
      </c>
      <c r="AF3" t="s">
        <v>229</v>
      </c>
      <c r="AG3" t="s">
        <v>248</v>
      </c>
      <c r="AH3" t="s">
        <v>265</v>
      </c>
      <c r="AI3" t="s">
        <v>283</v>
      </c>
      <c r="AJ3" t="s">
        <v>302</v>
      </c>
      <c r="AK3" t="s">
        <v>319</v>
      </c>
      <c r="AL3" t="s">
        <v>338</v>
      </c>
    </row>
    <row r="4" spans="1:38" x14ac:dyDescent="0.35">
      <c r="A4" s="1" t="s">
        <v>1706</v>
      </c>
      <c r="B4" t="s">
        <v>44</v>
      </c>
      <c r="C4" t="s">
        <v>44</v>
      </c>
      <c r="D4" t="s">
        <v>44</v>
      </c>
      <c r="E4" t="s">
        <v>44</v>
      </c>
      <c r="F4" t="s">
        <v>1730</v>
      </c>
      <c r="G4" t="s">
        <v>1563</v>
      </c>
      <c r="H4" t="s">
        <v>444</v>
      </c>
      <c r="I4" t="s">
        <v>1746</v>
      </c>
      <c r="J4" t="s">
        <v>1754</v>
      </c>
      <c r="K4" t="s">
        <v>44</v>
      </c>
      <c r="L4" t="s">
        <v>1195</v>
      </c>
      <c r="M4" t="s">
        <v>1205</v>
      </c>
      <c r="N4" t="s">
        <v>1746</v>
      </c>
      <c r="O4" t="s">
        <v>1786</v>
      </c>
      <c r="P4" t="s">
        <v>1434</v>
      </c>
      <c r="Q4" t="s">
        <v>1746</v>
      </c>
      <c r="R4" t="s">
        <v>728</v>
      </c>
      <c r="S4" t="s">
        <v>1298</v>
      </c>
      <c r="T4" t="s">
        <v>449</v>
      </c>
      <c r="U4" t="s">
        <v>751</v>
      </c>
      <c r="V4" t="s">
        <v>1845</v>
      </c>
      <c r="W4" t="s">
        <v>574</v>
      </c>
      <c r="X4" t="s">
        <v>1272</v>
      </c>
      <c r="Y4" t="s">
        <v>1751</v>
      </c>
      <c r="Z4" t="s">
        <v>1155</v>
      </c>
      <c r="AA4" t="s">
        <v>1544</v>
      </c>
      <c r="AB4" t="s">
        <v>1747</v>
      </c>
      <c r="AC4" t="s">
        <v>1918</v>
      </c>
      <c r="AD4" t="s">
        <v>1224</v>
      </c>
      <c r="AE4" t="s">
        <v>44</v>
      </c>
      <c r="AF4" t="s">
        <v>44</v>
      </c>
      <c r="AG4" t="s">
        <v>481</v>
      </c>
      <c r="AH4" t="s">
        <v>44</v>
      </c>
      <c r="AI4" t="s">
        <v>925</v>
      </c>
      <c r="AJ4" t="s">
        <v>925</v>
      </c>
      <c r="AK4" t="s">
        <v>1973</v>
      </c>
      <c r="AL4" t="s">
        <v>1410</v>
      </c>
    </row>
    <row r="5" spans="1:38" x14ac:dyDescent="0.35">
      <c r="A5" s="1" t="s">
        <v>1707</v>
      </c>
      <c r="B5" t="s">
        <v>44</v>
      </c>
      <c r="C5" t="s">
        <v>44</v>
      </c>
      <c r="D5" t="s">
        <v>44</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495</v>
      </c>
      <c r="AA5" t="s">
        <v>1744</v>
      </c>
      <c r="AB5" t="s">
        <v>1175</v>
      </c>
      <c r="AC5" t="s">
        <v>1919</v>
      </c>
      <c r="AD5" t="s">
        <v>793</v>
      </c>
      <c r="AE5" t="s">
        <v>1931</v>
      </c>
      <c r="AF5" t="s">
        <v>1355</v>
      </c>
      <c r="AG5" t="s">
        <v>1202</v>
      </c>
      <c r="AH5" t="s">
        <v>1919</v>
      </c>
      <c r="AI5" t="s">
        <v>1957</v>
      </c>
      <c r="AJ5" t="s">
        <v>1263</v>
      </c>
      <c r="AK5" t="s">
        <v>1295</v>
      </c>
      <c r="AL5" t="s">
        <v>1984</v>
      </c>
    </row>
    <row r="6" spans="1:38" x14ac:dyDescent="0.35">
      <c r="A6" s="1" t="s">
        <v>1708</v>
      </c>
      <c r="B6" t="s">
        <v>44</v>
      </c>
      <c r="C6" t="s">
        <v>44</v>
      </c>
      <c r="D6" t="s">
        <v>44</v>
      </c>
      <c r="E6" t="s">
        <v>44</v>
      </c>
      <c r="F6" t="s">
        <v>1731</v>
      </c>
      <c r="G6" t="s">
        <v>538</v>
      </c>
      <c r="H6" t="s">
        <v>745</v>
      </c>
      <c r="I6" t="s">
        <v>1205</v>
      </c>
      <c r="J6" t="s">
        <v>916</v>
      </c>
      <c r="K6" t="s">
        <v>646</v>
      </c>
      <c r="L6" t="s">
        <v>1156</v>
      </c>
      <c r="M6" t="s">
        <v>1772</v>
      </c>
      <c r="N6" t="s">
        <v>1778</v>
      </c>
      <c r="O6" t="s">
        <v>1036</v>
      </c>
      <c r="P6" t="s">
        <v>1222</v>
      </c>
      <c r="Q6" t="s">
        <v>1803</v>
      </c>
      <c r="R6" t="s">
        <v>1814</v>
      </c>
      <c r="S6" t="s">
        <v>1474</v>
      </c>
      <c r="T6" t="s">
        <v>1828</v>
      </c>
      <c r="U6" t="s">
        <v>1803</v>
      </c>
      <c r="V6" t="s">
        <v>1846</v>
      </c>
      <c r="W6" t="s">
        <v>1158</v>
      </c>
      <c r="X6" t="s">
        <v>538</v>
      </c>
      <c r="Y6" t="s">
        <v>1878</v>
      </c>
      <c r="Z6" t="s">
        <v>1887</v>
      </c>
      <c r="AA6" t="s">
        <v>1896</v>
      </c>
      <c r="AB6" t="s">
        <v>1909</v>
      </c>
      <c r="AC6" t="s">
        <v>1259</v>
      </c>
      <c r="AD6" t="s">
        <v>1009</v>
      </c>
      <c r="AE6" t="s">
        <v>1932</v>
      </c>
      <c r="AF6" t="s">
        <v>422</v>
      </c>
      <c r="AG6" t="s">
        <v>917</v>
      </c>
      <c r="AH6" t="s">
        <v>1951</v>
      </c>
      <c r="AI6" t="s">
        <v>1958</v>
      </c>
      <c r="AJ6" t="s">
        <v>1966</v>
      </c>
      <c r="AK6" t="s">
        <v>1974</v>
      </c>
      <c r="AL6" t="s">
        <v>1985</v>
      </c>
    </row>
    <row r="7" spans="1:38" x14ac:dyDescent="0.35">
      <c r="A7" s="1" t="s">
        <v>1709</v>
      </c>
      <c r="B7" t="s">
        <v>44</v>
      </c>
      <c r="C7" t="s">
        <v>44</v>
      </c>
      <c r="D7" t="s">
        <v>44</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1888</v>
      </c>
      <c r="AA7" t="s">
        <v>1897</v>
      </c>
      <c r="AB7" t="s">
        <v>1910</v>
      </c>
      <c r="AC7" t="s">
        <v>1455</v>
      </c>
      <c r="AD7" t="s">
        <v>1883</v>
      </c>
      <c r="AE7" t="s">
        <v>1285</v>
      </c>
      <c r="AF7" t="s">
        <v>570</v>
      </c>
      <c r="AG7" t="s">
        <v>1945</v>
      </c>
      <c r="AH7" t="s">
        <v>688</v>
      </c>
      <c r="AI7" t="s">
        <v>1959</v>
      </c>
      <c r="AJ7" t="s">
        <v>1967</v>
      </c>
      <c r="AK7" t="s">
        <v>1975</v>
      </c>
      <c r="AL7" t="s">
        <v>1986</v>
      </c>
    </row>
    <row r="8" spans="1:38" x14ac:dyDescent="0.35">
      <c r="A8" s="1" t="s">
        <v>1102</v>
      </c>
      <c r="B8" t="s">
        <v>44</v>
      </c>
      <c r="C8" t="s">
        <v>44</v>
      </c>
      <c r="D8" t="s">
        <v>44</v>
      </c>
      <c r="E8" t="s">
        <v>44</v>
      </c>
      <c r="F8" t="s">
        <v>44</v>
      </c>
      <c r="G8" t="s">
        <v>44</v>
      </c>
      <c r="H8" t="s">
        <v>44</v>
      </c>
      <c r="I8" t="s">
        <v>44</v>
      </c>
      <c r="J8" t="s">
        <v>44</v>
      </c>
      <c r="K8" t="s">
        <v>44</v>
      </c>
      <c r="L8" t="s">
        <v>44</v>
      </c>
      <c r="M8" t="s">
        <v>44</v>
      </c>
      <c r="N8" t="s">
        <v>44</v>
      </c>
      <c r="O8" t="s">
        <v>44</v>
      </c>
      <c r="P8" t="s">
        <v>44</v>
      </c>
      <c r="Q8" t="s">
        <v>1804</v>
      </c>
      <c r="R8" t="s">
        <v>432</v>
      </c>
      <c r="S8" t="s">
        <v>1815</v>
      </c>
      <c r="T8" t="s">
        <v>1819</v>
      </c>
      <c r="U8" t="s">
        <v>1836</v>
      </c>
      <c r="V8" t="s">
        <v>1847</v>
      </c>
      <c r="W8" t="s">
        <v>499</v>
      </c>
      <c r="X8" t="s">
        <v>464</v>
      </c>
      <c r="Y8" t="s">
        <v>529</v>
      </c>
      <c r="Z8" t="s">
        <v>559</v>
      </c>
      <c r="AA8" t="s">
        <v>1752</v>
      </c>
      <c r="AB8" t="s">
        <v>1872</v>
      </c>
      <c r="AC8" t="s">
        <v>193</v>
      </c>
      <c r="AD8" t="s">
        <v>772</v>
      </c>
      <c r="AE8" t="s">
        <v>899</v>
      </c>
      <c r="AF8" t="s">
        <v>1730</v>
      </c>
      <c r="AG8" t="s">
        <v>1946</v>
      </c>
      <c r="AH8" t="s">
        <v>657</v>
      </c>
      <c r="AI8" t="s">
        <v>1960</v>
      </c>
      <c r="AJ8" t="s">
        <v>1765</v>
      </c>
      <c r="AK8" t="s">
        <v>1976</v>
      </c>
      <c r="AL8" t="s">
        <v>1987</v>
      </c>
    </row>
    <row r="9" spans="1:38" x14ac:dyDescent="0.35">
      <c r="A9" s="1" t="s">
        <v>1115</v>
      </c>
      <c r="B9" t="s">
        <v>44</v>
      </c>
      <c r="C9" t="s">
        <v>44</v>
      </c>
      <c r="D9"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1898</v>
      </c>
      <c r="AB9" t="s">
        <v>1847</v>
      </c>
      <c r="AC9" t="s">
        <v>1920</v>
      </c>
      <c r="AD9" t="s">
        <v>1154</v>
      </c>
      <c r="AE9" t="s">
        <v>1933</v>
      </c>
      <c r="AF9" t="s">
        <v>1804</v>
      </c>
      <c r="AG9" t="s">
        <v>572</v>
      </c>
      <c r="AH9" t="s">
        <v>1745</v>
      </c>
      <c r="AI9" t="s">
        <v>1961</v>
      </c>
      <c r="AJ9" t="s">
        <v>1968</v>
      </c>
      <c r="AK9" t="s">
        <v>1977</v>
      </c>
      <c r="AL9" t="s">
        <v>1372</v>
      </c>
    </row>
    <row r="10" spans="1:38" x14ac:dyDescent="0.35">
      <c r="A10" s="1" t="s">
        <v>1710</v>
      </c>
      <c r="B10" t="s">
        <v>44</v>
      </c>
      <c r="C10" t="s">
        <v>44</v>
      </c>
      <c r="D10" t="s">
        <v>44</v>
      </c>
      <c r="E10" t="s">
        <v>44</v>
      </c>
      <c r="F10" t="s">
        <v>557</v>
      </c>
      <c r="G10" t="s">
        <v>825</v>
      </c>
      <c r="H10" t="s">
        <v>1741</v>
      </c>
      <c r="I10" t="s">
        <v>593</v>
      </c>
      <c r="J10" t="s">
        <v>1755</v>
      </c>
      <c r="K10" t="s">
        <v>685</v>
      </c>
      <c r="L10" t="s">
        <v>983</v>
      </c>
      <c r="M10" t="s">
        <v>1773</v>
      </c>
      <c r="N10" t="s">
        <v>1779</v>
      </c>
      <c r="O10" t="s">
        <v>1787</v>
      </c>
      <c r="P10" t="s">
        <v>1659</v>
      </c>
      <c r="Q10" t="s">
        <v>873</v>
      </c>
      <c r="R10" t="s">
        <v>1815</v>
      </c>
      <c r="S10" t="s">
        <v>117</v>
      </c>
      <c r="T10" t="s">
        <v>1086</v>
      </c>
      <c r="U10" t="s">
        <v>1837</v>
      </c>
      <c r="V10" t="s">
        <v>1848</v>
      </c>
      <c r="W10" t="s">
        <v>1857</v>
      </c>
      <c r="X10" t="s">
        <v>1868</v>
      </c>
      <c r="Y10" t="s">
        <v>1879</v>
      </c>
      <c r="Z10" t="s">
        <v>969</v>
      </c>
      <c r="AA10" t="s">
        <v>481</v>
      </c>
      <c r="AB10" t="s">
        <v>923</v>
      </c>
      <c r="AC10" t="s">
        <v>1087</v>
      </c>
      <c r="AD10" t="s">
        <v>666</v>
      </c>
      <c r="AE10" t="s">
        <v>215</v>
      </c>
      <c r="AF10" t="s">
        <v>233</v>
      </c>
      <c r="AG10" t="s">
        <v>251</v>
      </c>
      <c r="AH10" t="s">
        <v>269</v>
      </c>
      <c r="AI10" t="s">
        <v>287</v>
      </c>
      <c r="AJ10" t="s">
        <v>306</v>
      </c>
      <c r="AK10" t="s">
        <v>323</v>
      </c>
      <c r="AL10" t="s">
        <v>44</v>
      </c>
    </row>
    <row r="11" spans="1:38" x14ac:dyDescent="0.35">
      <c r="A11" s="1" t="s">
        <v>1711</v>
      </c>
      <c r="B11" t="s">
        <v>44</v>
      </c>
      <c r="C11" t="s">
        <v>44</v>
      </c>
      <c r="D11" t="s">
        <v>44</v>
      </c>
      <c r="E11" t="s">
        <v>44</v>
      </c>
      <c r="F11" t="s">
        <v>449</v>
      </c>
      <c r="G11" t="s">
        <v>961</v>
      </c>
      <c r="H11" t="s">
        <v>645</v>
      </c>
      <c r="I11" t="s">
        <v>1747</v>
      </c>
      <c r="J11" t="s">
        <v>1534</v>
      </c>
      <c r="K11" t="s">
        <v>1760</v>
      </c>
      <c r="L11" t="s">
        <v>723</v>
      </c>
      <c r="M11" t="s">
        <v>193</v>
      </c>
      <c r="N11" t="s">
        <v>481</v>
      </c>
      <c r="O11" t="s">
        <v>961</v>
      </c>
      <c r="P11" t="s">
        <v>1794</v>
      </c>
      <c r="Q11" t="s">
        <v>1805</v>
      </c>
      <c r="R11" t="s">
        <v>1630</v>
      </c>
      <c r="S11" t="s">
        <v>172</v>
      </c>
      <c r="T11" t="s">
        <v>1829</v>
      </c>
      <c r="U11" t="s">
        <v>1801</v>
      </c>
      <c r="V11" t="s">
        <v>1849</v>
      </c>
      <c r="W11" t="s">
        <v>1773</v>
      </c>
      <c r="X11" t="s">
        <v>1869</v>
      </c>
      <c r="Y11" t="s">
        <v>1880</v>
      </c>
      <c r="Z11" t="s">
        <v>1889</v>
      </c>
      <c r="AA11" t="s">
        <v>1899</v>
      </c>
      <c r="AB11" t="s">
        <v>1911</v>
      </c>
      <c r="AC11" t="s">
        <v>1410</v>
      </c>
      <c r="AD11" t="s">
        <v>1898</v>
      </c>
      <c r="AE11" t="s">
        <v>1693</v>
      </c>
      <c r="AF11" t="s">
        <v>793</v>
      </c>
      <c r="AG11" t="s">
        <v>953</v>
      </c>
      <c r="AH11" t="s">
        <v>1617</v>
      </c>
      <c r="AI11" t="s">
        <v>1032</v>
      </c>
      <c r="AJ11" t="s">
        <v>1139</v>
      </c>
      <c r="AK11" t="s">
        <v>442</v>
      </c>
      <c r="AL11" t="s">
        <v>1988</v>
      </c>
    </row>
    <row r="12" spans="1:38" x14ac:dyDescent="0.35">
      <c r="A12" s="1" t="s">
        <v>1712</v>
      </c>
      <c r="B12" t="s">
        <v>44</v>
      </c>
      <c r="C12" t="s">
        <v>44</v>
      </c>
      <c r="D12" t="s">
        <v>44</v>
      </c>
      <c r="E12" t="s">
        <v>44</v>
      </c>
      <c r="F12" t="s">
        <v>510</v>
      </c>
      <c r="G12" t="s">
        <v>1494</v>
      </c>
      <c r="H12" t="s">
        <v>1598</v>
      </c>
      <c r="I12" t="s">
        <v>1149</v>
      </c>
      <c r="J12" t="s">
        <v>1756</v>
      </c>
      <c r="K12" t="s">
        <v>1761</v>
      </c>
      <c r="L12" t="s">
        <v>1768</v>
      </c>
      <c r="M12" t="s">
        <v>1760</v>
      </c>
      <c r="N12" t="s">
        <v>1780</v>
      </c>
      <c r="O12" t="s">
        <v>265</v>
      </c>
      <c r="P12" t="s">
        <v>172</v>
      </c>
      <c r="Q12" t="s">
        <v>1806</v>
      </c>
      <c r="R12" t="s">
        <v>1483</v>
      </c>
      <c r="S12" t="s">
        <v>688</v>
      </c>
      <c r="T12" t="s">
        <v>1830</v>
      </c>
      <c r="U12" t="s">
        <v>1271</v>
      </c>
      <c r="V12" t="s">
        <v>1790</v>
      </c>
      <c r="W12" t="s">
        <v>1858</v>
      </c>
      <c r="X12" t="s">
        <v>1870</v>
      </c>
      <c r="Y12" t="s">
        <v>1881</v>
      </c>
      <c r="Z12" t="s">
        <v>1890</v>
      </c>
      <c r="AA12" t="s">
        <v>235</v>
      </c>
      <c r="AB12" t="s">
        <v>1912</v>
      </c>
      <c r="AC12" t="s">
        <v>1921</v>
      </c>
      <c r="AD12" t="s">
        <v>1900</v>
      </c>
      <c r="AE12" t="s">
        <v>1934</v>
      </c>
      <c r="AF12" t="s">
        <v>1941</v>
      </c>
      <c r="AG12" t="s">
        <v>1175</v>
      </c>
      <c r="AH12" t="s">
        <v>868</v>
      </c>
      <c r="AI12" t="s">
        <v>811</v>
      </c>
      <c r="AJ12" t="s">
        <v>552</v>
      </c>
      <c r="AK12" t="s">
        <v>1978</v>
      </c>
      <c r="AL12" t="s">
        <v>1989</v>
      </c>
    </row>
    <row r="13" spans="1:38" x14ac:dyDescent="0.35">
      <c r="A13" s="1" t="s">
        <v>1713</v>
      </c>
      <c r="B13" t="s">
        <v>44</v>
      </c>
      <c r="C13" t="s">
        <v>44</v>
      </c>
      <c r="D13" t="s">
        <v>44</v>
      </c>
      <c r="E13" t="s">
        <v>44</v>
      </c>
      <c r="F13" t="s">
        <v>1732</v>
      </c>
      <c r="G13" t="s">
        <v>1736</v>
      </c>
      <c r="H13" t="s">
        <v>1742</v>
      </c>
      <c r="I13" t="s">
        <v>1748</v>
      </c>
      <c r="J13" t="s">
        <v>1757</v>
      </c>
      <c r="K13" t="s">
        <v>1762</v>
      </c>
      <c r="L13" t="s">
        <v>1769</v>
      </c>
      <c r="M13" t="s">
        <v>1774</v>
      </c>
      <c r="N13" t="s">
        <v>1781</v>
      </c>
      <c r="O13" t="s">
        <v>1788</v>
      </c>
      <c r="P13" t="s">
        <v>1795</v>
      </c>
      <c r="Q13" t="s">
        <v>1807</v>
      </c>
      <c r="R13" t="s">
        <v>1816</v>
      </c>
      <c r="S13" t="s">
        <v>1821</v>
      </c>
      <c r="T13" t="s">
        <v>1831</v>
      </c>
      <c r="U13" t="s">
        <v>1838</v>
      </c>
      <c r="V13" t="s">
        <v>1850</v>
      </c>
      <c r="W13" t="s">
        <v>1859</v>
      </c>
      <c r="X13" t="s">
        <v>1871</v>
      </c>
      <c r="Y13" t="s">
        <v>1882</v>
      </c>
      <c r="Z13" t="s">
        <v>1891</v>
      </c>
      <c r="AA13" t="s">
        <v>1900</v>
      </c>
      <c r="AB13" t="s">
        <v>1913</v>
      </c>
      <c r="AC13" t="s">
        <v>1852</v>
      </c>
      <c r="AD13" t="s">
        <v>1928</v>
      </c>
      <c r="AE13" t="s">
        <v>1935</v>
      </c>
      <c r="AF13" t="s">
        <v>1942</v>
      </c>
      <c r="AG13" t="s">
        <v>1819</v>
      </c>
      <c r="AH13" t="s">
        <v>1916</v>
      </c>
      <c r="AI13" t="s">
        <v>1962</v>
      </c>
      <c r="AJ13" t="s">
        <v>1799</v>
      </c>
      <c r="AK13" t="s">
        <v>1979</v>
      </c>
      <c r="AL13" t="s">
        <v>1990</v>
      </c>
    </row>
    <row r="14" spans="1:38" x14ac:dyDescent="0.35">
      <c r="A14" s="1" t="s">
        <v>1714</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1754</v>
      </c>
      <c r="T14" t="s">
        <v>1747</v>
      </c>
      <c r="U14" t="s">
        <v>44</v>
      </c>
      <c r="V14" t="s">
        <v>44</v>
      </c>
      <c r="W14" t="s">
        <v>1860</v>
      </c>
      <c r="X14" t="s">
        <v>1872</v>
      </c>
      <c r="Y14" t="s">
        <v>1220</v>
      </c>
      <c r="Z14" t="s">
        <v>44</v>
      </c>
      <c r="AA14" t="s">
        <v>1199</v>
      </c>
      <c r="AB14" t="s">
        <v>44</v>
      </c>
      <c r="AC14" t="s">
        <v>1922</v>
      </c>
      <c r="AD14" t="s">
        <v>44</v>
      </c>
      <c r="AE14" t="s">
        <v>44</v>
      </c>
      <c r="AF14" t="s">
        <v>44</v>
      </c>
      <c r="AG14" t="s">
        <v>757</v>
      </c>
      <c r="AH14" t="s">
        <v>1224</v>
      </c>
      <c r="AI14" t="s">
        <v>44</v>
      </c>
      <c r="AJ14" t="s">
        <v>44</v>
      </c>
      <c r="AK14" t="s">
        <v>44</v>
      </c>
      <c r="AL14" t="s">
        <v>44</v>
      </c>
    </row>
    <row r="15" spans="1:38" x14ac:dyDescent="0.35">
      <c r="A15" s="1" t="s">
        <v>1715</v>
      </c>
      <c r="B15" t="s">
        <v>44</v>
      </c>
      <c r="C15" t="s">
        <v>44</v>
      </c>
      <c r="D15" t="s">
        <v>44</v>
      </c>
      <c r="E15" t="s">
        <v>44</v>
      </c>
      <c r="F15" t="s">
        <v>1733</v>
      </c>
      <c r="G15" t="s">
        <v>1737</v>
      </c>
      <c r="H15" t="s">
        <v>1743</v>
      </c>
      <c r="I15" t="s">
        <v>1749</v>
      </c>
      <c r="J15" t="s">
        <v>1758</v>
      </c>
      <c r="K15" t="s">
        <v>1763</v>
      </c>
      <c r="L15" t="s">
        <v>1770</v>
      </c>
      <c r="M15" t="s">
        <v>1775</v>
      </c>
      <c r="N15" t="s">
        <v>1782</v>
      </c>
      <c r="O15" t="s">
        <v>1789</v>
      </c>
      <c r="P15" t="s">
        <v>1796</v>
      </c>
      <c r="Q15" t="s">
        <v>1808</v>
      </c>
      <c r="R15" t="s">
        <v>1817</v>
      </c>
      <c r="S15" t="s">
        <v>1822</v>
      </c>
      <c r="T15" t="s">
        <v>1832</v>
      </c>
      <c r="U15" t="s">
        <v>1839</v>
      </c>
      <c r="V15" t="s">
        <v>1851</v>
      </c>
      <c r="W15" t="s">
        <v>1861</v>
      </c>
      <c r="X15" t="s">
        <v>1873</v>
      </c>
      <c r="Y15" t="s">
        <v>1883</v>
      </c>
      <c r="Z15" t="s">
        <v>1892</v>
      </c>
      <c r="AA15" t="s">
        <v>1901</v>
      </c>
      <c r="AB15" t="s">
        <v>1914</v>
      </c>
      <c r="AC15" t="s">
        <v>1923</v>
      </c>
      <c r="AD15" t="s">
        <v>1929</v>
      </c>
      <c r="AE15" t="s">
        <v>1936</v>
      </c>
      <c r="AF15" t="s">
        <v>1943</v>
      </c>
      <c r="AG15" t="s">
        <v>44</v>
      </c>
      <c r="AH15" t="s">
        <v>1748</v>
      </c>
      <c r="AI15" t="s">
        <v>1829</v>
      </c>
      <c r="AJ15" t="s">
        <v>1969</v>
      </c>
      <c r="AK15" t="s">
        <v>1980</v>
      </c>
      <c r="AL15" t="s">
        <v>1991</v>
      </c>
    </row>
    <row r="16" spans="1:38" x14ac:dyDescent="0.35">
      <c r="A16" s="1" t="s">
        <v>1716</v>
      </c>
      <c r="B16" t="s">
        <v>44</v>
      </c>
      <c r="C16" t="s">
        <v>44</v>
      </c>
      <c r="D16" t="s">
        <v>44</v>
      </c>
      <c r="E16" t="s">
        <v>44</v>
      </c>
      <c r="F16" t="s">
        <v>1261</v>
      </c>
      <c r="G16" t="s">
        <v>1738</v>
      </c>
      <c r="H16" t="s">
        <v>1281</v>
      </c>
      <c r="I16" t="s">
        <v>458</v>
      </c>
      <c r="J16" t="s">
        <v>655</v>
      </c>
      <c r="K16" t="s">
        <v>1764</v>
      </c>
      <c r="L16" t="s">
        <v>1505</v>
      </c>
      <c r="M16" t="s">
        <v>1776</v>
      </c>
      <c r="N16" t="s">
        <v>1783</v>
      </c>
      <c r="O16" t="s">
        <v>1790</v>
      </c>
      <c r="P16" t="s">
        <v>1797</v>
      </c>
      <c r="Q16" t="s">
        <v>1809</v>
      </c>
      <c r="R16" t="s">
        <v>1328</v>
      </c>
      <c r="S16" t="s">
        <v>1823</v>
      </c>
      <c r="T16" t="s">
        <v>1833</v>
      </c>
      <c r="U16" t="s">
        <v>1840</v>
      </c>
      <c r="V16" t="s">
        <v>1245</v>
      </c>
      <c r="W16" t="s">
        <v>1862</v>
      </c>
      <c r="X16" t="s">
        <v>1479</v>
      </c>
      <c r="Y16" t="s">
        <v>253</v>
      </c>
      <c r="Z16" t="s">
        <v>455</v>
      </c>
      <c r="AA16" t="s">
        <v>1902</v>
      </c>
      <c r="AB16" t="s">
        <v>1915</v>
      </c>
      <c r="AC16" t="s">
        <v>1924</v>
      </c>
      <c r="AD16" t="s">
        <v>1930</v>
      </c>
      <c r="AE16" t="s">
        <v>1325</v>
      </c>
      <c r="AF16" t="s">
        <v>1944</v>
      </c>
      <c r="AG16" t="s">
        <v>44</v>
      </c>
      <c r="AH16" t="s">
        <v>1945</v>
      </c>
      <c r="AI16" t="s">
        <v>622</v>
      </c>
      <c r="AJ16" t="s">
        <v>1970</v>
      </c>
      <c r="AK16" t="s">
        <v>1648</v>
      </c>
      <c r="AL16" t="s">
        <v>1992</v>
      </c>
    </row>
    <row r="17" spans="1:38" x14ac:dyDescent="0.35">
      <c r="A17" s="1" t="s">
        <v>1717</v>
      </c>
      <c r="B17" t="s">
        <v>44</v>
      </c>
      <c r="C17" t="s">
        <v>44</v>
      </c>
      <c r="D17" t="s">
        <v>44</v>
      </c>
      <c r="E17" t="s">
        <v>44</v>
      </c>
      <c r="F17" t="s">
        <v>916</v>
      </c>
      <c r="G17" t="s">
        <v>1449</v>
      </c>
      <c r="H17" t="s">
        <v>1744</v>
      </c>
      <c r="I17" t="s">
        <v>833</v>
      </c>
      <c r="J17" t="s">
        <v>616</v>
      </c>
      <c r="K17" t="s">
        <v>1765</v>
      </c>
      <c r="L17" t="s">
        <v>1735</v>
      </c>
      <c r="M17" t="s">
        <v>535</v>
      </c>
      <c r="N17" t="s">
        <v>1137</v>
      </c>
      <c r="O17" t="s">
        <v>442</v>
      </c>
      <c r="P17" t="s">
        <v>1438</v>
      </c>
      <c r="Q17" t="s">
        <v>1810</v>
      </c>
      <c r="R17" t="s">
        <v>1036</v>
      </c>
      <c r="S17" t="s">
        <v>961</v>
      </c>
      <c r="T17" t="s">
        <v>522</v>
      </c>
      <c r="U17" t="s">
        <v>811</v>
      </c>
      <c r="V17" t="s">
        <v>1852</v>
      </c>
      <c r="W17" t="s">
        <v>1863</v>
      </c>
      <c r="X17" t="s">
        <v>793</v>
      </c>
      <c r="Y17" t="s">
        <v>1884</v>
      </c>
      <c r="Z17" t="s">
        <v>1153</v>
      </c>
      <c r="AA17" t="s">
        <v>1209</v>
      </c>
      <c r="AB17" t="s">
        <v>1563</v>
      </c>
      <c r="AC17" t="s">
        <v>1039</v>
      </c>
      <c r="AD17" t="s">
        <v>1469</v>
      </c>
      <c r="AE17" t="s">
        <v>44</v>
      </c>
      <c r="AF17" t="s">
        <v>935</v>
      </c>
      <c r="AG17" t="s">
        <v>535</v>
      </c>
      <c r="AH17" t="s">
        <v>574</v>
      </c>
      <c r="AI17" t="s">
        <v>1550</v>
      </c>
      <c r="AJ17" t="s">
        <v>538</v>
      </c>
      <c r="AK17" t="s">
        <v>44</v>
      </c>
      <c r="AL17" t="s">
        <v>428</v>
      </c>
    </row>
    <row r="18" spans="1:38" x14ac:dyDescent="0.35">
      <c r="A18" s="1" t="s">
        <v>1718</v>
      </c>
      <c r="B18" t="s">
        <v>44</v>
      </c>
      <c r="C18" t="s">
        <v>44</v>
      </c>
      <c r="D18" t="s">
        <v>44</v>
      </c>
      <c r="E18" t="s">
        <v>44</v>
      </c>
      <c r="F18" t="s">
        <v>1734</v>
      </c>
      <c r="G18" t="s">
        <v>1739</v>
      </c>
      <c r="H18" t="s">
        <v>1745</v>
      </c>
      <c r="I18" t="s">
        <v>1750</v>
      </c>
      <c r="J18" t="s">
        <v>1759</v>
      </c>
      <c r="K18" t="s">
        <v>1766</v>
      </c>
      <c r="L18" t="s">
        <v>1771</v>
      </c>
      <c r="M18" t="s">
        <v>1777</v>
      </c>
      <c r="N18" t="s">
        <v>1775</v>
      </c>
      <c r="O18" t="s">
        <v>1791</v>
      </c>
      <c r="P18" t="s">
        <v>1798</v>
      </c>
      <c r="Q18" t="s">
        <v>1811</v>
      </c>
      <c r="R18" t="s">
        <v>1818</v>
      </c>
      <c r="S18" t="s">
        <v>1824</v>
      </c>
      <c r="T18" t="s">
        <v>1834</v>
      </c>
      <c r="U18" t="s">
        <v>1841</v>
      </c>
      <c r="V18" t="s">
        <v>1853</v>
      </c>
      <c r="W18" t="s">
        <v>1864</v>
      </c>
      <c r="X18" t="s">
        <v>1874</v>
      </c>
      <c r="Y18" t="s">
        <v>1754</v>
      </c>
      <c r="Z18" t="s">
        <v>1893</v>
      </c>
      <c r="AA18" t="s">
        <v>1903</v>
      </c>
      <c r="AB18" t="s">
        <v>1916</v>
      </c>
      <c r="AC18" t="s">
        <v>1746</v>
      </c>
      <c r="AD18" t="s">
        <v>1194</v>
      </c>
      <c r="AE18" t="s">
        <v>1087</v>
      </c>
      <c r="AF18" t="s">
        <v>1899</v>
      </c>
      <c r="AG18" t="s">
        <v>1835</v>
      </c>
      <c r="AH18" t="s">
        <v>1952</v>
      </c>
      <c r="AI18" t="s">
        <v>1963</v>
      </c>
      <c r="AJ18" t="s">
        <v>1971</v>
      </c>
      <c r="AK18" t="s">
        <v>1981</v>
      </c>
      <c r="AL18" t="s">
        <v>1993</v>
      </c>
    </row>
    <row r="19" spans="1:38" x14ac:dyDescent="0.35">
      <c r="A19" s="1" t="s">
        <v>1719</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t="s">
        <v>44</v>
      </c>
      <c r="S19" t="s">
        <v>44</v>
      </c>
      <c r="T19" t="s">
        <v>44</v>
      </c>
      <c r="U19" t="s">
        <v>44</v>
      </c>
      <c r="V19" t="s">
        <v>44</v>
      </c>
      <c r="W19" t="s">
        <v>44</v>
      </c>
      <c r="X19" t="s">
        <v>44</v>
      </c>
      <c r="Y19" t="s">
        <v>44</v>
      </c>
      <c r="Z19" t="s">
        <v>1894</v>
      </c>
      <c r="AA19" t="s">
        <v>1904</v>
      </c>
      <c r="AB19" t="s">
        <v>623</v>
      </c>
      <c r="AC19" t="s">
        <v>1925</v>
      </c>
      <c r="AD19" t="s">
        <v>645</v>
      </c>
      <c r="AE19" t="s">
        <v>1937</v>
      </c>
      <c r="AF19" t="s">
        <v>579</v>
      </c>
      <c r="AG19" t="s">
        <v>1947</v>
      </c>
      <c r="AH19" t="s">
        <v>1953</v>
      </c>
      <c r="AI19" t="s">
        <v>745</v>
      </c>
      <c r="AJ19" t="s">
        <v>212</v>
      </c>
      <c r="AK19" t="s">
        <v>1883</v>
      </c>
      <c r="AL19" t="s">
        <v>44</v>
      </c>
    </row>
    <row r="20" spans="1:38" x14ac:dyDescent="0.35">
      <c r="A20" s="1" t="s">
        <v>1720</v>
      </c>
      <c r="B20" t="s">
        <v>44</v>
      </c>
      <c r="C20" t="s">
        <v>44</v>
      </c>
      <c r="D20" t="s">
        <v>44</v>
      </c>
      <c r="E20" t="s">
        <v>44</v>
      </c>
      <c r="F20" t="s">
        <v>961</v>
      </c>
      <c r="G20" t="s">
        <v>935</v>
      </c>
      <c r="H20" t="s">
        <v>961</v>
      </c>
      <c r="I20" t="s">
        <v>1751</v>
      </c>
      <c r="J20" t="s">
        <v>1195</v>
      </c>
      <c r="K20" t="s">
        <v>1156</v>
      </c>
      <c r="L20" t="s">
        <v>833</v>
      </c>
      <c r="M20" t="s">
        <v>1071</v>
      </c>
      <c r="N20" t="s">
        <v>1156</v>
      </c>
      <c r="O20" t="s">
        <v>1060</v>
      </c>
      <c r="P20" t="s">
        <v>1060</v>
      </c>
      <c r="Q20" t="s">
        <v>903</v>
      </c>
      <c r="R20" t="s">
        <v>1265</v>
      </c>
      <c r="S20" t="s">
        <v>914</v>
      </c>
      <c r="T20" t="s">
        <v>1298</v>
      </c>
      <c r="U20" t="s">
        <v>1617</v>
      </c>
      <c r="V20" t="s">
        <v>1598</v>
      </c>
      <c r="W20" t="s">
        <v>1536</v>
      </c>
      <c r="X20" t="s">
        <v>1875</v>
      </c>
      <c r="Y20" t="s">
        <v>44</v>
      </c>
      <c r="Z20" t="s">
        <v>1220</v>
      </c>
      <c r="AA20" t="s">
        <v>1051</v>
      </c>
      <c r="AB20" t="s">
        <v>951</v>
      </c>
      <c r="AC20" t="s">
        <v>994</v>
      </c>
      <c r="AD20" t="s">
        <v>449</v>
      </c>
      <c r="AE20" t="s">
        <v>464</v>
      </c>
      <c r="AF20" t="s">
        <v>616</v>
      </c>
      <c r="AG20" t="s">
        <v>1948</v>
      </c>
      <c r="AH20" t="s">
        <v>44</v>
      </c>
      <c r="AI20" t="s">
        <v>44</v>
      </c>
      <c r="AJ20" t="s">
        <v>44</v>
      </c>
      <c r="AK20" t="s">
        <v>44</v>
      </c>
      <c r="AL20" t="s">
        <v>44</v>
      </c>
    </row>
    <row r="21" spans="1:38" x14ac:dyDescent="0.35">
      <c r="A21" s="1" t="s">
        <v>1721</v>
      </c>
      <c r="B21" t="s">
        <v>44</v>
      </c>
      <c r="C21" t="s">
        <v>44</v>
      </c>
      <c r="D21" t="s">
        <v>44</v>
      </c>
      <c r="E21" t="s">
        <v>44</v>
      </c>
      <c r="F21" t="s">
        <v>44</v>
      </c>
      <c r="G21" t="s">
        <v>44</v>
      </c>
      <c r="H21" t="s">
        <v>44</v>
      </c>
      <c r="I21" t="s">
        <v>44</v>
      </c>
      <c r="J21" t="s">
        <v>44</v>
      </c>
      <c r="K21" t="s">
        <v>44</v>
      </c>
      <c r="L21" t="s">
        <v>925</v>
      </c>
      <c r="M21" t="s">
        <v>44</v>
      </c>
      <c r="N21" t="s">
        <v>44</v>
      </c>
      <c r="O21" t="s">
        <v>44</v>
      </c>
      <c r="P21" t="s">
        <v>44</v>
      </c>
      <c r="Q21" t="s">
        <v>44</v>
      </c>
      <c r="R21" t="s">
        <v>1819</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426</v>
      </c>
      <c r="AL21" t="s">
        <v>1994</v>
      </c>
    </row>
    <row r="22" spans="1:38" x14ac:dyDescent="0.35">
      <c r="A22" s="1" t="s">
        <v>1722</v>
      </c>
      <c r="B22" t="s">
        <v>44</v>
      </c>
      <c r="C22" t="s">
        <v>44</v>
      </c>
      <c r="D22" t="s">
        <v>44</v>
      </c>
      <c r="E22" t="s">
        <v>44</v>
      </c>
      <c r="F22" t="s">
        <v>642</v>
      </c>
      <c r="G22" t="s">
        <v>642</v>
      </c>
      <c r="H22" t="s">
        <v>642</v>
      </c>
      <c r="I22" t="s">
        <v>642</v>
      </c>
      <c r="J22" t="s">
        <v>642</v>
      </c>
      <c r="K22" t="s">
        <v>642</v>
      </c>
      <c r="L22" t="s">
        <v>635</v>
      </c>
      <c r="M22" t="s">
        <v>44</v>
      </c>
      <c r="N22" t="s">
        <v>44</v>
      </c>
      <c r="O22" t="s">
        <v>44</v>
      </c>
      <c r="P22" t="s">
        <v>44</v>
      </c>
      <c r="Q22" t="s">
        <v>44</v>
      </c>
      <c r="R22" t="s">
        <v>44</v>
      </c>
      <c r="S22" t="s">
        <v>44</v>
      </c>
      <c r="T22" t="s">
        <v>44</v>
      </c>
      <c r="U22" t="s">
        <v>44</v>
      </c>
      <c r="V22" t="s">
        <v>44</v>
      </c>
      <c r="W22" t="s">
        <v>44</v>
      </c>
      <c r="X22" t="s">
        <v>44</v>
      </c>
      <c r="Y22" t="s">
        <v>44</v>
      </c>
      <c r="Z22" t="s">
        <v>44</v>
      </c>
      <c r="AA22" t="s">
        <v>44</v>
      </c>
      <c r="AB22" t="s">
        <v>44</v>
      </c>
      <c r="AC22" t="s">
        <v>44</v>
      </c>
      <c r="AD22" t="s">
        <v>44</v>
      </c>
      <c r="AE22" t="s">
        <v>44</v>
      </c>
      <c r="AF22" t="s">
        <v>44</v>
      </c>
      <c r="AG22" t="s">
        <v>44</v>
      </c>
      <c r="AH22" t="s">
        <v>44</v>
      </c>
      <c r="AI22" t="s">
        <v>44</v>
      </c>
      <c r="AJ22" t="s">
        <v>44</v>
      </c>
      <c r="AK22" t="s">
        <v>44</v>
      </c>
      <c r="AL22" t="s">
        <v>44</v>
      </c>
    </row>
    <row r="23" spans="1:38" x14ac:dyDescent="0.35">
      <c r="A23" s="1" t="s">
        <v>1723</v>
      </c>
      <c r="B23" t="s">
        <v>44</v>
      </c>
      <c r="C23" t="s">
        <v>44</v>
      </c>
      <c r="D23" t="s">
        <v>44</v>
      </c>
      <c r="E23" t="s">
        <v>44</v>
      </c>
      <c r="F23" t="s">
        <v>1735</v>
      </c>
      <c r="G23" t="s">
        <v>616</v>
      </c>
      <c r="H23" t="s">
        <v>1023</v>
      </c>
      <c r="I23" t="s">
        <v>1752</v>
      </c>
      <c r="J23" t="s">
        <v>1087</v>
      </c>
      <c r="K23" t="s">
        <v>1754</v>
      </c>
      <c r="L23" t="s">
        <v>435</v>
      </c>
      <c r="M23" t="s">
        <v>586</v>
      </c>
      <c r="N23" t="s">
        <v>1784</v>
      </c>
      <c r="O23" t="s">
        <v>1254</v>
      </c>
      <c r="P23" t="s">
        <v>1799</v>
      </c>
      <c r="Q23" t="s">
        <v>1812</v>
      </c>
      <c r="R23" t="s">
        <v>536</v>
      </c>
      <c r="S23" t="s">
        <v>1825</v>
      </c>
      <c r="T23" t="s">
        <v>808</v>
      </c>
      <c r="U23" t="s">
        <v>1610</v>
      </c>
      <c r="V23" t="s">
        <v>554</v>
      </c>
      <c r="W23" t="s">
        <v>1865</v>
      </c>
      <c r="X23" t="s">
        <v>1876</v>
      </c>
      <c r="Y23" t="s">
        <v>1259</v>
      </c>
      <c r="Z23" t="s">
        <v>1441</v>
      </c>
      <c r="AA23" t="s">
        <v>1905</v>
      </c>
      <c r="AB23" t="s">
        <v>1917</v>
      </c>
      <c r="AC23" t="s">
        <v>609</v>
      </c>
      <c r="AD23" t="s">
        <v>1585</v>
      </c>
      <c r="AE23" t="s">
        <v>1938</v>
      </c>
      <c r="AF23" t="s">
        <v>1501</v>
      </c>
      <c r="AG23" t="s">
        <v>1949</v>
      </c>
      <c r="AH23" t="s">
        <v>1954</v>
      </c>
      <c r="AI23" t="s">
        <v>1534</v>
      </c>
      <c r="AJ23" t="s">
        <v>1773</v>
      </c>
      <c r="AK23" t="s">
        <v>1982</v>
      </c>
      <c r="AL23" t="s">
        <v>1176</v>
      </c>
    </row>
    <row r="24" spans="1:38" x14ac:dyDescent="0.35">
      <c r="A24" s="1" t="s">
        <v>1724</v>
      </c>
      <c r="B24" t="s">
        <v>44</v>
      </c>
      <c r="C24" t="s">
        <v>44</v>
      </c>
      <c r="D24" t="s">
        <v>44</v>
      </c>
      <c r="E24" t="s">
        <v>44</v>
      </c>
      <c r="F24" t="s">
        <v>731</v>
      </c>
      <c r="G24" t="s">
        <v>535</v>
      </c>
      <c r="H24" t="s">
        <v>1039</v>
      </c>
      <c r="I24" t="s">
        <v>1753</v>
      </c>
      <c r="J24" t="s">
        <v>1209</v>
      </c>
      <c r="K24" t="s">
        <v>535</v>
      </c>
      <c r="L24" t="s">
        <v>1183</v>
      </c>
      <c r="M24" t="s">
        <v>1667</v>
      </c>
      <c r="N24" t="s">
        <v>713</v>
      </c>
      <c r="O24" t="s">
        <v>1792</v>
      </c>
      <c r="P24" t="s">
        <v>1800</v>
      </c>
      <c r="Q24" t="s">
        <v>643</v>
      </c>
      <c r="R24" t="s">
        <v>808</v>
      </c>
      <c r="S24" t="s">
        <v>1826</v>
      </c>
      <c r="T24" t="s">
        <v>1835</v>
      </c>
      <c r="U24" t="s">
        <v>1842</v>
      </c>
      <c r="V24" t="s">
        <v>1854</v>
      </c>
      <c r="W24" t="s">
        <v>1866</v>
      </c>
      <c r="X24" t="s">
        <v>177</v>
      </c>
      <c r="Y24" t="s">
        <v>1259</v>
      </c>
      <c r="Z24" t="s">
        <v>1895</v>
      </c>
      <c r="AA24" t="s">
        <v>1906</v>
      </c>
      <c r="AB24" t="s">
        <v>1747</v>
      </c>
      <c r="AC24" t="s">
        <v>1265</v>
      </c>
      <c r="AD24" t="s">
        <v>556</v>
      </c>
      <c r="AE24" t="s">
        <v>484</v>
      </c>
      <c r="AF24" t="s">
        <v>1612</v>
      </c>
      <c r="AG24" t="s">
        <v>1222</v>
      </c>
      <c r="AH24" t="s">
        <v>266</v>
      </c>
      <c r="AI24" t="s">
        <v>424</v>
      </c>
      <c r="AJ24" t="s">
        <v>1137</v>
      </c>
      <c r="AK24" t="s">
        <v>499</v>
      </c>
      <c r="AL24" t="s">
        <v>1995</v>
      </c>
    </row>
    <row r="25" spans="1:38" x14ac:dyDescent="0.35">
      <c r="A25" s="1" t="s">
        <v>1725</v>
      </c>
      <c r="B25" t="s">
        <v>44</v>
      </c>
      <c r="C25" t="s">
        <v>44</v>
      </c>
      <c r="D25" t="s">
        <v>44</v>
      </c>
      <c r="E25" t="s">
        <v>44</v>
      </c>
      <c r="F25" t="s">
        <v>44</v>
      </c>
      <c r="G25" t="s">
        <v>44</v>
      </c>
      <c r="H25" t="s">
        <v>44</v>
      </c>
      <c r="I25" t="s">
        <v>44</v>
      </c>
      <c r="J25" t="s">
        <v>44</v>
      </c>
      <c r="K25" t="s">
        <v>44</v>
      </c>
      <c r="L25" t="s">
        <v>44</v>
      </c>
      <c r="M25" t="s">
        <v>44</v>
      </c>
      <c r="N25" t="s">
        <v>44</v>
      </c>
      <c r="O25" t="s">
        <v>44</v>
      </c>
      <c r="P25" t="s">
        <v>1087</v>
      </c>
      <c r="Q25" t="s">
        <v>935</v>
      </c>
      <c r="R25" t="s">
        <v>642</v>
      </c>
      <c r="S25" t="s">
        <v>1265</v>
      </c>
      <c r="T25" t="s">
        <v>462</v>
      </c>
      <c r="U25" t="s">
        <v>1285</v>
      </c>
      <c r="V25" t="s">
        <v>1285</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row>
    <row r="26" spans="1:38" x14ac:dyDescent="0.35">
      <c r="A26" s="1" t="s">
        <v>1726</v>
      </c>
      <c r="B26" t="s">
        <v>44</v>
      </c>
      <c r="C26" t="s">
        <v>44</v>
      </c>
      <c r="D26" t="s">
        <v>44</v>
      </c>
      <c r="E26" t="s">
        <v>44</v>
      </c>
      <c r="F26" t="s">
        <v>731</v>
      </c>
      <c r="G26" t="s">
        <v>535</v>
      </c>
      <c r="H26" t="s">
        <v>1039</v>
      </c>
      <c r="I26" t="s">
        <v>1753</v>
      </c>
      <c r="J26" t="s">
        <v>935</v>
      </c>
      <c r="K26" t="s">
        <v>1182</v>
      </c>
      <c r="L26" t="s">
        <v>914</v>
      </c>
      <c r="M26" t="s">
        <v>1156</v>
      </c>
      <c r="N26" t="s">
        <v>686</v>
      </c>
      <c r="O26" t="s">
        <v>1032</v>
      </c>
      <c r="P26" t="s">
        <v>1801</v>
      </c>
      <c r="Q26" t="s">
        <v>1813</v>
      </c>
      <c r="R26" t="s">
        <v>662</v>
      </c>
      <c r="S26" t="s">
        <v>1224</v>
      </c>
      <c r="T26" t="s">
        <v>890</v>
      </c>
      <c r="U26" t="s">
        <v>1843</v>
      </c>
      <c r="V26" t="s">
        <v>1855</v>
      </c>
      <c r="W26" t="s">
        <v>1867</v>
      </c>
      <c r="X26" t="s">
        <v>1168</v>
      </c>
      <c r="Y26" t="s">
        <v>1885</v>
      </c>
      <c r="Z26" t="s">
        <v>506</v>
      </c>
      <c r="AA26" t="s">
        <v>1907</v>
      </c>
      <c r="AB26" t="s">
        <v>549</v>
      </c>
      <c r="AC26" t="s">
        <v>1926</v>
      </c>
      <c r="AD26" t="s">
        <v>1261</v>
      </c>
      <c r="AE26" t="s">
        <v>1939</v>
      </c>
      <c r="AF26" t="s">
        <v>1731</v>
      </c>
      <c r="AG26" t="s">
        <v>1950</v>
      </c>
      <c r="AH26" t="s">
        <v>1955</v>
      </c>
      <c r="AI26" t="s">
        <v>1964</v>
      </c>
      <c r="AJ26" t="s">
        <v>1319</v>
      </c>
      <c r="AK26" t="s">
        <v>1232</v>
      </c>
      <c r="AL26" t="s">
        <v>1996</v>
      </c>
    </row>
    <row r="27" spans="1:38" x14ac:dyDescent="0.35">
      <c r="A27" s="1" t="s">
        <v>1727</v>
      </c>
      <c r="B27" t="s">
        <v>44</v>
      </c>
      <c r="C27" t="s">
        <v>44</v>
      </c>
      <c r="D27" t="s">
        <v>44</v>
      </c>
      <c r="E27" t="s">
        <v>44</v>
      </c>
      <c r="F27" t="s">
        <v>44</v>
      </c>
      <c r="G27" t="s">
        <v>44</v>
      </c>
      <c r="H27" t="s">
        <v>44</v>
      </c>
      <c r="I27" t="s">
        <v>44</v>
      </c>
      <c r="J27" t="s">
        <v>1213</v>
      </c>
      <c r="K27" t="s">
        <v>1032</v>
      </c>
      <c r="L27" t="s">
        <v>422</v>
      </c>
      <c r="M27" t="s">
        <v>813</v>
      </c>
      <c r="N27" t="s">
        <v>1251</v>
      </c>
      <c r="O27" t="s">
        <v>1293</v>
      </c>
      <c r="P27" t="s">
        <v>691</v>
      </c>
      <c r="Q27" t="s">
        <v>738</v>
      </c>
      <c r="R27" t="s">
        <v>1344</v>
      </c>
      <c r="S27" t="s">
        <v>1362</v>
      </c>
      <c r="T27" t="s">
        <v>1515</v>
      </c>
      <c r="U27" t="s">
        <v>1392</v>
      </c>
      <c r="V27" t="s">
        <v>1414</v>
      </c>
      <c r="W27" t="s">
        <v>999</v>
      </c>
      <c r="X27" t="s">
        <v>1456</v>
      </c>
      <c r="Y27" t="s">
        <v>1476</v>
      </c>
      <c r="Z27" t="s">
        <v>1496</v>
      </c>
      <c r="AA27" t="s">
        <v>1512</v>
      </c>
      <c r="AB27" t="s">
        <v>633</v>
      </c>
      <c r="AC27" t="s">
        <v>1546</v>
      </c>
      <c r="AD27" t="s">
        <v>633</v>
      </c>
      <c r="AE27" t="s">
        <v>1580</v>
      </c>
      <c r="AF27" t="s">
        <v>1595</v>
      </c>
      <c r="AG27" t="s">
        <v>1231</v>
      </c>
      <c r="AH27" t="s">
        <v>1622</v>
      </c>
      <c r="AI27" t="s">
        <v>1965</v>
      </c>
      <c r="AJ27" t="s">
        <v>1972</v>
      </c>
      <c r="AK27" t="s">
        <v>1671</v>
      </c>
      <c r="AL27" t="s">
        <v>1688</v>
      </c>
    </row>
    <row r="28" spans="1:38" x14ac:dyDescent="0.35">
      <c r="A28" s="1" t="s">
        <v>1728</v>
      </c>
      <c r="B28" t="s">
        <v>44</v>
      </c>
      <c r="C28" t="s">
        <v>44</v>
      </c>
      <c r="D28" t="s">
        <v>44</v>
      </c>
      <c r="E28" t="s">
        <v>44</v>
      </c>
      <c r="F28" t="s">
        <v>1192</v>
      </c>
      <c r="G28" t="s">
        <v>1162</v>
      </c>
      <c r="H28" t="s">
        <v>1174</v>
      </c>
      <c r="I28" t="s">
        <v>582</v>
      </c>
      <c r="J28" t="s">
        <v>1168</v>
      </c>
      <c r="K28" t="s">
        <v>1213</v>
      </c>
      <c r="L28" t="s">
        <v>1181</v>
      </c>
      <c r="M28" t="s">
        <v>1019</v>
      </c>
      <c r="N28" t="s">
        <v>813</v>
      </c>
      <c r="O28" t="s">
        <v>1251</v>
      </c>
      <c r="P28" t="s">
        <v>1293</v>
      </c>
      <c r="Q28" t="s">
        <v>691</v>
      </c>
      <c r="R28" t="s">
        <v>738</v>
      </c>
      <c r="S28" t="s">
        <v>1344</v>
      </c>
      <c r="T28" t="s">
        <v>1455</v>
      </c>
      <c r="U28" t="s">
        <v>1515</v>
      </c>
      <c r="V28" t="s">
        <v>1392</v>
      </c>
      <c r="W28" t="s">
        <v>1414</v>
      </c>
      <c r="X28" t="s">
        <v>999</v>
      </c>
      <c r="Y28" t="s">
        <v>1456</v>
      </c>
      <c r="Z28" t="s">
        <v>1476</v>
      </c>
      <c r="AA28" t="s">
        <v>1496</v>
      </c>
      <c r="AB28" t="s">
        <v>1512</v>
      </c>
      <c r="AC28" t="s">
        <v>633</v>
      </c>
      <c r="AD28" t="s">
        <v>1546</v>
      </c>
      <c r="AE28" t="s">
        <v>633</v>
      </c>
      <c r="AF28" t="s">
        <v>1580</v>
      </c>
      <c r="AG28" t="s">
        <v>1595</v>
      </c>
      <c r="AH28" t="s">
        <v>1231</v>
      </c>
      <c r="AI28" t="s">
        <v>76</v>
      </c>
      <c r="AJ28" t="s">
        <v>1965</v>
      </c>
      <c r="AK28" t="s">
        <v>1972</v>
      </c>
      <c r="AL28" t="s">
        <v>1671</v>
      </c>
    </row>
    <row r="29" spans="1:38" x14ac:dyDescent="0.35">
      <c r="A29" s="1" t="s">
        <v>1729</v>
      </c>
      <c r="B29" t="s">
        <v>44</v>
      </c>
      <c r="C29" t="s">
        <v>44</v>
      </c>
      <c r="D29" t="s">
        <v>44</v>
      </c>
      <c r="E29" t="s">
        <v>44</v>
      </c>
      <c r="F29" t="s">
        <v>1563</v>
      </c>
      <c r="G29" t="s">
        <v>1740</v>
      </c>
      <c r="H29" t="s">
        <v>791</v>
      </c>
      <c r="I29" t="s">
        <v>229</v>
      </c>
      <c r="J29" t="s">
        <v>248</v>
      </c>
      <c r="K29" t="s">
        <v>1767</v>
      </c>
      <c r="L29" t="s">
        <v>1039</v>
      </c>
      <c r="M29" t="s">
        <v>235</v>
      </c>
      <c r="N29" t="s">
        <v>1785</v>
      </c>
      <c r="O29" t="s">
        <v>1793</v>
      </c>
      <c r="P29" t="s">
        <v>1802</v>
      </c>
      <c r="Q29" t="s">
        <v>817</v>
      </c>
      <c r="R29" t="s">
        <v>1820</v>
      </c>
      <c r="S29" t="s">
        <v>1827</v>
      </c>
      <c r="T29" t="s">
        <v>774</v>
      </c>
      <c r="U29" t="s">
        <v>1844</v>
      </c>
      <c r="V29" t="s">
        <v>1856</v>
      </c>
      <c r="W29" t="s">
        <v>1831</v>
      </c>
      <c r="X29" t="s">
        <v>1877</v>
      </c>
      <c r="Y29" t="s">
        <v>1886</v>
      </c>
      <c r="Z29" t="s">
        <v>1285</v>
      </c>
      <c r="AA29" t="s">
        <v>1908</v>
      </c>
      <c r="AB29" t="s">
        <v>1143</v>
      </c>
      <c r="AC29" t="s">
        <v>1927</v>
      </c>
      <c r="AD29" t="s">
        <v>1920</v>
      </c>
      <c r="AE29" t="s">
        <v>1940</v>
      </c>
      <c r="AF29" t="s">
        <v>772</v>
      </c>
      <c r="AG29" t="s">
        <v>556</v>
      </c>
      <c r="AH29" t="s">
        <v>1956</v>
      </c>
      <c r="AI29" t="s">
        <v>1753</v>
      </c>
      <c r="AJ29" t="s">
        <v>1169</v>
      </c>
      <c r="AK29" t="s">
        <v>1983</v>
      </c>
      <c r="AL29"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Kruta</cp:lastModifiedBy>
  <dcterms:created xsi:type="dcterms:W3CDTF">2022-10-30T08:10:09Z</dcterms:created>
  <dcterms:modified xsi:type="dcterms:W3CDTF">2023-03-05T08:16:07Z</dcterms:modified>
</cp:coreProperties>
</file>