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VAV/"/>
    </mc:Choice>
  </mc:AlternateContent>
  <xr:revisionPtr revIDLastSave="711" documentId="11_2D6E412441743DB2252D59CF8F2C58ED893C326B" xr6:coauthVersionLast="47" xr6:coauthVersionMax="47" xr10:uidLastSave="{ADC7A732-FBB8-48C6-B42C-64D64AB234EE}"/>
  <bookViews>
    <workbookView xWindow="33550" yWindow="7590" windowWidth="9660" windowHeight="6000" firstSheet="1" activeTab="1" xr2:uid="{00000000-000D-0000-FFFF-FFFF00000000}"/>
  </bookViews>
  <sheets>
    <sheet name="Info" sheetId="1" r:id="rId1"/>
    <sheet name="Model" sheetId="6" r:id="rId2"/>
    <sheet name="Summary" sheetId="2" r:id="rId3"/>
    <sheet name="Income Statement" sheetId="3" r:id="rId4"/>
    <sheet name="Balance Sheet" sheetId="4" r:id="rId5"/>
    <sheet name="Cash Flow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3" i="6" l="1"/>
  <c r="D63" i="6"/>
  <c r="E63" i="6"/>
  <c r="F63" i="6"/>
  <c r="G63" i="6"/>
  <c r="H63" i="6"/>
  <c r="I63" i="6"/>
  <c r="J63" i="6"/>
  <c r="K63" i="6"/>
  <c r="L63" i="6"/>
  <c r="M63" i="6"/>
  <c r="N63" i="6"/>
  <c r="O63" i="6"/>
  <c r="N53" i="6"/>
  <c r="C53" i="6"/>
  <c r="D53" i="6"/>
  <c r="E53" i="6"/>
  <c r="F53" i="6"/>
  <c r="G53" i="6"/>
  <c r="H53" i="6"/>
  <c r="I53" i="6"/>
  <c r="J53" i="6"/>
  <c r="K53" i="6"/>
  <c r="L53" i="6"/>
  <c r="M53" i="6"/>
  <c r="O53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C46" i="6"/>
  <c r="D46" i="6"/>
  <c r="E46" i="6"/>
  <c r="F46" i="6"/>
  <c r="G46" i="6"/>
  <c r="H46" i="6"/>
  <c r="I46" i="6"/>
  <c r="J46" i="6"/>
  <c r="K46" i="6"/>
  <c r="L46" i="6"/>
  <c r="M46" i="6"/>
  <c r="N46" i="6"/>
  <c r="C45" i="6"/>
  <c r="D45" i="6"/>
  <c r="E45" i="6"/>
  <c r="F45" i="6"/>
  <c r="G45" i="6"/>
  <c r="H45" i="6"/>
  <c r="I45" i="6"/>
  <c r="J45" i="6"/>
  <c r="K45" i="6"/>
  <c r="L45" i="6"/>
  <c r="M45" i="6"/>
  <c r="N45" i="6"/>
  <c r="C44" i="6"/>
  <c r="D44" i="6"/>
  <c r="E44" i="6"/>
  <c r="F44" i="6"/>
  <c r="G44" i="6"/>
  <c r="H44" i="6"/>
  <c r="I44" i="6"/>
  <c r="J44" i="6"/>
  <c r="K44" i="6"/>
  <c r="L44" i="6"/>
  <c r="M44" i="6"/>
  <c r="N44" i="6"/>
  <c r="C43" i="6"/>
  <c r="D43" i="6"/>
  <c r="E43" i="6"/>
  <c r="F43" i="6"/>
  <c r="G43" i="6"/>
  <c r="H43" i="6"/>
  <c r="I43" i="6"/>
  <c r="J43" i="6"/>
  <c r="K43" i="6"/>
  <c r="L43" i="6"/>
  <c r="M43" i="6"/>
  <c r="N43" i="6"/>
  <c r="C40" i="6"/>
  <c r="D40" i="6"/>
  <c r="E40" i="6"/>
  <c r="F40" i="6"/>
  <c r="G40" i="6"/>
  <c r="H40" i="6"/>
  <c r="I40" i="6"/>
  <c r="J40" i="6"/>
  <c r="K40" i="6"/>
  <c r="L40" i="6"/>
  <c r="M40" i="6"/>
  <c r="N40" i="6"/>
  <c r="C33" i="6"/>
  <c r="D33" i="6"/>
  <c r="E33" i="6"/>
  <c r="F33" i="6"/>
  <c r="G33" i="6"/>
  <c r="H33" i="6"/>
  <c r="I33" i="6"/>
  <c r="J33" i="6"/>
  <c r="K33" i="6"/>
  <c r="L33" i="6"/>
  <c r="M33" i="6"/>
  <c r="N33" i="6"/>
  <c r="C26" i="6"/>
  <c r="D26" i="6"/>
  <c r="E26" i="6"/>
  <c r="F26" i="6"/>
  <c r="G26" i="6"/>
  <c r="H26" i="6"/>
  <c r="I26" i="6"/>
  <c r="J26" i="6"/>
  <c r="K26" i="6"/>
  <c r="L26" i="6"/>
  <c r="M26" i="6"/>
  <c r="N26" i="6"/>
  <c r="O46" i="6"/>
  <c r="O45" i="6"/>
  <c r="O44" i="6"/>
  <c r="O43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O40" i="6"/>
  <c r="O33" i="6"/>
  <c r="O26" i="6"/>
  <c r="C19" i="6"/>
  <c r="D19" i="6"/>
  <c r="E19" i="6"/>
  <c r="F19" i="6"/>
  <c r="G19" i="6"/>
  <c r="H19" i="6"/>
  <c r="I19" i="6"/>
  <c r="J19" i="6"/>
  <c r="L19" i="6"/>
  <c r="M19" i="6"/>
  <c r="N19" i="6"/>
  <c r="O19" i="6"/>
  <c r="O12" i="6"/>
  <c r="C12" i="6"/>
  <c r="D12" i="6"/>
  <c r="E12" i="6"/>
  <c r="F12" i="6"/>
  <c r="G12" i="6"/>
  <c r="H12" i="6"/>
  <c r="I12" i="6"/>
  <c r="J12" i="6"/>
  <c r="K12" i="6"/>
  <c r="L12" i="6"/>
  <c r="M12" i="6"/>
  <c r="N12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49" i="6"/>
  <c r="O150" i="6" s="1"/>
  <c r="C143" i="6"/>
  <c r="C145" i="6" s="1"/>
  <c r="D143" i="6"/>
  <c r="D145" i="6" s="1"/>
  <c r="E143" i="6"/>
  <c r="E145" i="6" s="1"/>
  <c r="F143" i="6"/>
  <c r="F145" i="6" s="1"/>
  <c r="G143" i="6"/>
  <c r="G145" i="6" s="1"/>
  <c r="H143" i="6"/>
  <c r="H145" i="6" s="1"/>
  <c r="I143" i="6"/>
  <c r="I145" i="6" s="1"/>
  <c r="J143" i="6"/>
  <c r="J145" i="6" s="1"/>
  <c r="K143" i="6"/>
  <c r="K145" i="6" s="1"/>
  <c r="L143" i="6"/>
  <c r="L145" i="6" s="1"/>
  <c r="L146" i="6" s="1"/>
  <c r="M143" i="6"/>
  <c r="M145" i="6" s="1"/>
  <c r="N143" i="6"/>
  <c r="N145" i="6" s="1"/>
  <c r="C129" i="6"/>
  <c r="C135" i="6" s="1"/>
  <c r="D129" i="6"/>
  <c r="D135" i="6" s="1"/>
  <c r="E129" i="6"/>
  <c r="E135" i="6" s="1"/>
  <c r="F129" i="6"/>
  <c r="F135" i="6" s="1"/>
  <c r="G129" i="6"/>
  <c r="G135" i="6" s="1"/>
  <c r="H129" i="6"/>
  <c r="H135" i="6" s="1"/>
  <c r="I129" i="6"/>
  <c r="I135" i="6" s="1"/>
  <c r="J129" i="6"/>
  <c r="J135" i="6" s="1"/>
  <c r="K129" i="6"/>
  <c r="K135" i="6" s="1"/>
  <c r="L129" i="6"/>
  <c r="L135" i="6" s="1"/>
  <c r="M129" i="6"/>
  <c r="M135" i="6" s="1"/>
  <c r="N129" i="6"/>
  <c r="N135" i="6" s="1"/>
  <c r="O143" i="6"/>
  <c r="O145" i="6" s="1"/>
  <c r="O129" i="6"/>
  <c r="O135" i="6" s="1"/>
  <c r="C111" i="6"/>
  <c r="C120" i="6" s="1"/>
  <c r="D111" i="6"/>
  <c r="D120" i="6" s="1"/>
  <c r="E111" i="6"/>
  <c r="E120" i="6" s="1"/>
  <c r="F111" i="6"/>
  <c r="F120" i="6" s="1"/>
  <c r="G111" i="6"/>
  <c r="G120" i="6" s="1"/>
  <c r="H111" i="6"/>
  <c r="H120" i="6" s="1"/>
  <c r="I111" i="6"/>
  <c r="I120" i="6" s="1"/>
  <c r="J111" i="6"/>
  <c r="J120" i="6" s="1"/>
  <c r="K111" i="6"/>
  <c r="K120" i="6" s="1"/>
  <c r="L111" i="6"/>
  <c r="L120" i="6" s="1"/>
  <c r="M111" i="6"/>
  <c r="M120" i="6" s="1"/>
  <c r="N111" i="6"/>
  <c r="N120" i="6" s="1"/>
  <c r="O111" i="6"/>
  <c r="O120" i="6" s="1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D70" i="6"/>
  <c r="D74" i="6"/>
  <c r="D78" i="6"/>
  <c r="D82" i="6" s="1"/>
  <c r="D86" i="6" s="1"/>
  <c r="D89" i="6" s="1"/>
  <c r="O85" i="6"/>
  <c r="O78" i="6"/>
  <c r="O82" i="6" s="1"/>
  <c r="O74" i="6"/>
  <c r="O70" i="6"/>
  <c r="L82" i="6"/>
  <c r="L86" i="6" s="1"/>
  <c r="L89" i="6" s="1"/>
  <c r="C78" i="6"/>
  <c r="C82" i="6" s="1"/>
  <c r="C86" i="6" s="1"/>
  <c r="C89" i="6" s="1"/>
  <c r="E78" i="6"/>
  <c r="E82" i="6" s="1"/>
  <c r="E86" i="6" s="1"/>
  <c r="E89" i="6" s="1"/>
  <c r="F78" i="6"/>
  <c r="F82" i="6" s="1"/>
  <c r="F86" i="6" s="1"/>
  <c r="F89" i="6" s="1"/>
  <c r="G78" i="6"/>
  <c r="G82" i="6" s="1"/>
  <c r="G86" i="6" s="1"/>
  <c r="G89" i="6" s="1"/>
  <c r="H78" i="6"/>
  <c r="H82" i="6" s="1"/>
  <c r="H86" i="6" s="1"/>
  <c r="H89" i="6" s="1"/>
  <c r="I78" i="6"/>
  <c r="I82" i="6" s="1"/>
  <c r="I86" i="6" s="1"/>
  <c r="I89" i="6" s="1"/>
  <c r="J78" i="6"/>
  <c r="J82" i="6" s="1"/>
  <c r="J86" i="6" s="1"/>
  <c r="J89" i="6" s="1"/>
  <c r="K78" i="6"/>
  <c r="K82" i="6" s="1"/>
  <c r="K86" i="6" s="1"/>
  <c r="K89" i="6" s="1"/>
  <c r="L78" i="6"/>
  <c r="M78" i="6"/>
  <c r="M82" i="6" s="1"/>
  <c r="M86" i="6" s="1"/>
  <c r="M89" i="6" s="1"/>
  <c r="N78" i="6"/>
  <c r="N82" i="6" s="1"/>
  <c r="C74" i="6"/>
  <c r="E74" i="6"/>
  <c r="F74" i="6"/>
  <c r="G74" i="6"/>
  <c r="H74" i="6"/>
  <c r="I74" i="6"/>
  <c r="J74" i="6"/>
  <c r="K74" i="6"/>
  <c r="L74" i="6"/>
  <c r="M74" i="6"/>
  <c r="N74" i="6"/>
  <c r="C70" i="6"/>
  <c r="E70" i="6"/>
  <c r="F70" i="6"/>
  <c r="G70" i="6"/>
  <c r="H70" i="6"/>
  <c r="I70" i="6"/>
  <c r="J70" i="6"/>
  <c r="K70" i="6"/>
  <c r="L70" i="6"/>
  <c r="M70" i="6"/>
  <c r="N70" i="6"/>
  <c r="A1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B29" i="2"/>
  <c r="D4" i="6"/>
  <c r="E4" i="6"/>
  <c r="F4" i="6"/>
  <c r="G4" i="6"/>
  <c r="H4" i="6"/>
  <c r="I4" i="6"/>
  <c r="J4" i="6"/>
  <c r="K4" i="6"/>
  <c r="L4" i="6"/>
  <c r="M4" i="6"/>
  <c r="N4" i="6"/>
  <c r="C4" i="6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N146" i="6" l="1"/>
  <c r="H47" i="6"/>
  <c r="C47" i="6"/>
  <c r="E47" i="6"/>
  <c r="O47" i="6"/>
  <c r="J47" i="6"/>
  <c r="I47" i="6"/>
  <c r="G47" i="6"/>
  <c r="F47" i="6"/>
  <c r="C146" i="6"/>
  <c r="D47" i="6"/>
  <c r="N47" i="6"/>
  <c r="M47" i="6"/>
  <c r="L47" i="6"/>
  <c r="K47" i="6"/>
  <c r="C93" i="6"/>
  <c r="C95" i="6" s="1"/>
  <c r="K146" i="6"/>
  <c r="J146" i="6"/>
  <c r="E93" i="6"/>
  <c r="E95" i="6" s="1"/>
  <c r="L93" i="6"/>
  <c r="L95" i="6" s="1"/>
  <c r="M93" i="6"/>
  <c r="M95" i="6" s="1"/>
  <c r="I146" i="6"/>
  <c r="O86" i="6"/>
  <c r="O89" i="6" s="1"/>
  <c r="O93" i="6" s="1"/>
  <c r="O95" i="6" s="1"/>
  <c r="O97" i="6" s="1"/>
  <c r="H146" i="6"/>
  <c r="E146" i="6"/>
  <c r="D146" i="6"/>
  <c r="O146" i="6"/>
  <c r="G146" i="6"/>
  <c r="F146" i="6"/>
  <c r="K93" i="6"/>
  <c r="K95" i="6" s="1"/>
  <c r="D93" i="6"/>
  <c r="D95" i="6" s="1"/>
  <c r="I93" i="6"/>
  <c r="I95" i="6" s="1"/>
  <c r="M146" i="6"/>
  <c r="H93" i="6"/>
  <c r="H95" i="6" s="1"/>
  <c r="J93" i="6"/>
  <c r="J95" i="6" s="1"/>
  <c r="G93" i="6"/>
  <c r="G95" i="6" s="1"/>
  <c r="F93" i="6"/>
  <c r="F95" i="6" s="1"/>
  <c r="N86" i="6"/>
  <c r="N89" i="6" s="1"/>
  <c r="O96" i="6" l="1"/>
  <c r="N93" i="6"/>
  <c r="N95" i="6" s="1"/>
  <c r="M97" i="6"/>
  <c r="M96" i="6"/>
  <c r="N97" i="6" l="1"/>
  <c r="N9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49" authorId="0" shapeId="0" xr:uid="{17B65530-95C4-4AF1-96A6-C9ADD3DC01A7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Includes:
Acquisition of property and equipment
</t>
        </r>
      </text>
    </comment>
  </commentList>
</comments>
</file>

<file path=xl/sharedStrings.xml><?xml version="1.0" encoding="utf-8"?>
<sst xmlns="http://schemas.openxmlformats.org/spreadsheetml/2006/main" count="2653" uniqueCount="853">
  <si>
    <t>Company Name</t>
  </si>
  <si>
    <t>Ticker</t>
  </si>
  <si>
    <t>Information</t>
  </si>
  <si>
    <t>AEROVIRONMENT, INC.</t>
  </si>
  <si>
    <t>AVAV</t>
  </si>
  <si>
    <t>US stock · Industrials sector · Aerospace &amp; Defense</t>
  </si>
  <si>
    <t>In thousands</t>
  </si>
  <si>
    <t>Quarter</t>
  </si>
  <si>
    <t>Filing Date</t>
  </si>
  <si>
    <t>Period of Report</t>
  </si>
  <si>
    <t xml:space="preserve">Market Price </t>
  </si>
  <si>
    <t>Revenue Breakdown</t>
  </si>
  <si>
    <t>Small UAS</t>
  </si>
  <si>
    <t>Revenue</t>
  </si>
  <si>
    <t>Gross Margin</t>
  </si>
  <si>
    <t>Income from continuing operations</t>
  </si>
  <si>
    <t>Acquisition-related expenses</t>
  </si>
  <si>
    <t>Amortization of acquired intangible assets and other purchase accounting adjustments</t>
  </si>
  <si>
    <t>Income from operations</t>
  </si>
  <si>
    <t>TMS</t>
  </si>
  <si>
    <t>MUAS</t>
  </si>
  <si>
    <t>HAPS</t>
  </si>
  <si>
    <t>All other</t>
  </si>
  <si>
    <t>Total</t>
  </si>
  <si>
    <t>Revenue by Contract Type</t>
  </si>
  <si>
    <t>FFP</t>
  </si>
  <si>
    <t>CPFF</t>
  </si>
  <si>
    <t>T&amp;M</t>
  </si>
  <si>
    <t>Total Revenue</t>
  </si>
  <si>
    <t>Revenue by Customer Category</t>
  </si>
  <si>
    <t>U.S. Government</t>
  </si>
  <si>
    <t>Non-U.S. Government</t>
  </si>
  <si>
    <t>Revenue by Geographic Location</t>
  </si>
  <si>
    <t>Domestic</t>
  </si>
  <si>
    <t>International</t>
  </si>
  <si>
    <t xml:space="preserve">Income Statement </t>
  </si>
  <si>
    <t>Product Sales</t>
  </si>
  <si>
    <t>Contract Services</t>
  </si>
  <si>
    <t>Cost of Sales</t>
  </si>
  <si>
    <t>Total COGs</t>
  </si>
  <si>
    <t>Total Gross Profit</t>
  </si>
  <si>
    <t>SG&amp;A</t>
  </si>
  <si>
    <t>R&amp;D</t>
  </si>
  <si>
    <t>Other income</t>
  </si>
  <si>
    <t>Interest income (expense)</t>
  </si>
  <si>
    <t>Other income (expense)</t>
  </si>
  <si>
    <t>Income from continuing operations before income taxes</t>
  </si>
  <si>
    <t>Provision for income taxes</t>
  </si>
  <si>
    <t>Equity method investment income</t>
  </si>
  <si>
    <t>Net Income from continuing operations</t>
  </si>
  <si>
    <t>Discontinued operations</t>
  </si>
  <si>
    <t>Loss on sale of business</t>
  </si>
  <si>
    <t>Net loss from discontinued operations</t>
  </si>
  <si>
    <t xml:space="preserve">Net Income  </t>
  </si>
  <si>
    <t>Net loss attributable to noncontrolling interests</t>
  </si>
  <si>
    <t>Net income attributable to AeroVironement Inc.</t>
  </si>
  <si>
    <t>EPS - Basic</t>
  </si>
  <si>
    <t>EPS - Diluted</t>
  </si>
  <si>
    <t>Shares - Basic</t>
  </si>
  <si>
    <t>Shares - Diluted</t>
  </si>
  <si>
    <t>Balance Sheet</t>
  </si>
  <si>
    <t>Current Assets</t>
  </si>
  <si>
    <t>Cash &amp; Cash Equivalents</t>
  </si>
  <si>
    <t>Short-term invesments</t>
  </si>
  <si>
    <t>AR</t>
  </si>
  <si>
    <t>Unbilled receivables</t>
  </si>
  <si>
    <t>Inventories</t>
  </si>
  <si>
    <t>Income taxes payable</t>
  </si>
  <si>
    <t xml:space="preserve">Prepaid expenses and other current assets </t>
  </si>
  <si>
    <t>Total Current Assets</t>
  </si>
  <si>
    <t>Non-current Assets</t>
  </si>
  <si>
    <t>Long-term investments</t>
  </si>
  <si>
    <t>PP&amp;E</t>
  </si>
  <si>
    <t>Operating lease right-of-use assets</t>
  </si>
  <si>
    <t>Deferred income taxes</t>
  </si>
  <si>
    <t>Intangibles, net</t>
  </si>
  <si>
    <t>Goodwill</t>
  </si>
  <si>
    <t>Other assets</t>
  </si>
  <si>
    <t>Total Assets</t>
  </si>
  <si>
    <t>Current Liabilities</t>
  </si>
  <si>
    <t>AP</t>
  </si>
  <si>
    <t>Wages and related accruals</t>
  </si>
  <si>
    <t>Customer advances</t>
  </si>
  <si>
    <t>Current portion of long-term debt</t>
  </si>
  <si>
    <t>Current operating lease liabilities</t>
  </si>
  <si>
    <t>Other current liabilities</t>
  </si>
  <si>
    <t>Total Current Liabilities</t>
  </si>
  <si>
    <t>Long-term debt</t>
  </si>
  <si>
    <t>Non-current operating lease liabilities</t>
  </si>
  <si>
    <t>Other non-current liabilities</t>
  </si>
  <si>
    <t>Liability for uncertain tax positions</t>
  </si>
  <si>
    <t>Stockholders' equity</t>
  </si>
  <si>
    <t>Preferred stock</t>
  </si>
  <si>
    <t>Common stock</t>
  </si>
  <si>
    <t>Issued and outstanding shares</t>
  </si>
  <si>
    <t>Additional paid-in capital</t>
  </si>
  <si>
    <t>Accumulated other comprehensive (loss) income</t>
  </si>
  <si>
    <t>Retained earnings</t>
  </si>
  <si>
    <t>Total AeroVironment, Inc. stockholders' equity</t>
  </si>
  <si>
    <t>Noncontrolling interest</t>
  </si>
  <si>
    <t>Total equity</t>
  </si>
  <si>
    <t>Total liabilities and stockholders equity</t>
  </si>
  <si>
    <t>Cash Flow</t>
  </si>
  <si>
    <t>Cash flow from operations</t>
  </si>
  <si>
    <t>CapEx</t>
  </si>
  <si>
    <t>FCF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</si>
  <si>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</si>
  <si>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</si>
  <si>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</si>
  <si>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</si>
  <si>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</si>
  <si>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</si>
  <si>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</si>
  <si>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</si>
  <si>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</si>
  <si>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</si>
  <si>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</si>
  <si>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</si>
  <si>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</si>
  <si>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</si>
  <si>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</si>
  <si>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</si>
  <si>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</si>
  <si>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</si>
  <si>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11.62</t>
  </si>
  <si>
    <t>10.91</t>
  </si>
  <si>
    <t>11.78</t>
  </si>
  <si>
    <t>11.66</t>
  </si>
  <si>
    <t>13.55</t>
  </si>
  <si>
    <t>14.92</t>
  </si>
  <si>
    <t>10.88</t>
  </si>
  <si>
    <t>11.26</t>
  </si>
  <si>
    <t>11.34</t>
  </si>
  <si>
    <t>11.51</t>
  </si>
  <si>
    <t>11.49</t>
  </si>
  <si>
    <t>11.55</t>
  </si>
  <si>
    <t>13.28</t>
  </si>
  <si>
    <t>15.43</t>
  </si>
  <si>
    <t>16.42</t>
  </si>
  <si>
    <t>18.06</t>
  </si>
  <si>
    <t>13.97</t>
  </si>
  <si>
    <t>Earnings per share</t>
  </si>
  <si>
    <t>1.39</t>
  </si>
  <si>
    <t>1.08</t>
  </si>
  <si>
    <t>1.15</t>
  </si>
  <si>
    <t>0.97</t>
  </si>
  <si>
    <t>1.20</t>
  </si>
  <si>
    <t>1.40</t>
  </si>
  <si>
    <t>0.47</t>
  </si>
  <si>
    <t>0.61</t>
  </si>
  <si>
    <t>0.13</t>
  </si>
  <si>
    <t>0.39</t>
  </si>
  <si>
    <t>0.54</t>
  </si>
  <si>
    <t>0.86</t>
  </si>
  <si>
    <t>2.00</t>
  </si>
  <si>
    <t>1.73</t>
  </si>
  <si>
    <t>(0.17)</t>
  </si>
  <si>
    <t>0.04</t>
  </si>
  <si>
    <t>FCF per share</t>
  </si>
  <si>
    <t>0.80</t>
  </si>
  <si>
    <t>0.38</t>
  </si>
  <si>
    <t>1.26</t>
  </si>
  <si>
    <t>1.18</t>
  </si>
  <si>
    <t>0.17</t>
  </si>
  <si>
    <t>0.51</t>
  </si>
  <si>
    <t>0.94</t>
  </si>
  <si>
    <t>1.49</t>
  </si>
  <si>
    <t>(0.27)</t>
  </si>
  <si>
    <t>(0.88)</t>
  </si>
  <si>
    <t>2.54</t>
  </si>
  <si>
    <t>0.44</t>
  </si>
  <si>
    <t>0.58</t>
  </si>
  <si>
    <t>3.13</t>
  </si>
  <si>
    <t>(1.29)</t>
  </si>
  <si>
    <t>0.93</t>
  </si>
  <si>
    <t>Dividends per share</t>
  </si>
  <si>
    <t>- -</t>
  </si>
  <si>
    <t>CAPEX per share</t>
  </si>
  <si>
    <t>0.20</t>
  </si>
  <si>
    <t>0.40</t>
  </si>
  <si>
    <t>0.63</t>
  </si>
  <si>
    <t>0.50</t>
  </si>
  <si>
    <t>0.69</t>
  </si>
  <si>
    <t>0.57</t>
  </si>
  <si>
    <t>0.35</t>
  </si>
  <si>
    <t>0.24</t>
  </si>
  <si>
    <t>0.30</t>
  </si>
  <si>
    <t>0.43</t>
  </si>
  <si>
    <t>0.41</t>
  </si>
  <si>
    <t>0.90</t>
  </si>
  <si>
    <t>0.74</t>
  </si>
  <si>
    <t>Book Value per sh.</t>
  </si>
  <si>
    <t>9.13</t>
  </si>
  <si>
    <t>8.59</t>
  </si>
  <si>
    <t>9.87</t>
  </si>
  <si>
    <t>12.20</t>
  </si>
  <si>
    <t>13.74</t>
  </si>
  <si>
    <t>14.28</t>
  </si>
  <si>
    <t>15.32</t>
  </si>
  <si>
    <t>15.26</t>
  </si>
  <si>
    <t>15.75</t>
  </si>
  <si>
    <t>16.56</t>
  </si>
  <si>
    <t>17.47</t>
  </si>
  <si>
    <t>19.55</t>
  </si>
  <si>
    <t>21.42</t>
  </si>
  <si>
    <t>25.45</t>
  </si>
  <si>
    <t>24.63</t>
  </si>
  <si>
    <t>24.37</t>
  </si>
  <si>
    <t>Comm.Shares outs.</t>
  </si>
  <si>
    <t>15</t>
  </si>
  <si>
    <t>20</t>
  </si>
  <si>
    <t>21</t>
  </si>
  <si>
    <t>22</t>
  </si>
  <si>
    <t>23</t>
  </si>
  <si>
    <t>24</t>
  </si>
  <si>
    <t>25</t>
  </si>
  <si>
    <t>Avg. annual P/E ratio</t>
  </si>
  <si>
    <t>16.3</t>
  </si>
  <si>
    <t>25.6</t>
  </si>
  <si>
    <t>25.4</t>
  </si>
  <si>
    <t>25.9</t>
  </si>
  <si>
    <t>25.1</t>
  </si>
  <si>
    <t>17.7</t>
  </si>
  <si>
    <t>48.0</t>
  </si>
  <si>
    <t>51.7</t>
  </si>
  <si>
    <t>201.0</t>
  </si>
  <si>
    <t>68.3</t>
  </si>
  <si>
    <t>70.3</t>
  </si>
  <si>
    <t>81.6</t>
  </si>
  <si>
    <t>32.1</t>
  </si>
  <si>
    <t>40.9</t>
  </si>
  <si>
    <t>104.3</t>
  </si>
  <si>
    <t>(489.9)</t>
  </si>
  <si>
    <t>1,534.7</t>
  </si>
  <si>
    <t>P/E to S&amp;P500</t>
  </si>
  <si>
    <t>0.9</t>
  </si>
  <si>
    <t>1.2</t>
  </si>
  <si>
    <t>0.4</t>
  </si>
  <si>
    <t>1.3</t>
  </si>
  <si>
    <t>1.5</t>
  </si>
  <si>
    <t>2.8</t>
  </si>
  <si>
    <t>10.0</t>
  </si>
  <si>
    <t>3.1</t>
  </si>
  <si>
    <t>3.0</t>
  </si>
  <si>
    <t>3.3</t>
  </si>
  <si>
    <t>1.1</t>
  </si>
  <si>
    <t>3.5</t>
  </si>
  <si>
    <t>(24.4)</t>
  </si>
  <si>
    <t>76.5</t>
  </si>
  <si>
    <t>Avg. annual div. yield</t>
  </si>
  <si>
    <t>Revenue (m)</t>
  </si>
  <si>
    <t>174</t>
  </si>
  <si>
    <t>216</t>
  </si>
  <si>
    <t>248</t>
  </si>
  <si>
    <t>250</t>
  </si>
  <si>
    <t>293</t>
  </si>
  <si>
    <t>325</t>
  </si>
  <si>
    <t>240</t>
  </si>
  <si>
    <t>252</t>
  </si>
  <si>
    <t>259</t>
  </si>
  <si>
    <t>264</t>
  </si>
  <si>
    <t>265</t>
  </si>
  <si>
    <t>271</t>
  </si>
  <si>
    <t>314</t>
  </si>
  <si>
    <t>367</t>
  </si>
  <si>
    <t>395</t>
  </si>
  <si>
    <t>446</t>
  </si>
  <si>
    <t>346</t>
  </si>
  <si>
    <t>Operating margin</t>
  </si>
  <si>
    <t>17.6%</t>
  </si>
  <si>
    <t>13.2%</t>
  </si>
  <si>
    <t>13.1%</t>
  </si>
  <si>
    <t>12.0%</t>
  </si>
  <si>
    <t>11.6%</t>
  </si>
  <si>
    <t>13.3%</t>
  </si>
  <si>
    <t>1.6%</t>
  </si>
  <si>
    <t>4.9%</t>
  </si>
  <si>
    <t>0.8%</t>
  </si>
  <si>
    <t>3.7%</t>
  </si>
  <si>
    <t>4.7%</t>
  </si>
  <si>
    <t>11.7%</t>
  </si>
  <si>
    <t>10.8%</t>
  </si>
  <si>
    <t>12.8%</t>
  </si>
  <si>
    <t>11.0%</t>
  </si>
  <si>
    <t>(2.2)%</t>
  </si>
  <si>
    <t>(Infinity)%</t>
  </si>
  <si>
    <t>Depreciation (m)</t>
  </si>
  <si>
    <t>3</t>
  </si>
  <si>
    <t>4</t>
  </si>
  <si>
    <t>5</t>
  </si>
  <si>
    <t>9</t>
  </si>
  <si>
    <t>11</t>
  </si>
  <si>
    <t>8</t>
  </si>
  <si>
    <t>6</t>
  </si>
  <si>
    <t>7</t>
  </si>
  <si>
    <t>10</t>
  </si>
  <si>
    <t>19</t>
  </si>
  <si>
    <t>61</t>
  </si>
  <si>
    <t>44</t>
  </si>
  <si>
    <t>Net profit (m)</t>
  </si>
  <si>
    <t>26</t>
  </si>
  <si>
    <t>30</t>
  </si>
  <si>
    <t>14</t>
  </si>
  <si>
    <t>12</t>
  </si>
  <si>
    <t>47</t>
  </si>
  <si>
    <t>41</t>
  </si>
  <si>
    <t>(4)</t>
  </si>
  <si>
    <t>1</t>
  </si>
  <si>
    <t>Income tax rate</t>
  </si>
  <si>
    <t>35.7%</t>
  </si>
  <si>
    <t>33.7%</t>
  </si>
  <si>
    <t>28.3%</t>
  </si>
  <si>
    <t>31.1%</t>
  </si>
  <si>
    <t>24.3%</t>
  </si>
  <si>
    <t>30.1%</t>
  </si>
  <si>
    <t>3.2%</t>
  </si>
  <si>
    <t>7.9%</t>
  </si>
  <si>
    <t>(52.9)%</t>
  </si>
  <si>
    <t>(11.1)%</t>
  </si>
  <si>
    <t>12.3%</t>
  </si>
  <si>
    <t>9.2%</t>
  </si>
  <si>
    <t>11.1%</t>
  </si>
  <si>
    <t>54.2%</t>
  </si>
  <si>
    <t>62.9%</t>
  </si>
  <si>
    <t>Net profit margin</t>
  </si>
  <si>
    <t>11.9%</t>
  </si>
  <si>
    <t>9.9%</t>
  </si>
  <si>
    <t>9.8%</t>
  </si>
  <si>
    <t>8.3%</t>
  </si>
  <si>
    <t>8.9%</t>
  </si>
  <si>
    <t>9.4%</t>
  </si>
  <si>
    <t>4.3%</t>
  </si>
  <si>
    <t>5.5%</t>
  </si>
  <si>
    <t>1.1%</t>
  </si>
  <si>
    <t>3.4%</t>
  </si>
  <si>
    <t>7.4%</t>
  </si>
  <si>
    <t>15.1%</t>
  </si>
  <si>
    <t>11.2%</t>
  </si>
  <si>
    <t>5.9%</t>
  </si>
  <si>
    <t>(0.9)%</t>
  </si>
  <si>
    <t>Working capital (m)</t>
  </si>
  <si>
    <t>130</t>
  </si>
  <si>
    <t>157</t>
  </si>
  <si>
    <t>183</t>
  </si>
  <si>
    <t>201</t>
  </si>
  <si>
    <t>236</t>
  </si>
  <si>
    <t>218</t>
  </si>
  <si>
    <t>221</t>
  </si>
  <si>
    <t>269</t>
  </si>
  <si>
    <t>282</t>
  </si>
  <si>
    <t>303</t>
  </si>
  <si>
    <t>306</t>
  </si>
  <si>
    <t>339</t>
  </si>
  <si>
    <t>425</t>
  </si>
  <si>
    <t>437</t>
  </si>
  <si>
    <t>305</t>
  </si>
  <si>
    <t>268</t>
  </si>
  <si>
    <t>261</t>
  </si>
  <si>
    <t>Long-term debt (m)</t>
  </si>
  <si>
    <t>207</t>
  </si>
  <si>
    <t>200</t>
  </si>
  <si>
    <t>196</t>
  </si>
  <si>
    <t>Equity (m)</t>
  </si>
  <si>
    <t>136</t>
  </si>
  <si>
    <t>170</t>
  </si>
  <si>
    <t>233</t>
  </si>
  <si>
    <t>263</t>
  </si>
  <si>
    <t>299</t>
  </si>
  <si>
    <t>315</t>
  </si>
  <si>
    <t>342</t>
  </si>
  <si>
    <t>349</t>
  </si>
  <si>
    <t>361</t>
  </si>
  <si>
    <t>382</t>
  </si>
  <si>
    <t>410</t>
  </si>
  <si>
    <t>463</t>
  </si>
  <si>
    <t>510</t>
  </si>
  <si>
    <t>612</t>
  </si>
  <si>
    <t>608</t>
  </si>
  <si>
    <t>600</t>
  </si>
  <si>
    <t>ROIC</t>
  </si>
  <si>
    <t>12.5%</t>
  </si>
  <si>
    <t>11.3%</t>
  </si>
  <si>
    <t>8.7%</t>
  </si>
  <si>
    <t>9.6%</t>
  </si>
  <si>
    <t>10.0%</t>
  </si>
  <si>
    <t>4.0%</t>
  </si>
  <si>
    <t>2.5%</t>
  </si>
  <si>
    <t>5.1%</t>
  </si>
  <si>
    <t>10.2%</t>
  </si>
  <si>
    <t>8.1%</t>
  </si>
  <si>
    <t>2.9%</t>
  </si>
  <si>
    <t>(0.5)%</t>
  </si>
  <si>
    <t>(0.1)%</t>
  </si>
  <si>
    <t>Return on capital</t>
  </si>
  <si>
    <t>19.1%</t>
  </si>
  <si>
    <t>15.9%</t>
  </si>
  <si>
    <t>10.7%</t>
  </si>
  <si>
    <t>10.3%</t>
  </si>
  <si>
    <t>11.8%</t>
  </si>
  <si>
    <t>3.0%</t>
  </si>
  <si>
    <t>3.9%</t>
  </si>
  <si>
    <t>0.5%</t>
  </si>
  <si>
    <t>2.0%</t>
  </si>
  <si>
    <t>3.3%</t>
  </si>
  <si>
    <t>6.4%</t>
  </si>
  <si>
    <t>8.0%</t>
  </si>
  <si>
    <t>2.6%</t>
  </si>
  <si>
    <t>(1.0)%</t>
  </si>
  <si>
    <t>Return on equity</t>
  </si>
  <si>
    <t>15.2%</t>
  </si>
  <si>
    <t>12.6%</t>
  </si>
  <si>
    <t>3.8%</t>
  </si>
  <si>
    <t>(0.7)%</t>
  </si>
  <si>
    <t>0.2%</t>
  </si>
  <si>
    <t>Plowback ratio</t>
  </si>
  <si>
    <t>100.0%</t>
  </si>
  <si>
    <t>Div.&amp;Repurch./FCF</t>
  </si>
  <si>
    <t>(673.5)%</t>
  </si>
  <si>
    <t>(59.8)%</t>
  </si>
  <si>
    <t>2003</t>
  </si>
  <si>
    <t>2004</t>
  </si>
  <si>
    <t>2005</t>
  </si>
  <si>
    <t>2006</t>
  </si>
  <si>
    <t>46</t>
  </si>
  <si>
    <t>48</t>
  </si>
  <si>
    <t>105</t>
  </si>
  <si>
    <t>139</t>
  </si>
  <si>
    <t>COGS</t>
  </si>
  <si>
    <t>59</t>
  </si>
  <si>
    <t>83</t>
  </si>
  <si>
    <t>137</t>
  </si>
  <si>
    <t>159</t>
  </si>
  <si>
    <t>153</t>
  </si>
  <si>
    <t>175</t>
  </si>
  <si>
    <t>148</t>
  </si>
  <si>
    <t>158</t>
  </si>
  <si>
    <t>155</t>
  </si>
  <si>
    <t>152</t>
  </si>
  <si>
    <t>163</t>
  </si>
  <si>
    <t>162</t>
  </si>
  <si>
    <t>186</t>
  </si>
  <si>
    <t>214</t>
  </si>
  <si>
    <t>230</t>
  </si>
  <si>
    <t>304</t>
  </si>
  <si>
    <t>Gross Profit</t>
  </si>
  <si>
    <t>57</t>
  </si>
  <si>
    <t>68</t>
  </si>
  <si>
    <t>79</t>
  </si>
  <si>
    <t>89</t>
  </si>
  <si>
    <t>97</t>
  </si>
  <si>
    <t>117</t>
  </si>
  <si>
    <t>129</t>
  </si>
  <si>
    <t>93</t>
  </si>
  <si>
    <t>94</t>
  </si>
  <si>
    <t>104</t>
  </si>
  <si>
    <t>112</t>
  </si>
  <si>
    <t>102</t>
  </si>
  <si>
    <t>109</t>
  </si>
  <si>
    <t>128</t>
  </si>
  <si>
    <t>165</t>
  </si>
  <si>
    <t>141</t>
  </si>
  <si>
    <t>Gross Profit Ratio</t>
  </si>
  <si>
    <t>44.32%</t>
  </si>
  <si>
    <t>40.73%</t>
  </si>
  <si>
    <t>39.42%</t>
  </si>
  <si>
    <t>36.41%</t>
  </si>
  <si>
    <t>35.77%</t>
  </si>
  <si>
    <t>38.81%</t>
  </si>
  <si>
    <t>40.05%</t>
  </si>
  <si>
    <t>39.79%</t>
  </si>
  <si>
    <t>38.53%</t>
  </si>
  <si>
    <t>37.19%</t>
  </si>
  <si>
    <t>40.20%</t>
  </si>
  <si>
    <t>42.45%</t>
  </si>
  <si>
    <t>38.55%</t>
  </si>
  <si>
    <t>40.17%</t>
  </si>
  <si>
    <t>40.86%</t>
  </si>
  <si>
    <t>41.68%</t>
  </si>
  <si>
    <t>41.67%</t>
  </si>
  <si>
    <t>31.69%</t>
  </si>
  <si>
    <t>Operating Expenses</t>
  </si>
  <si>
    <t>40</t>
  </si>
  <si>
    <t>38</t>
  </si>
  <si>
    <t>50</t>
  </si>
  <si>
    <t>56</t>
  </si>
  <si>
    <t>67</t>
  </si>
  <si>
    <t>86</t>
  </si>
  <si>
    <t>81</t>
  </si>
  <si>
    <t>90</t>
  </si>
  <si>
    <t>77</t>
  </si>
  <si>
    <t>95</t>
  </si>
  <si>
    <t>106</t>
  </si>
  <si>
    <t>121</t>
  </si>
  <si>
    <t>151</t>
  </si>
  <si>
    <t>R&amp;D Expenses</t>
  </si>
  <si>
    <t>16</t>
  </si>
  <si>
    <t>36</t>
  </si>
  <si>
    <t>31</t>
  </si>
  <si>
    <t>37</t>
  </si>
  <si>
    <t>42</t>
  </si>
  <si>
    <t>33</t>
  </si>
  <si>
    <t>34</t>
  </si>
  <si>
    <t>54</t>
  </si>
  <si>
    <t>55</t>
  </si>
  <si>
    <t>Selling, G&amp;A Exp.</t>
  </si>
  <si>
    <t>17</t>
  </si>
  <si>
    <t>52</t>
  </si>
  <si>
    <t>60</t>
  </si>
  <si>
    <t>51</t>
  </si>
  <si>
    <t>96</t>
  </si>
  <si>
    <t>General and Admin. Exp.</t>
  </si>
  <si>
    <t>Selling and Marketing Exp.</t>
  </si>
  <si>
    <t>Other Expenses</t>
  </si>
  <si>
    <t>COGS and Expenses</t>
  </si>
  <si>
    <t>85</t>
  </si>
  <si>
    <t>123</t>
  </si>
  <si>
    <t>143</t>
  </si>
  <si>
    <t>187</t>
  </si>
  <si>
    <t>215</t>
  </si>
  <si>
    <t>220</t>
  </si>
  <si>
    <t>239</t>
  </si>
  <si>
    <t>257</t>
  </si>
  <si>
    <t>254</t>
  </si>
  <si>
    <t>280</t>
  </si>
  <si>
    <t>320</t>
  </si>
  <si>
    <t>352</t>
  </si>
  <si>
    <t>456</t>
  </si>
  <si>
    <t>Interest Income</t>
  </si>
  <si>
    <t>0</t>
  </si>
  <si>
    <t>2</t>
  </si>
  <si>
    <t>Interest Expense</t>
  </si>
  <si>
    <t>Depreciation and Amortization</t>
  </si>
  <si>
    <t>EBITDA</t>
  </si>
  <si>
    <t>18</t>
  </si>
  <si>
    <t>35</t>
  </si>
  <si>
    <t>39</t>
  </si>
  <si>
    <t>45</t>
  </si>
  <si>
    <t>53</t>
  </si>
  <si>
    <t>EBITDA ratio</t>
  </si>
  <si>
    <t>1.18%</t>
  </si>
  <si>
    <t>4.55%</t>
  </si>
  <si>
    <t>20.22%</t>
  </si>
  <si>
    <t>13.12%</t>
  </si>
  <si>
    <t>20.20%</t>
  </si>
  <si>
    <t>16.73%</t>
  </si>
  <si>
    <t>15.81%</t>
  </si>
  <si>
    <t>15.66%</t>
  </si>
  <si>
    <t>15.33%</t>
  </si>
  <si>
    <t>16.16%</t>
  </si>
  <si>
    <t>9.04%</t>
  </si>
  <si>
    <t>9.56%</t>
  </si>
  <si>
    <t>3.95%</t>
  </si>
  <si>
    <t>5.35%</t>
  </si>
  <si>
    <t>8.04%</t>
  </si>
  <si>
    <t>13.37%</t>
  </si>
  <si>
    <t>19.01%</t>
  </si>
  <si>
    <t>15.47%</t>
  </si>
  <si>
    <t>11.08%</t>
  </si>
  <si>
    <t>11.60%</t>
  </si>
  <si>
    <t>Operating Income</t>
  </si>
  <si>
    <t>28</t>
  </si>
  <si>
    <t>43</t>
  </si>
  <si>
    <t>13</t>
  </si>
  <si>
    <t>32</t>
  </si>
  <si>
    <t>(10)</t>
  </si>
  <si>
    <t>Operating Income ratio</t>
  </si>
  <si>
    <t>100.00%</t>
  </si>
  <si>
    <t>19.26%</t>
  </si>
  <si>
    <t>11.71%</t>
  </si>
  <si>
    <t>17.56%</t>
  </si>
  <si>
    <t>13.18%</t>
  </si>
  <si>
    <t>13.14%</t>
  </si>
  <si>
    <t>11.98%</t>
  </si>
  <si>
    <t>11.61%</t>
  </si>
  <si>
    <t>13.25%</t>
  </si>
  <si>
    <t>1.58%</t>
  </si>
  <si>
    <t>4.93%</t>
  </si>
  <si>
    <t>0.78%</t>
  </si>
  <si>
    <t>3.69%</t>
  </si>
  <si>
    <t>4.73%</t>
  </si>
  <si>
    <t>11.67%</t>
  </si>
  <si>
    <t>10.76%</t>
  </si>
  <si>
    <t>12.83%</t>
  </si>
  <si>
    <t>10.97%</t>
  </si>
  <si>
    <t>(2.22)%</t>
  </si>
  <si>
    <t>Total Other Income Exp.(Gains)</t>
  </si>
  <si>
    <t>(0)</t>
  </si>
  <si>
    <t>(2)</t>
  </si>
  <si>
    <t>(9)</t>
  </si>
  <si>
    <t>Income Before Tax</t>
  </si>
  <si>
    <t>(19)</t>
  </si>
  <si>
    <t>Income Before Tax ratio</t>
  </si>
  <si>
    <t>19.22%</t>
  </si>
  <si>
    <t>11.69%</t>
  </si>
  <si>
    <t>18.54%</t>
  </si>
  <si>
    <t>14.94%</t>
  </si>
  <si>
    <t>13.65%</t>
  </si>
  <si>
    <t>12.06%</t>
  </si>
  <si>
    <t>11.70%</t>
  </si>
  <si>
    <t>13.40%</t>
  </si>
  <si>
    <t>4.49%</t>
  </si>
  <si>
    <t>5.92%</t>
  </si>
  <si>
    <t>0.73%</t>
  </si>
  <si>
    <t>3.05%</t>
  </si>
  <si>
    <t>5.36%</t>
  </si>
  <si>
    <t>12.48%</t>
  </si>
  <si>
    <t>16.06%</t>
  </si>
  <si>
    <t>14.34%</t>
  </si>
  <si>
    <t>8.70%</t>
  </si>
  <si>
    <t>(4.29)%</t>
  </si>
  <si>
    <t>Income Tax Expense (Gain)</t>
  </si>
  <si>
    <t>(1)</t>
  </si>
  <si>
    <t>Net Income</t>
  </si>
  <si>
    <t>Net Income Ratio</t>
  </si>
  <si>
    <t>13.96%</t>
  </si>
  <si>
    <t>8.19%</t>
  </si>
  <si>
    <t>11.93%</t>
  </si>
  <si>
    <t>9.91%</t>
  </si>
  <si>
    <t>9.79%</t>
  </si>
  <si>
    <t>8.30%</t>
  </si>
  <si>
    <t>8.86%</t>
  </si>
  <si>
    <t>9.37%</t>
  </si>
  <si>
    <t>4.34%</t>
  </si>
  <si>
    <t>5.45%</t>
  </si>
  <si>
    <t>1.12%</t>
  </si>
  <si>
    <t>3.39%</t>
  </si>
  <si>
    <t>4.71%</t>
  </si>
  <si>
    <t>7.40%</t>
  </si>
  <si>
    <t>15.09%</t>
  </si>
  <si>
    <t>11.18%</t>
  </si>
  <si>
    <t>5.91%</t>
  </si>
  <si>
    <t>(0.94)%</t>
  </si>
  <si>
    <t>EPS</t>
  </si>
  <si>
    <t>0.05</t>
  </si>
  <si>
    <t>1.32</t>
  </si>
  <si>
    <t>8.15</t>
  </si>
  <si>
    <t>EPS Diluted</t>
  </si>
  <si>
    <t>7.46</t>
  </si>
  <si>
    <t>0.75</t>
  </si>
  <si>
    <t>1.22</t>
  </si>
  <si>
    <t>1.00</t>
  </si>
  <si>
    <t>1.11</t>
  </si>
  <si>
    <t>1.17</t>
  </si>
  <si>
    <t>1.36</t>
  </si>
  <si>
    <t>0.60</t>
  </si>
  <si>
    <t>0.84</t>
  </si>
  <si>
    <t>1.97</t>
  </si>
  <si>
    <t>1.71</t>
  </si>
  <si>
    <t>0.96</t>
  </si>
  <si>
    <t>Weighted Avg. Shares Outs.</t>
  </si>
  <si>
    <t>Weighted Avg. Shares Outs. Dil.</t>
  </si>
  <si>
    <t>Cash and Cash Equivalents</t>
  </si>
  <si>
    <t>29</t>
  </si>
  <si>
    <t>62</t>
  </si>
  <si>
    <t>64</t>
  </si>
  <si>
    <t>75</t>
  </si>
  <si>
    <t>127</t>
  </si>
  <si>
    <t>124</t>
  </si>
  <si>
    <t>80</t>
  </si>
  <si>
    <t>144</t>
  </si>
  <si>
    <t>173</t>
  </si>
  <si>
    <t>255</t>
  </si>
  <si>
    <t>149</t>
  </si>
  <si>
    <t>Short-Term Investments</t>
  </si>
  <si>
    <t>88</t>
  </si>
  <si>
    <t>73</t>
  </si>
  <si>
    <t>71</t>
  </si>
  <si>
    <t>103</t>
  </si>
  <si>
    <t>120</t>
  </si>
  <si>
    <t>114</t>
  </si>
  <si>
    <t>150</t>
  </si>
  <si>
    <t>Cash &amp; Short-Term Investments</t>
  </si>
  <si>
    <t>118</t>
  </si>
  <si>
    <t>138</t>
  </si>
  <si>
    <t>164</t>
  </si>
  <si>
    <t>189</t>
  </si>
  <si>
    <t>198</t>
  </si>
  <si>
    <t>229</t>
  </si>
  <si>
    <t>228</t>
  </si>
  <si>
    <t>323</t>
  </si>
  <si>
    <t>181</t>
  </si>
  <si>
    <t>Net Receivables</t>
  </si>
  <si>
    <t>66</t>
  </si>
  <si>
    <t>49</t>
  </si>
  <si>
    <t>70</t>
  </si>
  <si>
    <t>134</t>
  </si>
  <si>
    <t>Inventory</t>
  </si>
  <si>
    <t>63</t>
  </si>
  <si>
    <t>72</t>
  </si>
  <si>
    <t>91</t>
  </si>
  <si>
    <t>Other Current Assets</t>
  </si>
  <si>
    <t>161</t>
  </si>
  <si>
    <t>190</t>
  </si>
  <si>
    <t>246</t>
  </si>
  <si>
    <t>298</t>
  </si>
  <si>
    <t>307</t>
  </si>
  <si>
    <t>329</t>
  </si>
  <si>
    <t>350</t>
  </si>
  <si>
    <t>354</t>
  </si>
  <si>
    <t>399</t>
  </si>
  <si>
    <t>470</t>
  </si>
  <si>
    <t>504</t>
  </si>
  <si>
    <t>402</t>
  </si>
  <si>
    <t>369</t>
  </si>
  <si>
    <t>82</t>
  </si>
  <si>
    <t>334</t>
  </si>
  <si>
    <t>Intangible Assets</t>
  </si>
  <si>
    <t>Goodwill and Intangible Assets</t>
  </si>
  <si>
    <t>420</t>
  </si>
  <si>
    <t>432</t>
  </si>
  <si>
    <t>Investments</t>
  </si>
  <si>
    <t>58</t>
  </si>
  <si>
    <t>69</t>
  </si>
  <si>
    <t>Tax Assets</t>
  </si>
  <si>
    <t>Other Non-Current Assets</t>
  </si>
  <si>
    <t>Total Non-Current Assets</t>
  </si>
  <si>
    <t>87</t>
  </si>
  <si>
    <t>100</t>
  </si>
  <si>
    <t>78</t>
  </si>
  <si>
    <t>74</t>
  </si>
  <si>
    <t>527</t>
  </si>
  <si>
    <t>545</t>
  </si>
  <si>
    <t>Other Assets</t>
  </si>
  <si>
    <t>65</t>
  </si>
  <si>
    <t>168</t>
  </si>
  <si>
    <t>203</t>
  </si>
  <si>
    <t>253</t>
  </si>
  <si>
    <t>332</t>
  </si>
  <si>
    <t>363</t>
  </si>
  <si>
    <t>385</t>
  </si>
  <si>
    <t>397</t>
  </si>
  <si>
    <t>433</t>
  </si>
  <si>
    <t>473</t>
  </si>
  <si>
    <t>509</t>
  </si>
  <si>
    <t>585</t>
  </si>
  <si>
    <t>929</t>
  </si>
  <si>
    <t>914</t>
  </si>
  <si>
    <t>Accounts Payable</t>
  </si>
  <si>
    <t>Short-Term Debt</t>
  </si>
  <si>
    <t>Tax Payable</t>
  </si>
  <si>
    <t>Deferred Revenue</t>
  </si>
  <si>
    <t>Other Current Liabilities</t>
  </si>
  <si>
    <t>101</t>
  </si>
  <si>
    <t>Long-Term Debt</t>
  </si>
  <si>
    <t>Deferred Tax Liabilities</t>
  </si>
  <si>
    <t>Other Non-Current Liabilities</t>
  </si>
  <si>
    <t>Total Non-Current Liabilities</t>
  </si>
  <si>
    <t>205</t>
  </si>
  <si>
    <t>Other Liabilities</t>
  </si>
  <si>
    <t>Capital Lease Obligations</t>
  </si>
  <si>
    <t>Total Liabilities</t>
  </si>
  <si>
    <t>316</t>
  </si>
  <si>
    <t>Preferred Stock</t>
  </si>
  <si>
    <t>Common Stock</t>
  </si>
  <si>
    <t>Retained Earnings</t>
  </si>
  <si>
    <t>98</t>
  </si>
  <si>
    <t>119</t>
  </si>
  <si>
    <t>185</t>
  </si>
  <si>
    <t>199</t>
  </si>
  <si>
    <t>202</t>
  </si>
  <si>
    <t>286</t>
  </si>
  <si>
    <t>328</t>
  </si>
  <si>
    <t>351</t>
  </si>
  <si>
    <t>347</t>
  </si>
  <si>
    <t>Other Compreh. Income(Loss)</t>
  </si>
  <si>
    <t>(7)</t>
  </si>
  <si>
    <t>(11)</t>
  </si>
  <si>
    <t>(14)</t>
  </si>
  <si>
    <t>Other Total Stockhold. Equity</t>
  </si>
  <si>
    <t>110</t>
  </si>
  <si>
    <t>116</t>
  </si>
  <si>
    <t>125</t>
  </si>
  <si>
    <t>131</t>
  </si>
  <si>
    <t>154</t>
  </si>
  <si>
    <t>176</t>
  </si>
  <si>
    <t>260</t>
  </si>
  <si>
    <t>267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</si>
  <si>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</si>
  <si>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</si>
  <si>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</si>
  <si>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</si>
  <si>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</si>
  <si>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(3)</t>
  </si>
  <si>
    <t>Stock Based Compensation</t>
  </si>
  <si>
    <t>Change in Working Capital</t>
  </si>
  <si>
    <t>(6)</t>
  </si>
  <si>
    <t>(8)</t>
  </si>
  <si>
    <t>(18)</t>
  </si>
  <si>
    <t>(23)</t>
  </si>
  <si>
    <t>(36)</t>
  </si>
  <si>
    <t>(41)</t>
  </si>
  <si>
    <t>(44)</t>
  </si>
  <si>
    <t>(75)</t>
  </si>
  <si>
    <t>Accounts Receivable</t>
  </si>
  <si>
    <t>(13)</t>
  </si>
  <si>
    <t>(12)</t>
  </si>
  <si>
    <t>(22)</t>
  </si>
  <si>
    <t>(43)</t>
  </si>
  <si>
    <t>(17)</t>
  </si>
  <si>
    <t>(5)</t>
  </si>
  <si>
    <t>(27)</t>
  </si>
  <si>
    <t>Other Working Capital</t>
  </si>
  <si>
    <t>Other Non-Cash Items</t>
  </si>
  <si>
    <t>Cash Provided by Operating Activities</t>
  </si>
  <si>
    <t>CAPEX</t>
  </si>
  <si>
    <t>(15)</t>
  </si>
  <si>
    <t>Acquisitions Net</t>
  </si>
  <si>
    <t>(33)</t>
  </si>
  <si>
    <t>(388)</t>
  </si>
  <si>
    <t>(47)</t>
  </si>
  <si>
    <t>Purchases of Investments</t>
  </si>
  <si>
    <t>(249)</t>
  </si>
  <si>
    <t>(1,058)</t>
  </si>
  <si>
    <t>(114)</t>
  </si>
  <si>
    <t>(97)</t>
  </si>
  <si>
    <t>(95)</t>
  </si>
  <si>
    <t>(149)</t>
  </si>
  <si>
    <t>(222)</t>
  </si>
  <si>
    <t>(267)</t>
  </si>
  <si>
    <t>(283)</t>
  </si>
  <si>
    <t>(126)</t>
  </si>
  <si>
    <t>(24)</t>
  </si>
  <si>
    <t>Sales/Maturities of Investments</t>
  </si>
  <si>
    <t>1,133</t>
  </si>
  <si>
    <t>122</t>
  </si>
  <si>
    <t>387</t>
  </si>
  <si>
    <t>146</t>
  </si>
  <si>
    <t>Other Investing Activities</t>
  </si>
  <si>
    <t>Cash Used for Investing Activities</t>
  </si>
  <si>
    <t>(91)</t>
  </si>
  <si>
    <t>(29)</t>
  </si>
  <si>
    <t>(125)</t>
  </si>
  <si>
    <t>(37)</t>
  </si>
  <si>
    <t>(379)</t>
  </si>
  <si>
    <t>(52)</t>
  </si>
  <si>
    <t>Debt Repayment</t>
  </si>
  <si>
    <t>Common Stock Issued</t>
  </si>
  <si>
    <t>Common Stock Repurchased</t>
  </si>
  <si>
    <t>Dividends Paid</t>
  </si>
  <si>
    <t>Other Financing Activities</t>
  </si>
  <si>
    <t>194</t>
  </si>
  <si>
    <t>Cash Used/Provided by Financing Activities</t>
  </si>
  <si>
    <t>Effect of Forex Changes on Cash</t>
  </si>
  <si>
    <t>Net Change In Cash</t>
  </si>
  <si>
    <t>84</t>
  </si>
  <si>
    <t>(88)</t>
  </si>
  <si>
    <t>(98)</t>
  </si>
  <si>
    <t>(80)</t>
  </si>
  <si>
    <t>Cash at the End of Period</t>
  </si>
  <si>
    <t>Cash at the Beginning of Period</t>
  </si>
  <si>
    <t>Free Cash Flow</t>
  </si>
  <si>
    <t>(20)</t>
  </si>
  <si>
    <t>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</si>
</sst>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2" fillId="2" borderId="0" xfId="0" applyFont="1" applyFill="1"/>
    <xf numFmtId="0" fontId="0" fillId="0" borderId="3" xfId="0" applyBorder="1"/>
    <xf numFmtId="164" fontId="3" fillId="2" borderId="2" xfId="0" applyNumberFormat="1" applyFont="1" applyFill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0" fillId="0" borderId="4" xfId="0" applyBorder="1"/>
    <xf numFmtId="3" fontId="0" fillId="0" borderId="0" xfId="0" applyNumberFormat="1"/>
    <xf numFmtId="3" fontId="0" fillId="0" borderId="3" xfId="0" applyNumberFormat="1" applyBorder="1"/>
    <xf numFmtId="3" fontId="0" fillId="3" borderId="0" xfId="0" applyNumberFormat="1" applyFill="1"/>
    <xf numFmtId="3" fontId="0" fillId="0" borderId="4" xfId="0" applyNumberFormat="1" applyBorder="1"/>
    <xf numFmtId="164" fontId="3" fillId="2" borderId="0" xfId="0" applyNumberFormat="1" applyFont="1" applyFill="1"/>
    <xf numFmtId="164" fontId="3" fillId="0" borderId="0" xfId="0" applyNumberFormat="1" applyFont="1"/>
    <xf numFmtId="164" fontId="0" fillId="0" borderId="0" xfId="0" applyNumberFormat="1"/>
    <xf numFmtId="164" fontId="3" fillId="0" borderId="3" xfId="0" applyNumberFormat="1" applyFont="1" applyBorder="1"/>
    <xf numFmtId="164" fontId="0" fillId="0" borderId="3" xfId="0" applyNumberFormat="1" applyBorder="1"/>
    <xf numFmtId="164" fontId="3" fillId="3" borderId="0" xfId="0" applyNumberFormat="1" applyFont="1" applyFill="1"/>
    <xf numFmtId="164" fontId="7" fillId="3" borderId="0" xfId="1" applyNumberFormat="1" applyFill="1" applyBorder="1"/>
    <xf numFmtId="0" fontId="7" fillId="0" borderId="0" xfId="1"/>
    <xf numFmtId="164" fontId="0" fillId="3" borderId="0" xfId="0" applyNumberFormat="1" applyFill="1"/>
    <xf numFmtId="3" fontId="3" fillId="0" borderId="0" xfId="0" applyNumberFormat="1" applyFont="1"/>
    <xf numFmtId="3" fontId="3" fillId="0" borderId="3" xfId="0" applyNumberFormat="1" applyFont="1" applyBorder="1"/>
    <xf numFmtId="3" fontId="3" fillId="3" borderId="0" xfId="0" applyNumberFormat="1" applyFont="1" applyFill="1"/>
    <xf numFmtId="0" fontId="0" fillId="2" borderId="0" xfId="0" applyFill="1"/>
    <xf numFmtId="3" fontId="0" fillId="2" borderId="0" xfId="0" applyNumberFormat="1" applyFill="1"/>
    <xf numFmtId="3" fontId="3" fillId="2" borderId="0" xfId="0" applyNumberFormat="1" applyFont="1" applyFill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8" fillId="0" borderId="0" xfId="0" applyNumberFormat="1" applyFont="1"/>
    <xf numFmtId="3" fontId="8" fillId="0" borderId="3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avinc.com/about/haps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vinc.com/tms" TargetMode="External"/><Relationship Id="rId1" Type="http://schemas.openxmlformats.org/officeDocument/2006/relationships/hyperlink" Target="https://www.avinc.com/images/uploads/product_docs/2021_MUAS_product_catalog_06282021-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vinc.com/innovative-solutions/other-aircraft" TargetMode="External"/><Relationship Id="rId4" Type="http://schemas.openxmlformats.org/officeDocument/2006/relationships/hyperlink" Target="https://www.avinc.com/innovative-solutions/small-u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1D6B-7450-40D0-A95B-A1EDA8F935B1}">
  <dimension ref="A1:R150"/>
  <sheetViews>
    <sheetView tabSelected="1" zoomScale="85" zoomScaleNormal="85" workbookViewId="0">
      <pane xSplit="2" ySplit="4" topLeftCell="C5" activePane="bottomRight" state="frozen"/>
      <selection pane="bottomRight" activeCell="L29" sqref="L29:L32"/>
      <selection pane="bottomLeft" activeCell="A5" sqref="A5"/>
      <selection pane="topRight" activeCell="C1" sqref="C1"/>
    </sheetView>
  </sheetViews>
  <sheetFormatPr defaultRowHeight="14.45"/>
  <cols>
    <col min="1" max="1" width="8.5703125" customWidth="1"/>
    <col min="2" max="2" width="23.140625" customWidth="1"/>
    <col min="13" max="13" width="9.7109375" bestFit="1" customWidth="1"/>
    <col min="14" max="14" width="10.85546875" bestFit="1" customWidth="1"/>
    <col min="15" max="15" width="9.7109375" bestFit="1" customWidth="1"/>
  </cols>
  <sheetData>
    <row r="1" spans="1:17">
      <c r="A1" t="s">
        <v>6</v>
      </c>
      <c r="B1" t="s">
        <v>7</v>
      </c>
    </row>
    <row r="2" spans="1:17">
      <c r="B2" t="s">
        <v>8</v>
      </c>
    </row>
    <row r="3" spans="1:17" s="4" customFormat="1">
      <c r="B3" s="4" t="s">
        <v>9</v>
      </c>
      <c r="C3" s="4">
        <v>2010</v>
      </c>
      <c r="D3" s="4">
        <f>C3+1</f>
        <v>2011</v>
      </c>
      <c r="E3" s="4">
        <f t="shared" ref="E3:O3" si="0">D3+1</f>
        <v>2012</v>
      </c>
      <c r="F3" s="4">
        <f t="shared" si="0"/>
        <v>2013</v>
      </c>
      <c r="G3" s="4">
        <f t="shared" si="0"/>
        <v>2014</v>
      </c>
      <c r="H3" s="4">
        <f t="shared" si="0"/>
        <v>2015</v>
      </c>
      <c r="I3" s="4">
        <f t="shared" si="0"/>
        <v>2016</v>
      </c>
      <c r="J3" s="4">
        <f t="shared" si="0"/>
        <v>2017</v>
      </c>
      <c r="K3" s="4">
        <f t="shared" si="0"/>
        <v>2018</v>
      </c>
      <c r="L3" s="4">
        <f t="shared" si="0"/>
        <v>2019</v>
      </c>
      <c r="M3" s="4">
        <f t="shared" si="0"/>
        <v>2020</v>
      </c>
      <c r="N3" s="4">
        <f t="shared" si="0"/>
        <v>2021</v>
      </c>
      <c r="O3" s="4">
        <f t="shared" si="0"/>
        <v>2022</v>
      </c>
    </row>
    <row r="4" spans="1:17" s="5" customFormat="1" ht="15" thickBot="1">
      <c r="B4" s="5" t="s">
        <v>10</v>
      </c>
      <c r="C4" s="5">
        <f>Summary!E3*Summary!E9</f>
        <v>25.122999999999998</v>
      </c>
      <c r="D4" s="5">
        <f>Summary!F3*Summary!F9</f>
        <v>30.12</v>
      </c>
      <c r="E4" s="5">
        <f>Summary!G3*Summary!G9</f>
        <v>24.779999999999998</v>
      </c>
      <c r="F4" s="5">
        <f>Summary!H3*Summary!H9</f>
        <v>22.56</v>
      </c>
      <c r="G4" s="5">
        <f>Summary!I3*Summary!I9</f>
        <v>31.537000000000003</v>
      </c>
      <c r="H4" s="5">
        <f>Summary!J3*Summary!J9</f>
        <v>26.130000000000003</v>
      </c>
      <c r="I4" s="5">
        <f>Summary!K3*Summary!K9</f>
        <v>26.637</v>
      </c>
      <c r="J4" s="5">
        <f>Summary!L3*Summary!L9</f>
        <v>37.962000000000003</v>
      </c>
      <c r="K4" s="5">
        <f>Summary!M3*Summary!M9</f>
        <v>70.175999999999988</v>
      </c>
      <c r="L4" s="5">
        <f>Summary!N3*Summary!N9</f>
        <v>64.2</v>
      </c>
      <c r="M4" s="5">
        <f>Summary!O3*Summary!O9</f>
        <v>70.756999999999991</v>
      </c>
      <c r="N4" s="5">
        <f>Summary!P3*Summary!P9</f>
        <v>101.17099999999999</v>
      </c>
    </row>
    <row r="5" spans="1:17" s="14" customFormat="1">
      <c r="B5" s="14" t="s">
        <v>11</v>
      </c>
    </row>
    <row r="6" spans="1:17" s="19" customFormat="1">
      <c r="B6" s="20" t="s">
        <v>12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7" s="15" customFormat="1">
      <c r="B7" s="16" t="s">
        <v>13</v>
      </c>
      <c r="C7" s="10"/>
      <c r="D7" s="10"/>
      <c r="E7" s="10"/>
      <c r="F7" s="10"/>
      <c r="G7" s="10"/>
      <c r="H7" s="10"/>
      <c r="I7" s="10"/>
      <c r="J7" s="10"/>
      <c r="K7" s="10">
        <v>167534</v>
      </c>
      <c r="L7" s="10">
        <v>183157</v>
      </c>
      <c r="M7" s="10">
        <v>225888</v>
      </c>
      <c r="N7" s="10">
        <v>235854</v>
      </c>
      <c r="O7" s="10">
        <v>178201</v>
      </c>
      <c r="P7" s="10"/>
      <c r="Q7" s="23"/>
    </row>
    <row r="8" spans="1:17" s="15" customFormat="1">
      <c r="B8" s="16" t="s">
        <v>14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>
        <v>117538</v>
      </c>
      <c r="N8" s="10">
        <v>119062</v>
      </c>
      <c r="O8" s="10">
        <v>83759</v>
      </c>
      <c r="P8" s="10"/>
      <c r="Q8" s="23"/>
    </row>
    <row r="9" spans="1:17" s="15" customFormat="1">
      <c r="B9" s="16" t="s">
        <v>15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>
        <v>64680</v>
      </c>
      <c r="N9" s="10">
        <v>58194</v>
      </c>
      <c r="O9" s="10">
        <v>28980</v>
      </c>
      <c r="P9" s="10"/>
      <c r="Q9" s="23"/>
    </row>
    <row r="10" spans="1:17" s="15" customFormat="1">
      <c r="B10" s="16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>
        <v>537</v>
      </c>
      <c r="N10" s="10">
        <v>3026</v>
      </c>
      <c r="O10" s="10">
        <v>502</v>
      </c>
      <c r="P10" s="10"/>
      <c r="Q10" s="23"/>
    </row>
    <row r="11" spans="1:17" s="17" customFormat="1">
      <c r="B11" s="18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>
        <v>2467</v>
      </c>
      <c r="N11" s="11">
        <v>2649</v>
      </c>
      <c r="O11" s="11">
        <v>2828</v>
      </c>
      <c r="P11" s="11"/>
      <c r="Q11" s="24"/>
    </row>
    <row r="12" spans="1:17" s="15" customFormat="1">
      <c r="B12" s="16" t="s">
        <v>18</v>
      </c>
      <c r="C12" s="10">
        <f t="shared" ref="C12:M12" si="1">C9+C10+C11</f>
        <v>0</v>
      </c>
      <c r="D12" s="10">
        <f t="shared" si="1"/>
        <v>0</v>
      </c>
      <c r="E12" s="10">
        <f t="shared" si="1"/>
        <v>0</v>
      </c>
      <c r="F12" s="10">
        <f t="shared" si="1"/>
        <v>0</v>
      </c>
      <c r="G12" s="10">
        <f t="shared" si="1"/>
        <v>0</v>
      </c>
      <c r="H12" s="10">
        <f t="shared" si="1"/>
        <v>0</v>
      </c>
      <c r="I12" s="10">
        <f t="shared" si="1"/>
        <v>0</v>
      </c>
      <c r="J12" s="10">
        <f t="shared" si="1"/>
        <v>0</v>
      </c>
      <c r="K12" s="10">
        <f t="shared" si="1"/>
        <v>0</v>
      </c>
      <c r="L12" s="10">
        <f t="shared" si="1"/>
        <v>0</v>
      </c>
      <c r="M12" s="10">
        <f t="shared" si="1"/>
        <v>67684</v>
      </c>
      <c r="N12" s="10">
        <f>N9+N10+N11</f>
        <v>63869</v>
      </c>
      <c r="O12" s="10">
        <f>O9+O10+O11</f>
        <v>32310</v>
      </c>
      <c r="P12" s="10"/>
      <c r="Q12" s="23"/>
    </row>
    <row r="13" spans="1:17" s="19" customFormat="1">
      <c r="B13" s="20" t="s">
        <v>19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25"/>
    </row>
    <row r="14" spans="1:17" s="15" customFormat="1">
      <c r="B14" s="16" t="s">
        <v>13</v>
      </c>
      <c r="C14" s="10"/>
      <c r="D14" s="10"/>
      <c r="E14" s="10"/>
      <c r="F14" s="10"/>
      <c r="G14" s="10"/>
      <c r="H14" s="10"/>
      <c r="I14" s="10"/>
      <c r="J14" s="10"/>
      <c r="K14" s="10">
        <v>63406</v>
      </c>
      <c r="L14" s="10">
        <v>65087</v>
      </c>
      <c r="M14" s="10">
        <v>63781</v>
      </c>
      <c r="N14" s="10">
        <v>87268</v>
      </c>
      <c r="O14" s="10">
        <v>76415</v>
      </c>
      <c r="P14" s="10"/>
      <c r="Q14" s="23"/>
    </row>
    <row r="15" spans="1:17" s="15" customFormat="1">
      <c r="B15" s="16" t="s">
        <v>14</v>
      </c>
      <c r="C15" s="32">
        <v>0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10">
        <v>18082</v>
      </c>
      <c r="N15" s="10">
        <v>26675</v>
      </c>
      <c r="O15" s="10">
        <v>24486</v>
      </c>
      <c r="P15" s="10"/>
      <c r="Q15" s="23"/>
    </row>
    <row r="16" spans="1:17" s="15" customFormat="1">
      <c r="B16" s="16" t="s">
        <v>15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10">
        <v>-15822</v>
      </c>
      <c r="N16" s="10">
        <v>-3131</v>
      </c>
      <c r="O16" s="10">
        <v>-3120</v>
      </c>
      <c r="P16" s="10"/>
      <c r="Q16" s="23"/>
    </row>
    <row r="17" spans="2:17" s="15" customFormat="1">
      <c r="B17" s="16" t="s">
        <v>16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10">
        <v>336</v>
      </c>
      <c r="N17" s="10">
        <v>1661</v>
      </c>
      <c r="O17" s="10">
        <v>297</v>
      </c>
      <c r="P17" s="10"/>
      <c r="Q17" s="23"/>
    </row>
    <row r="18" spans="2:17" s="17" customFormat="1">
      <c r="B18" s="18" t="s">
        <v>17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11">
        <v>0</v>
      </c>
      <c r="N18" s="11">
        <v>0</v>
      </c>
      <c r="O18" s="11">
        <v>0</v>
      </c>
      <c r="P18" s="11"/>
      <c r="Q18" s="24"/>
    </row>
    <row r="19" spans="2:17" s="15" customFormat="1">
      <c r="B19" s="16" t="s">
        <v>18</v>
      </c>
      <c r="C19" s="10">
        <f t="shared" ref="C19:N19" si="2">C16+C17+C18</f>
        <v>0</v>
      </c>
      <c r="D19" s="10">
        <f t="shared" si="2"/>
        <v>0</v>
      </c>
      <c r="E19" s="10">
        <f t="shared" si="2"/>
        <v>0</v>
      </c>
      <c r="F19" s="10">
        <f t="shared" si="2"/>
        <v>0</v>
      </c>
      <c r="G19" s="10">
        <f t="shared" si="2"/>
        <v>0</v>
      </c>
      <c r="H19" s="10">
        <f t="shared" si="2"/>
        <v>0</v>
      </c>
      <c r="I19" s="10">
        <f t="shared" si="2"/>
        <v>0</v>
      </c>
      <c r="J19" s="10">
        <f t="shared" si="2"/>
        <v>0</v>
      </c>
      <c r="K19" s="10">
        <v>0</v>
      </c>
      <c r="L19" s="10">
        <f t="shared" si="2"/>
        <v>0</v>
      </c>
      <c r="M19" s="10">
        <f t="shared" si="2"/>
        <v>-15486</v>
      </c>
      <c r="N19" s="10">
        <f t="shared" si="2"/>
        <v>-1470</v>
      </c>
      <c r="O19" s="10">
        <f>O16+O17+O18</f>
        <v>-2823</v>
      </c>
      <c r="P19" s="10"/>
      <c r="Q19" s="23"/>
    </row>
    <row r="20" spans="2:17" s="19" customFormat="1">
      <c r="B20" s="20" t="s">
        <v>20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5"/>
    </row>
    <row r="21" spans="2:17" s="15" customFormat="1">
      <c r="B21" s="16" t="s">
        <v>13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10">
        <v>15837</v>
      </c>
      <c r="O21" s="10">
        <v>93156</v>
      </c>
      <c r="P21" s="10"/>
      <c r="Q21" s="23"/>
    </row>
    <row r="22" spans="2:17" s="15" customFormat="1">
      <c r="B22" s="16" t="s">
        <v>14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10">
        <v>2965</v>
      </c>
      <c r="O22" s="10">
        <v>6155</v>
      </c>
      <c r="P22" s="10"/>
      <c r="Q22" s="23"/>
    </row>
    <row r="23" spans="2:17" s="15" customFormat="1">
      <c r="B23" s="16" t="s">
        <v>15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10">
        <v>-1869</v>
      </c>
      <c r="O23" s="10">
        <v>-27715</v>
      </c>
      <c r="P23" s="10"/>
      <c r="Q23" s="23"/>
    </row>
    <row r="24" spans="2:17" s="15" customFormat="1">
      <c r="B24" s="16" t="s">
        <v>16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10">
        <v>1682</v>
      </c>
      <c r="O24" s="10">
        <v>1994</v>
      </c>
      <c r="P24" s="10"/>
      <c r="Q24" s="23"/>
    </row>
    <row r="25" spans="2:17" s="17" customFormat="1">
      <c r="B25" s="18" t="s">
        <v>17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11">
        <v>4356</v>
      </c>
      <c r="O25" s="11">
        <v>22170</v>
      </c>
      <c r="P25" s="11"/>
      <c r="Q25" s="24"/>
    </row>
    <row r="26" spans="2:17" s="15" customFormat="1">
      <c r="B26" s="16" t="s">
        <v>18</v>
      </c>
      <c r="C26" s="10">
        <f t="shared" ref="C26:N26" si="3">C23+C24+C25</f>
        <v>0</v>
      </c>
      <c r="D26" s="10">
        <f t="shared" si="3"/>
        <v>0</v>
      </c>
      <c r="E26" s="10">
        <f t="shared" si="3"/>
        <v>0</v>
      </c>
      <c r="F26" s="10">
        <f t="shared" si="3"/>
        <v>0</v>
      </c>
      <c r="G26" s="10">
        <f t="shared" si="3"/>
        <v>0</v>
      </c>
      <c r="H26" s="10">
        <f t="shared" si="3"/>
        <v>0</v>
      </c>
      <c r="I26" s="10">
        <f t="shared" si="3"/>
        <v>0</v>
      </c>
      <c r="J26" s="10">
        <f t="shared" si="3"/>
        <v>0</v>
      </c>
      <c r="K26" s="10">
        <f t="shared" si="3"/>
        <v>0</v>
      </c>
      <c r="L26" s="10">
        <f t="shared" si="3"/>
        <v>0</v>
      </c>
      <c r="M26" s="10">
        <f t="shared" si="3"/>
        <v>0</v>
      </c>
      <c r="N26" s="10">
        <f t="shared" si="3"/>
        <v>4169</v>
      </c>
      <c r="O26" s="10">
        <f>O23+O24+O25</f>
        <v>-3551</v>
      </c>
      <c r="P26" s="10"/>
      <c r="Q26" s="23"/>
    </row>
    <row r="27" spans="2:17" s="19" customFormat="1">
      <c r="B27" s="20" t="s">
        <v>21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25"/>
    </row>
    <row r="28" spans="2:17" s="15" customFormat="1">
      <c r="B28" s="16" t="s">
        <v>13</v>
      </c>
      <c r="C28" s="10"/>
      <c r="D28" s="10"/>
      <c r="E28" s="10"/>
      <c r="F28" s="10"/>
      <c r="G28" s="10"/>
      <c r="H28" s="10"/>
      <c r="I28" s="10"/>
      <c r="J28" s="10"/>
      <c r="K28" s="10">
        <v>29593</v>
      </c>
      <c r="L28" s="10">
        <v>55407</v>
      </c>
      <c r="M28" s="10">
        <v>60864</v>
      </c>
      <c r="N28" s="10">
        <v>42426</v>
      </c>
      <c r="O28" s="10">
        <v>43325</v>
      </c>
      <c r="P28" s="10"/>
      <c r="Q28" s="23"/>
    </row>
    <row r="29" spans="2:17" s="15" customFormat="1">
      <c r="B29" s="16" t="s">
        <v>14</v>
      </c>
      <c r="C29" s="10"/>
      <c r="D29" s="10"/>
      <c r="E29" s="10"/>
      <c r="F29" s="10"/>
      <c r="G29" s="10"/>
      <c r="H29" s="10"/>
      <c r="I29" s="10"/>
      <c r="J29" s="10"/>
      <c r="K29" s="10"/>
      <c r="L29" s="32">
        <v>0</v>
      </c>
      <c r="M29" s="10">
        <v>17436</v>
      </c>
      <c r="N29" s="10">
        <v>13038</v>
      </c>
      <c r="O29" s="10">
        <v>15533</v>
      </c>
      <c r="P29" s="10"/>
      <c r="Q29" s="23"/>
    </row>
    <row r="30" spans="2:17" s="15" customFormat="1">
      <c r="B30" s="16" t="s">
        <v>15</v>
      </c>
      <c r="C30" s="10"/>
      <c r="D30" s="10"/>
      <c r="E30" s="10"/>
      <c r="F30" s="10"/>
      <c r="G30" s="10"/>
      <c r="H30" s="10"/>
      <c r="I30" s="10"/>
      <c r="J30" s="10"/>
      <c r="K30" s="10"/>
      <c r="L30" s="32">
        <v>0</v>
      </c>
      <c r="M30" s="10">
        <v>9744</v>
      </c>
      <c r="N30" s="10">
        <v>268</v>
      </c>
      <c r="O30" s="10">
        <v>8056</v>
      </c>
      <c r="P30" s="10"/>
      <c r="Q30" s="23"/>
    </row>
    <row r="31" spans="2:17" s="15" customFormat="1">
      <c r="B31" s="16" t="s">
        <v>16</v>
      </c>
      <c r="C31" s="10"/>
      <c r="D31" s="10"/>
      <c r="E31" s="10"/>
      <c r="F31" s="10"/>
      <c r="G31" s="10"/>
      <c r="H31" s="10"/>
      <c r="I31" s="10"/>
      <c r="J31" s="10"/>
      <c r="K31" s="10"/>
      <c r="L31" s="32">
        <v>0</v>
      </c>
      <c r="M31" s="10">
        <v>134</v>
      </c>
      <c r="N31" s="10">
        <v>593</v>
      </c>
      <c r="O31" s="10">
        <v>123</v>
      </c>
      <c r="P31" s="10"/>
      <c r="Q31" s="23"/>
    </row>
    <row r="32" spans="2:17" s="17" customFormat="1">
      <c r="B32" s="18" t="s">
        <v>17</v>
      </c>
      <c r="C32" s="11"/>
      <c r="D32" s="11"/>
      <c r="E32" s="11"/>
      <c r="F32" s="11"/>
      <c r="G32" s="11"/>
      <c r="H32" s="11"/>
      <c r="I32" s="11"/>
      <c r="J32" s="11"/>
      <c r="K32" s="11"/>
      <c r="L32" s="33">
        <v>0</v>
      </c>
      <c r="M32" s="11">
        <v>0</v>
      </c>
      <c r="N32" s="11">
        <v>0</v>
      </c>
      <c r="O32" s="11">
        <v>0</v>
      </c>
      <c r="P32" s="11"/>
      <c r="Q32" s="24"/>
    </row>
    <row r="33" spans="2:17" s="15" customFormat="1">
      <c r="B33" s="16" t="s">
        <v>18</v>
      </c>
      <c r="C33" s="10">
        <f t="shared" ref="C33:N33" si="4">C30+C31+C32</f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4"/>
        <v>0</v>
      </c>
      <c r="M33" s="10">
        <f t="shared" si="4"/>
        <v>9878</v>
      </c>
      <c r="N33" s="10">
        <f t="shared" si="4"/>
        <v>861</v>
      </c>
      <c r="O33" s="10">
        <f>O30+O31+O32</f>
        <v>8179</v>
      </c>
      <c r="P33" s="10"/>
      <c r="Q33" s="23"/>
    </row>
    <row r="34" spans="2:17">
      <c r="B34" s="21" t="s">
        <v>22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2:17">
      <c r="B35" s="16" t="s">
        <v>13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>
        <v>16763</v>
      </c>
      <c r="N35" s="10">
        <v>13527</v>
      </c>
      <c r="O35" s="10">
        <v>54635</v>
      </c>
      <c r="P35" s="10"/>
      <c r="Q35" s="10"/>
    </row>
    <row r="36" spans="2:17">
      <c r="B36" s="16" t="s">
        <v>14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>
        <v>46</v>
      </c>
      <c r="N36" s="10">
        <v>2818</v>
      </c>
      <c r="O36" s="10">
        <v>11303</v>
      </c>
      <c r="P36" s="10"/>
      <c r="Q36" s="10"/>
    </row>
    <row r="37" spans="2:17">
      <c r="B37" s="16" t="s">
        <v>15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>
        <v>-11467</v>
      </c>
      <c r="N37" s="10">
        <v>-10149</v>
      </c>
      <c r="O37" s="10">
        <v>-16088</v>
      </c>
      <c r="P37" s="10"/>
      <c r="Q37" s="10"/>
    </row>
    <row r="38" spans="2:17">
      <c r="B38" s="16" t="s">
        <v>16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>
        <v>112</v>
      </c>
      <c r="N38" s="10">
        <v>1019</v>
      </c>
      <c r="O38" s="10">
        <v>1938</v>
      </c>
      <c r="P38" s="10"/>
      <c r="Q38" s="10"/>
    </row>
    <row r="39" spans="2:17" s="4" customFormat="1">
      <c r="B39" s="18" t="s">
        <v>17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>
        <v>0</v>
      </c>
      <c r="N39" s="11">
        <v>453</v>
      </c>
      <c r="O39" s="11">
        <v>11709</v>
      </c>
      <c r="P39" s="11"/>
      <c r="Q39" s="11"/>
    </row>
    <row r="40" spans="2:17">
      <c r="B40" s="16" t="s">
        <v>18</v>
      </c>
      <c r="C40" s="10">
        <f t="shared" ref="C40:N40" si="5">C37+C38+C39</f>
        <v>0</v>
      </c>
      <c r="D40" s="10">
        <f t="shared" si="5"/>
        <v>0</v>
      </c>
      <c r="E40" s="10">
        <f t="shared" si="5"/>
        <v>0</v>
      </c>
      <c r="F40" s="10">
        <f t="shared" si="5"/>
        <v>0</v>
      </c>
      <c r="G40" s="10">
        <f t="shared" si="5"/>
        <v>0</v>
      </c>
      <c r="H40" s="10">
        <f t="shared" si="5"/>
        <v>0</v>
      </c>
      <c r="I40" s="10">
        <f t="shared" si="5"/>
        <v>0</v>
      </c>
      <c r="J40" s="10">
        <f t="shared" si="5"/>
        <v>0</v>
      </c>
      <c r="K40" s="10">
        <f t="shared" si="5"/>
        <v>0</v>
      </c>
      <c r="L40" s="10">
        <f t="shared" si="5"/>
        <v>0</v>
      </c>
      <c r="M40" s="10">
        <f t="shared" si="5"/>
        <v>-11355</v>
      </c>
      <c r="N40" s="10">
        <f t="shared" si="5"/>
        <v>-8677</v>
      </c>
      <c r="O40" s="10">
        <f>O37+O38+O39</f>
        <v>-2441</v>
      </c>
      <c r="P40" s="10"/>
      <c r="Q40" s="10"/>
    </row>
    <row r="41" spans="2:17">
      <c r="B41" s="8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2:17" s="31" customFormat="1">
      <c r="B42" s="29" t="s">
        <v>13</v>
      </c>
      <c r="C42" s="30">
        <f t="shared" ref="C42:N42" si="6">C35+C28+C21+C14+C7</f>
        <v>0</v>
      </c>
      <c r="D42" s="30">
        <f t="shared" si="6"/>
        <v>0</v>
      </c>
      <c r="E42" s="30">
        <f t="shared" si="6"/>
        <v>0</v>
      </c>
      <c r="F42" s="30">
        <f t="shared" si="6"/>
        <v>0</v>
      </c>
      <c r="G42" s="30">
        <f t="shared" si="6"/>
        <v>0</v>
      </c>
      <c r="H42" s="30">
        <f t="shared" si="6"/>
        <v>0</v>
      </c>
      <c r="I42" s="30">
        <f t="shared" si="6"/>
        <v>0</v>
      </c>
      <c r="J42" s="30">
        <f t="shared" si="6"/>
        <v>0</v>
      </c>
      <c r="K42" s="30">
        <f t="shared" si="6"/>
        <v>260533</v>
      </c>
      <c r="L42" s="30">
        <f t="shared" si="6"/>
        <v>303651</v>
      </c>
      <c r="M42" s="30">
        <f t="shared" si="6"/>
        <v>367296</v>
      </c>
      <c r="N42" s="30">
        <f t="shared" si="6"/>
        <v>394912</v>
      </c>
      <c r="O42" s="30">
        <f>O35+O28+O21+O14+O7</f>
        <v>445732</v>
      </c>
      <c r="P42" s="30"/>
      <c r="Q42" s="30"/>
    </row>
    <row r="43" spans="2:17">
      <c r="B43" s="16" t="s">
        <v>14</v>
      </c>
      <c r="C43" s="10">
        <f t="shared" ref="C43:N43" si="7">C36+C29+C22+C15+C8</f>
        <v>0</v>
      </c>
      <c r="D43" s="10">
        <f t="shared" si="7"/>
        <v>0</v>
      </c>
      <c r="E43" s="10">
        <f t="shared" si="7"/>
        <v>0</v>
      </c>
      <c r="F43" s="10">
        <f t="shared" si="7"/>
        <v>0</v>
      </c>
      <c r="G43" s="10">
        <f t="shared" si="7"/>
        <v>0</v>
      </c>
      <c r="H43" s="10">
        <f t="shared" si="7"/>
        <v>0</v>
      </c>
      <c r="I43" s="10">
        <f t="shared" si="7"/>
        <v>0</v>
      </c>
      <c r="J43" s="10">
        <f t="shared" si="7"/>
        <v>0</v>
      </c>
      <c r="K43" s="10">
        <f t="shared" si="7"/>
        <v>0</v>
      </c>
      <c r="L43" s="10">
        <f t="shared" si="7"/>
        <v>0</v>
      </c>
      <c r="M43" s="10">
        <f t="shared" si="7"/>
        <v>153102</v>
      </c>
      <c r="N43" s="10">
        <f t="shared" si="7"/>
        <v>164558</v>
      </c>
      <c r="O43" s="10">
        <f>O36+O29+O22+O15+O8</f>
        <v>141236</v>
      </c>
      <c r="P43" s="10"/>
      <c r="Q43" s="10"/>
    </row>
    <row r="44" spans="2:17">
      <c r="B44" s="16" t="s">
        <v>15</v>
      </c>
      <c r="C44" s="10">
        <f t="shared" ref="C44:N44" si="8">C37+C30+C23+C16+C9</f>
        <v>0</v>
      </c>
      <c r="D44" s="10">
        <f t="shared" si="8"/>
        <v>0</v>
      </c>
      <c r="E44" s="10">
        <f t="shared" si="8"/>
        <v>0</v>
      </c>
      <c r="F44" s="10">
        <f t="shared" si="8"/>
        <v>0</v>
      </c>
      <c r="G44" s="10">
        <f t="shared" si="8"/>
        <v>0</v>
      </c>
      <c r="H44" s="10">
        <f t="shared" si="8"/>
        <v>0</v>
      </c>
      <c r="I44" s="10">
        <f t="shared" si="8"/>
        <v>0</v>
      </c>
      <c r="J44" s="10">
        <f t="shared" si="8"/>
        <v>0</v>
      </c>
      <c r="K44" s="10">
        <f t="shared" si="8"/>
        <v>0</v>
      </c>
      <c r="L44" s="10">
        <f t="shared" si="8"/>
        <v>0</v>
      </c>
      <c r="M44" s="10">
        <f t="shared" si="8"/>
        <v>47135</v>
      </c>
      <c r="N44" s="10">
        <f t="shared" si="8"/>
        <v>43313</v>
      </c>
      <c r="O44" s="10">
        <f>O37+O30+O23+O16+O9</f>
        <v>-9887</v>
      </c>
      <c r="P44" s="10"/>
      <c r="Q44" s="10"/>
    </row>
    <row r="45" spans="2:17">
      <c r="B45" s="16" t="s">
        <v>16</v>
      </c>
      <c r="C45" s="10">
        <f t="shared" ref="C45:N45" si="9">C38+C31+C24+C17+C10</f>
        <v>0</v>
      </c>
      <c r="D45" s="10">
        <f t="shared" si="9"/>
        <v>0</v>
      </c>
      <c r="E45" s="10">
        <f t="shared" si="9"/>
        <v>0</v>
      </c>
      <c r="F45" s="10">
        <f t="shared" si="9"/>
        <v>0</v>
      </c>
      <c r="G45" s="10">
        <f t="shared" si="9"/>
        <v>0</v>
      </c>
      <c r="H45" s="10">
        <f t="shared" si="9"/>
        <v>0</v>
      </c>
      <c r="I45" s="10">
        <f t="shared" si="9"/>
        <v>0</v>
      </c>
      <c r="J45" s="10">
        <f t="shared" si="9"/>
        <v>0</v>
      </c>
      <c r="K45" s="10">
        <f t="shared" si="9"/>
        <v>0</v>
      </c>
      <c r="L45" s="10">
        <f t="shared" si="9"/>
        <v>0</v>
      </c>
      <c r="M45" s="10">
        <f t="shared" si="9"/>
        <v>1119</v>
      </c>
      <c r="N45" s="10">
        <f t="shared" si="9"/>
        <v>7981</v>
      </c>
      <c r="O45" s="10">
        <f>O38+O31+O24+O17+O10</f>
        <v>4854</v>
      </c>
      <c r="P45" s="10"/>
      <c r="Q45" s="10"/>
    </row>
    <row r="46" spans="2:17" s="4" customFormat="1">
      <c r="B46" s="18" t="s">
        <v>17</v>
      </c>
      <c r="C46" s="11">
        <f t="shared" ref="C46:N46" si="10">C39+C32+C25+C18+C11</f>
        <v>0</v>
      </c>
      <c r="D46" s="11">
        <f t="shared" si="10"/>
        <v>0</v>
      </c>
      <c r="E46" s="11">
        <f t="shared" si="10"/>
        <v>0</v>
      </c>
      <c r="F46" s="11">
        <f t="shared" si="10"/>
        <v>0</v>
      </c>
      <c r="G46" s="11">
        <f t="shared" si="10"/>
        <v>0</v>
      </c>
      <c r="H46" s="11">
        <f t="shared" si="10"/>
        <v>0</v>
      </c>
      <c r="I46" s="11">
        <f t="shared" si="10"/>
        <v>0</v>
      </c>
      <c r="J46" s="11">
        <f t="shared" si="10"/>
        <v>0</v>
      </c>
      <c r="K46" s="11">
        <f t="shared" si="10"/>
        <v>0</v>
      </c>
      <c r="L46" s="11">
        <f t="shared" si="10"/>
        <v>0</v>
      </c>
      <c r="M46" s="11">
        <f t="shared" si="10"/>
        <v>2467</v>
      </c>
      <c r="N46" s="11">
        <f t="shared" si="10"/>
        <v>7458</v>
      </c>
      <c r="O46" s="11">
        <f>O39+O32+O25+O18+O11</f>
        <v>36707</v>
      </c>
      <c r="P46" s="11"/>
      <c r="Q46" s="11"/>
    </row>
    <row r="47" spans="2:17" s="31" customFormat="1">
      <c r="B47" s="29" t="s">
        <v>18</v>
      </c>
      <c r="C47" s="30">
        <f t="shared" ref="C47:N47" si="11">C44+C45+C46</f>
        <v>0</v>
      </c>
      <c r="D47" s="30">
        <f t="shared" si="11"/>
        <v>0</v>
      </c>
      <c r="E47" s="30">
        <f t="shared" si="11"/>
        <v>0</v>
      </c>
      <c r="F47" s="30">
        <f t="shared" si="11"/>
        <v>0</v>
      </c>
      <c r="G47" s="30">
        <f t="shared" si="11"/>
        <v>0</v>
      </c>
      <c r="H47" s="30">
        <f t="shared" si="11"/>
        <v>0</v>
      </c>
      <c r="I47" s="30">
        <f t="shared" si="11"/>
        <v>0</v>
      </c>
      <c r="J47" s="30">
        <f t="shared" si="11"/>
        <v>0</v>
      </c>
      <c r="K47" s="30">
        <f t="shared" si="11"/>
        <v>0</v>
      </c>
      <c r="L47" s="30">
        <f t="shared" si="11"/>
        <v>0</v>
      </c>
      <c r="M47" s="30">
        <f t="shared" si="11"/>
        <v>50721</v>
      </c>
      <c r="N47" s="30">
        <f t="shared" si="11"/>
        <v>58752</v>
      </c>
      <c r="O47" s="30">
        <f>O44+O45+O46</f>
        <v>31674</v>
      </c>
      <c r="P47" s="30"/>
      <c r="Q47" s="30"/>
    </row>
    <row r="48" spans="2:17">
      <c r="B48" s="1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2:17" s="2" customFormat="1">
      <c r="B49" s="14" t="s">
        <v>24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2:17">
      <c r="B50" s="16" t="s">
        <v>25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269917</v>
      </c>
      <c r="N50" s="10">
        <v>307413</v>
      </c>
      <c r="O50" s="10">
        <v>346092</v>
      </c>
      <c r="P50" s="10"/>
      <c r="Q50" s="10"/>
    </row>
    <row r="51" spans="2:17">
      <c r="B51" s="16" t="s">
        <v>26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>
        <v>94176</v>
      </c>
      <c r="N51" s="10">
        <v>86719</v>
      </c>
      <c r="O51" s="10">
        <v>93428</v>
      </c>
      <c r="P51" s="10"/>
      <c r="Q51" s="10"/>
    </row>
    <row r="52" spans="2:17" s="4" customFormat="1">
      <c r="B52" s="18" t="s">
        <v>27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>
        <v>3203</v>
      </c>
      <c r="N52" s="11">
        <v>780</v>
      </c>
      <c r="O52" s="11">
        <v>6212</v>
      </c>
      <c r="P52" s="11"/>
      <c r="Q52" s="11"/>
    </row>
    <row r="53" spans="2:17">
      <c r="B53" s="16" t="s">
        <v>28</v>
      </c>
      <c r="C53" s="10">
        <f t="shared" ref="C53:N53" si="12">SUM(C50:C52)</f>
        <v>0</v>
      </c>
      <c r="D53" s="10">
        <f t="shared" si="12"/>
        <v>0</v>
      </c>
      <c r="E53" s="10">
        <f t="shared" si="12"/>
        <v>0</v>
      </c>
      <c r="F53" s="10">
        <f t="shared" si="12"/>
        <v>0</v>
      </c>
      <c r="G53" s="10">
        <f t="shared" si="12"/>
        <v>0</v>
      </c>
      <c r="H53" s="10">
        <f t="shared" si="12"/>
        <v>0</v>
      </c>
      <c r="I53" s="10">
        <f t="shared" si="12"/>
        <v>0</v>
      </c>
      <c r="J53" s="10">
        <f t="shared" si="12"/>
        <v>0</v>
      </c>
      <c r="K53" s="10">
        <f t="shared" si="12"/>
        <v>0</v>
      </c>
      <c r="L53" s="10">
        <f t="shared" si="12"/>
        <v>0</v>
      </c>
      <c r="M53" s="10">
        <f t="shared" si="12"/>
        <v>367296</v>
      </c>
      <c r="N53" s="10">
        <f>SUM(N50:N52)</f>
        <v>394912</v>
      </c>
      <c r="O53" s="10">
        <f>SUM(O50:O52)</f>
        <v>445732</v>
      </c>
      <c r="P53" s="10"/>
      <c r="Q53" s="10"/>
    </row>
    <row r="54" spans="2:17">
      <c r="B54" s="16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>
        <v>13527</v>
      </c>
      <c r="O54" s="10"/>
      <c r="P54" s="10"/>
      <c r="Q54" s="10"/>
    </row>
    <row r="55" spans="2:17" s="2" customFormat="1">
      <c r="B55" s="14" t="s">
        <v>29</v>
      </c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2:17">
      <c r="B56" s="16" t="s">
        <v>30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>
        <v>201046</v>
      </c>
      <c r="N56" s="10">
        <v>241898</v>
      </c>
      <c r="O56" s="10">
        <v>262258</v>
      </c>
      <c r="P56" s="10"/>
      <c r="Q56" s="10"/>
    </row>
    <row r="57" spans="2:17" s="4" customFormat="1">
      <c r="B57" s="18" t="s">
        <v>31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>
        <v>166250</v>
      </c>
      <c r="N57" s="11">
        <v>153014</v>
      </c>
      <c r="O57" s="11">
        <v>183474</v>
      </c>
      <c r="P57" s="11"/>
      <c r="Q57" s="11"/>
    </row>
    <row r="58" spans="2:17">
      <c r="B58" s="16" t="s">
        <v>28</v>
      </c>
      <c r="C58" s="10">
        <f t="shared" ref="C58:N58" si="13">C57+C56</f>
        <v>0</v>
      </c>
      <c r="D58" s="10">
        <f t="shared" si="13"/>
        <v>0</v>
      </c>
      <c r="E58" s="10">
        <f t="shared" si="13"/>
        <v>0</v>
      </c>
      <c r="F58" s="10">
        <f t="shared" si="13"/>
        <v>0</v>
      </c>
      <c r="G58" s="10">
        <f t="shared" si="13"/>
        <v>0</v>
      </c>
      <c r="H58" s="10">
        <f t="shared" si="13"/>
        <v>0</v>
      </c>
      <c r="I58" s="10">
        <f t="shared" si="13"/>
        <v>0</v>
      </c>
      <c r="J58" s="10">
        <f t="shared" si="13"/>
        <v>0</v>
      </c>
      <c r="K58" s="10">
        <f t="shared" si="13"/>
        <v>0</v>
      </c>
      <c r="L58" s="10">
        <f t="shared" si="13"/>
        <v>0</v>
      </c>
      <c r="M58" s="10">
        <f t="shared" si="13"/>
        <v>367296</v>
      </c>
      <c r="N58" s="10">
        <f t="shared" si="13"/>
        <v>394912</v>
      </c>
      <c r="O58" s="10">
        <f>O57+O56</f>
        <v>445732</v>
      </c>
      <c r="P58" s="10"/>
      <c r="Q58" s="10"/>
    </row>
    <row r="59" spans="2:17">
      <c r="B59" s="16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2:17" s="26" customFormat="1">
      <c r="B60" s="14" t="s">
        <v>32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2:17">
      <c r="B61" s="16" t="s">
        <v>33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>
        <v>201046</v>
      </c>
      <c r="N61" s="10">
        <v>241898</v>
      </c>
      <c r="O61" s="10">
        <v>262258</v>
      </c>
      <c r="P61" s="10"/>
      <c r="Q61" s="10"/>
    </row>
    <row r="62" spans="2:17" s="4" customFormat="1">
      <c r="B62" s="18" t="s">
        <v>34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>
        <v>166250</v>
      </c>
      <c r="N62" s="11">
        <v>153014</v>
      </c>
      <c r="O62" s="11">
        <v>183474</v>
      </c>
      <c r="P62" s="11"/>
      <c r="Q62" s="11"/>
    </row>
    <row r="63" spans="2:17">
      <c r="B63" s="16" t="s">
        <v>28</v>
      </c>
      <c r="C63" s="10">
        <f t="shared" ref="C63" si="14">C62+C61</f>
        <v>0</v>
      </c>
      <c r="D63" s="10">
        <f t="shared" ref="D63" si="15">D62+D61</f>
        <v>0</v>
      </c>
      <c r="E63" s="10">
        <f t="shared" ref="E63" si="16">E62+E61</f>
        <v>0</v>
      </c>
      <c r="F63" s="10">
        <f t="shared" ref="F63" si="17">F62+F61</f>
        <v>0</v>
      </c>
      <c r="G63" s="10">
        <f t="shared" ref="G63" si="18">G62+G61</f>
        <v>0</v>
      </c>
      <c r="H63" s="10">
        <f t="shared" ref="H63" si="19">H62+H61</f>
        <v>0</v>
      </c>
      <c r="I63" s="10">
        <f t="shared" ref="I63" si="20">I62+I61</f>
        <v>0</v>
      </c>
      <c r="J63" s="10">
        <f t="shared" ref="J63" si="21">J62+J61</f>
        <v>0</v>
      </c>
      <c r="K63" s="10">
        <f t="shared" ref="K63" si="22">K62+K61</f>
        <v>0</v>
      </c>
      <c r="L63" s="10">
        <f t="shared" ref="L63" si="23">L62+L61</f>
        <v>0</v>
      </c>
      <c r="M63" s="10">
        <f t="shared" ref="M63:N63" si="24">M62+M61</f>
        <v>367296</v>
      </c>
      <c r="N63" s="10">
        <f t="shared" si="24"/>
        <v>394912</v>
      </c>
      <c r="O63" s="10">
        <f>O62+O61</f>
        <v>445732</v>
      </c>
      <c r="P63" s="10"/>
      <c r="Q63" s="10"/>
    </row>
    <row r="64" spans="2:17">
      <c r="B64" s="16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2:17">
      <c r="B65" s="16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2:17" s="2" customFormat="1">
      <c r="B66" s="3" t="s">
        <v>35</v>
      </c>
    </row>
    <row r="67" spans="2:17" s="7" customFormat="1">
      <c r="B67" s="6" t="s">
        <v>13</v>
      </c>
    </row>
    <row r="68" spans="2:17">
      <c r="B68" t="s">
        <v>36</v>
      </c>
      <c r="M68">
        <v>256758</v>
      </c>
      <c r="N68">
        <v>278888</v>
      </c>
      <c r="O68">
        <v>240683</v>
      </c>
    </row>
    <row r="69" spans="2:17" s="4" customFormat="1">
      <c r="B69" s="4" t="s">
        <v>37</v>
      </c>
      <c r="M69" s="4">
        <v>110538</v>
      </c>
      <c r="N69" s="4">
        <v>116024</v>
      </c>
      <c r="O69" s="4">
        <v>205049</v>
      </c>
    </row>
    <row r="70" spans="2:17" s="31" customFormat="1">
      <c r="B70" s="31" t="s">
        <v>28</v>
      </c>
      <c r="C70" s="31">
        <f t="shared" ref="C70:O70" si="25">SUM(C68:C69)</f>
        <v>0</v>
      </c>
      <c r="D70" s="31">
        <f t="shared" si="25"/>
        <v>0</v>
      </c>
      <c r="E70" s="31">
        <f t="shared" si="25"/>
        <v>0</v>
      </c>
      <c r="F70" s="31">
        <f t="shared" si="25"/>
        <v>0</v>
      </c>
      <c r="G70" s="31">
        <f t="shared" si="25"/>
        <v>0</v>
      </c>
      <c r="H70" s="31">
        <f t="shared" si="25"/>
        <v>0</v>
      </c>
      <c r="I70" s="31">
        <f t="shared" si="25"/>
        <v>0</v>
      </c>
      <c r="J70" s="31">
        <f t="shared" si="25"/>
        <v>0</v>
      </c>
      <c r="K70" s="31">
        <f t="shared" si="25"/>
        <v>0</v>
      </c>
      <c r="L70" s="31">
        <f t="shared" si="25"/>
        <v>0</v>
      </c>
      <c r="M70" s="31">
        <f t="shared" si="25"/>
        <v>367296</v>
      </c>
      <c r="N70" s="31">
        <f t="shared" si="25"/>
        <v>394912</v>
      </c>
      <c r="O70" s="31">
        <f t="shared" si="25"/>
        <v>445732</v>
      </c>
    </row>
    <row r="71" spans="2:17" s="7" customFormat="1">
      <c r="B71" s="6" t="s">
        <v>38</v>
      </c>
    </row>
    <row r="72" spans="2:17">
      <c r="B72" t="s">
        <v>36</v>
      </c>
      <c r="M72">
        <v>139131</v>
      </c>
      <c r="N72">
        <v>149714</v>
      </c>
      <c r="O72">
        <v>140596</v>
      </c>
    </row>
    <row r="73" spans="2:17" s="4" customFormat="1">
      <c r="B73" s="4" t="s">
        <v>37</v>
      </c>
      <c r="M73" s="4">
        <v>75063</v>
      </c>
      <c r="N73" s="4">
        <v>80640</v>
      </c>
      <c r="O73" s="4">
        <v>163900</v>
      </c>
    </row>
    <row r="74" spans="2:17">
      <c r="B74" t="s">
        <v>39</v>
      </c>
      <c r="C74">
        <f t="shared" ref="C74:O74" si="26">SUM(C72:C73)</f>
        <v>0</v>
      </c>
      <c r="D74">
        <f t="shared" si="26"/>
        <v>0</v>
      </c>
      <c r="E74">
        <f t="shared" si="26"/>
        <v>0</v>
      </c>
      <c r="F74">
        <f t="shared" si="26"/>
        <v>0</v>
      </c>
      <c r="G74">
        <f t="shared" si="26"/>
        <v>0</v>
      </c>
      <c r="H74">
        <f t="shared" si="26"/>
        <v>0</v>
      </c>
      <c r="I74">
        <f t="shared" si="26"/>
        <v>0</v>
      </c>
      <c r="J74">
        <f t="shared" si="26"/>
        <v>0</v>
      </c>
      <c r="K74">
        <f t="shared" si="26"/>
        <v>0</v>
      </c>
      <c r="L74">
        <f t="shared" si="26"/>
        <v>0</v>
      </c>
      <c r="M74">
        <f t="shared" si="26"/>
        <v>214194</v>
      </c>
      <c r="N74">
        <f t="shared" si="26"/>
        <v>230354</v>
      </c>
      <c r="O74">
        <f t="shared" si="26"/>
        <v>304496</v>
      </c>
    </row>
    <row r="75" spans="2:17" s="7" customFormat="1">
      <c r="B75" s="6" t="s">
        <v>14</v>
      </c>
    </row>
    <row r="76" spans="2:17">
      <c r="B76" t="s">
        <v>36</v>
      </c>
      <c r="M76">
        <v>117627</v>
      </c>
      <c r="N76">
        <v>129174</v>
      </c>
      <c r="O76">
        <v>100087</v>
      </c>
    </row>
    <row r="77" spans="2:17" s="4" customFormat="1">
      <c r="B77" s="4" t="s">
        <v>37</v>
      </c>
      <c r="M77" s="4">
        <v>35475</v>
      </c>
      <c r="N77" s="4">
        <v>35384</v>
      </c>
      <c r="O77" s="4">
        <v>41149</v>
      </c>
    </row>
    <row r="78" spans="2:17">
      <c r="B78" t="s">
        <v>40</v>
      </c>
      <c r="C78">
        <f t="shared" ref="C78:O78" si="27">SUM(C76:C77)</f>
        <v>0</v>
      </c>
      <c r="D78">
        <f t="shared" si="27"/>
        <v>0</v>
      </c>
      <c r="E78">
        <f t="shared" si="27"/>
        <v>0</v>
      </c>
      <c r="F78">
        <f t="shared" si="27"/>
        <v>0</v>
      </c>
      <c r="G78">
        <f t="shared" si="27"/>
        <v>0</v>
      </c>
      <c r="H78">
        <f t="shared" si="27"/>
        <v>0</v>
      </c>
      <c r="I78">
        <f t="shared" si="27"/>
        <v>0</v>
      </c>
      <c r="J78">
        <f t="shared" si="27"/>
        <v>0</v>
      </c>
      <c r="K78">
        <f t="shared" si="27"/>
        <v>0</v>
      </c>
      <c r="L78">
        <f t="shared" si="27"/>
        <v>0</v>
      </c>
      <c r="M78">
        <f t="shared" si="27"/>
        <v>153102</v>
      </c>
      <c r="N78">
        <f t="shared" si="27"/>
        <v>164558</v>
      </c>
      <c r="O78">
        <f t="shared" si="27"/>
        <v>141236</v>
      </c>
    </row>
    <row r="80" spans="2:17">
      <c r="B80" t="s">
        <v>41</v>
      </c>
      <c r="M80">
        <v>59490</v>
      </c>
      <c r="N80">
        <v>67481</v>
      </c>
      <c r="O80">
        <v>96434</v>
      </c>
    </row>
    <row r="81" spans="2:15" s="4" customFormat="1">
      <c r="B81" s="4" t="s">
        <v>42</v>
      </c>
      <c r="M81" s="4">
        <v>46477</v>
      </c>
      <c r="N81" s="4">
        <v>53764</v>
      </c>
      <c r="O81" s="4">
        <v>54689</v>
      </c>
    </row>
    <row r="82" spans="2:15">
      <c r="B82" t="s">
        <v>15</v>
      </c>
      <c r="C82">
        <f t="shared" ref="C82:O82" si="28">C78-SUM(C80:C81)</f>
        <v>0</v>
      </c>
      <c r="D82">
        <f t="shared" si="28"/>
        <v>0</v>
      </c>
      <c r="E82">
        <f t="shared" si="28"/>
        <v>0</v>
      </c>
      <c r="F82">
        <f t="shared" si="28"/>
        <v>0</v>
      </c>
      <c r="G82">
        <f t="shared" si="28"/>
        <v>0</v>
      </c>
      <c r="H82">
        <f t="shared" si="28"/>
        <v>0</v>
      </c>
      <c r="I82">
        <f t="shared" si="28"/>
        <v>0</v>
      </c>
      <c r="J82">
        <f t="shared" si="28"/>
        <v>0</v>
      </c>
      <c r="K82">
        <f t="shared" si="28"/>
        <v>0</v>
      </c>
      <c r="L82">
        <f t="shared" si="28"/>
        <v>0</v>
      </c>
      <c r="M82">
        <f t="shared" si="28"/>
        <v>47135</v>
      </c>
      <c r="N82">
        <f t="shared" si="28"/>
        <v>43313</v>
      </c>
      <c r="O82">
        <f t="shared" si="28"/>
        <v>-9887</v>
      </c>
    </row>
    <row r="83" spans="2:15" s="7" customFormat="1">
      <c r="B83" s="6" t="s">
        <v>43</v>
      </c>
    </row>
    <row r="84" spans="2:15">
      <c r="B84" t="s">
        <v>44</v>
      </c>
      <c r="M84">
        <v>4828</v>
      </c>
      <c r="N84">
        <v>-618</v>
      </c>
      <c r="O84">
        <v>-5440</v>
      </c>
    </row>
    <row r="85" spans="2:15" s="4" customFormat="1">
      <c r="B85" s="4" t="s">
        <v>45</v>
      </c>
      <c r="M85" s="4">
        <v>707</v>
      </c>
      <c r="N85" s="4">
        <v>-8330</v>
      </c>
      <c r="O85" s="4">
        <f>-10313+6497</f>
        <v>-3816</v>
      </c>
    </row>
    <row r="86" spans="2:15">
      <c r="B86" t="s">
        <v>46</v>
      </c>
      <c r="C86">
        <f t="shared" ref="C86:O86" si="29">C82+SUM(C84:C85)</f>
        <v>0</v>
      </c>
      <c r="D86">
        <f t="shared" si="29"/>
        <v>0</v>
      </c>
      <c r="E86">
        <f t="shared" si="29"/>
        <v>0</v>
      </c>
      <c r="F86">
        <f t="shared" si="29"/>
        <v>0</v>
      </c>
      <c r="G86">
        <f t="shared" si="29"/>
        <v>0</v>
      </c>
      <c r="H86">
        <f t="shared" si="29"/>
        <v>0</v>
      </c>
      <c r="I86">
        <f t="shared" si="29"/>
        <v>0</v>
      </c>
      <c r="J86">
        <f t="shared" si="29"/>
        <v>0</v>
      </c>
      <c r="K86">
        <f t="shared" si="29"/>
        <v>0</v>
      </c>
      <c r="L86">
        <f t="shared" si="29"/>
        <v>0</v>
      </c>
      <c r="M86">
        <f t="shared" si="29"/>
        <v>52670</v>
      </c>
      <c r="N86">
        <f t="shared" si="29"/>
        <v>34365</v>
      </c>
      <c r="O86">
        <f t="shared" si="29"/>
        <v>-19143</v>
      </c>
    </row>
    <row r="87" spans="2:15">
      <c r="B87" t="s">
        <v>47</v>
      </c>
      <c r="M87">
        <v>5848</v>
      </c>
      <c r="N87">
        <v>539</v>
      </c>
      <c r="O87">
        <v>-10369</v>
      </c>
    </row>
    <row r="88" spans="2:15" s="4" customFormat="1">
      <c r="B88" s="4" t="s">
        <v>48</v>
      </c>
      <c r="M88" s="4">
        <v>-5487</v>
      </c>
      <c r="N88" s="4">
        <v>-10481</v>
      </c>
      <c r="O88" s="4">
        <v>4589</v>
      </c>
    </row>
    <row r="89" spans="2:15">
      <c r="B89" t="s">
        <v>49</v>
      </c>
      <c r="C89">
        <f t="shared" ref="C89:N89" si="30">C86-C87+C88</f>
        <v>0</v>
      </c>
      <c r="D89">
        <f t="shared" si="30"/>
        <v>0</v>
      </c>
      <c r="E89">
        <f t="shared" si="30"/>
        <v>0</v>
      </c>
      <c r="F89">
        <f t="shared" si="30"/>
        <v>0</v>
      </c>
      <c r="G89">
        <f t="shared" si="30"/>
        <v>0</v>
      </c>
      <c r="H89">
        <f t="shared" si="30"/>
        <v>0</v>
      </c>
      <c r="I89">
        <f t="shared" si="30"/>
        <v>0</v>
      </c>
      <c r="J89">
        <f t="shared" si="30"/>
        <v>0</v>
      </c>
      <c r="K89">
        <f t="shared" si="30"/>
        <v>0</v>
      </c>
      <c r="L89">
        <f t="shared" si="30"/>
        <v>0</v>
      </c>
      <c r="M89">
        <f t="shared" si="30"/>
        <v>41335</v>
      </c>
      <c r="N89">
        <f t="shared" si="30"/>
        <v>23345</v>
      </c>
      <c r="O89">
        <f>O86-O87+O88</f>
        <v>-4185</v>
      </c>
    </row>
    <row r="90" spans="2:15" s="7" customFormat="1">
      <c r="B90" s="6" t="s">
        <v>50</v>
      </c>
    </row>
    <row r="91" spans="2:15" s="4" customFormat="1">
      <c r="B91" s="4" t="s">
        <v>51</v>
      </c>
      <c r="M91" s="4">
        <v>-265</v>
      </c>
      <c r="N91" s="4">
        <v>0</v>
      </c>
      <c r="O91" s="4">
        <v>0</v>
      </c>
    </row>
    <row r="92" spans="2:15">
      <c r="B92" t="s">
        <v>52</v>
      </c>
      <c r="C92">
        <f t="shared" ref="C92:N92" si="31">C91</f>
        <v>0</v>
      </c>
      <c r="D92">
        <f t="shared" si="31"/>
        <v>0</v>
      </c>
      <c r="E92">
        <f t="shared" si="31"/>
        <v>0</v>
      </c>
      <c r="F92">
        <f t="shared" si="31"/>
        <v>0</v>
      </c>
      <c r="G92">
        <f t="shared" si="31"/>
        <v>0</v>
      </c>
      <c r="H92">
        <f t="shared" si="31"/>
        <v>0</v>
      </c>
      <c r="I92">
        <f t="shared" si="31"/>
        <v>0</v>
      </c>
      <c r="J92">
        <f t="shared" si="31"/>
        <v>0</v>
      </c>
      <c r="K92">
        <f t="shared" si="31"/>
        <v>0</v>
      </c>
      <c r="L92">
        <f t="shared" si="31"/>
        <v>0</v>
      </c>
      <c r="M92">
        <f t="shared" si="31"/>
        <v>-265</v>
      </c>
      <c r="N92">
        <f t="shared" si="31"/>
        <v>0</v>
      </c>
      <c r="O92">
        <f>O91</f>
        <v>0</v>
      </c>
    </row>
    <row r="93" spans="2:15">
      <c r="B93" t="s">
        <v>53</v>
      </c>
      <c r="C93">
        <f t="shared" ref="C93:L93" si="32">C89+C92</f>
        <v>0</v>
      </c>
      <c r="D93">
        <f t="shared" si="32"/>
        <v>0</v>
      </c>
      <c r="E93">
        <f t="shared" si="32"/>
        <v>0</v>
      </c>
      <c r="F93">
        <f t="shared" si="32"/>
        <v>0</v>
      </c>
      <c r="G93">
        <f t="shared" si="32"/>
        <v>0</v>
      </c>
      <c r="H93">
        <f t="shared" si="32"/>
        <v>0</v>
      </c>
      <c r="I93">
        <f t="shared" si="32"/>
        <v>0</v>
      </c>
      <c r="J93">
        <f t="shared" si="32"/>
        <v>0</v>
      </c>
      <c r="K93">
        <f t="shared" si="32"/>
        <v>0</v>
      </c>
      <c r="L93">
        <f t="shared" si="32"/>
        <v>0</v>
      </c>
      <c r="M93">
        <f>M89+M92</f>
        <v>41070</v>
      </c>
      <c r="N93">
        <f t="shared" ref="N93:O93" si="33">N89+N92</f>
        <v>23345</v>
      </c>
      <c r="O93">
        <f t="shared" si="33"/>
        <v>-4185</v>
      </c>
    </row>
    <row r="94" spans="2:15" s="4" customFormat="1">
      <c r="B94" s="4" t="s">
        <v>54</v>
      </c>
      <c r="M94" s="4">
        <v>4</v>
      </c>
      <c r="N94" s="4">
        <v>-14</v>
      </c>
      <c r="O94" s="4">
        <v>-3</v>
      </c>
    </row>
    <row r="95" spans="2:15">
      <c r="B95" t="s">
        <v>55</v>
      </c>
      <c r="C95">
        <f t="shared" ref="C95:N95" si="34">C93+C94</f>
        <v>0</v>
      </c>
      <c r="D95">
        <f t="shared" si="34"/>
        <v>0</v>
      </c>
      <c r="E95">
        <f t="shared" si="34"/>
        <v>0</v>
      </c>
      <c r="F95">
        <f t="shared" si="34"/>
        <v>0</v>
      </c>
      <c r="G95">
        <f t="shared" si="34"/>
        <v>0</v>
      </c>
      <c r="H95">
        <f t="shared" si="34"/>
        <v>0</v>
      </c>
      <c r="I95">
        <f t="shared" si="34"/>
        <v>0</v>
      </c>
      <c r="J95">
        <f t="shared" si="34"/>
        <v>0</v>
      </c>
      <c r="K95">
        <f t="shared" si="34"/>
        <v>0</v>
      </c>
      <c r="L95">
        <f t="shared" si="34"/>
        <v>0</v>
      </c>
      <c r="M95">
        <f t="shared" si="34"/>
        <v>41074</v>
      </c>
      <c r="N95">
        <f t="shared" si="34"/>
        <v>23331</v>
      </c>
      <c r="O95">
        <f>O93+O94</f>
        <v>-4188</v>
      </c>
    </row>
    <row r="96" spans="2:15">
      <c r="B96" t="s">
        <v>56</v>
      </c>
      <c r="M96">
        <f>M95/M98</f>
        <v>1.725348278902713E-3</v>
      </c>
      <c r="N96">
        <f t="shared" ref="N96:O96" si="35">N95/N98</f>
        <v>9.7010996034861089E-4</v>
      </c>
      <c r="O96">
        <f t="shared" si="35"/>
        <v>-1.6965401680190512E-4</v>
      </c>
    </row>
    <row r="97" spans="2:18">
      <c r="B97" t="s">
        <v>57</v>
      </c>
      <c r="M97">
        <f>M95/M99</f>
        <v>1.705152575536362E-3</v>
      </c>
      <c r="N97">
        <f t="shared" ref="N97:O97" si="36">N95/N99</f>
        <v>9.5765420650359304E-4</v>
      </c>
      <c r="O97">
        <f t="shared" si="36"/>
        <v>-1.6965401680190512E-4</v>
      </c>
    </row>
    <row r="98" spans="2:18">
      <c r="B98" t="s">
        <v>58</v>
      </c>
      <c r="M98" s="10">
        <v>23806208</v>
      </c>
      <c r="N98" s="10">
        <v>24049851</v>
      </c>
      <c r="O98" s="10">
        <v>24685534</v>
      </c>
    </row>
    <row r="99" spans="2:18">
      <c r="B99" t="s">
        <v>59</v>
      </c>
      <c r="M99" s="10">
        <v>24088167</v>
      </c>
      <c r="N99" s="10">
        <v>24362656</v>
      </c>
      <c r="O99" s="10">
        <v>24685534</v>
      </c>
    </row>
    <row r="102" spans="2:18" s="2" customFormat="1">
      <c r="B102" s="3" t="s">
        <v>60</v>
      </c>
    </row>
    <row r="103" spans="2:18" s="7" customFormat="1">
      <c r="B103" s="6" t="s">
        <v>61</v>
      </c>
    </row>
    <row r="104" spans="2:18">
      <c r="B104" t="s">
        <v>62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>
        <v>148741</v>
      </c>
      <c r="O104" s="10">
        <v>77231</v>
      </c>
      <c r="P104" s="10"/>
      <c r="Q104" s="10"/>
      <c r="R104" s="10"/>
    </row>
    <row r="105" spans="2:18">
      <c r="B105" t="s">
        <v>63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>
        <v>31971</v>
      </c>
      <c r="O105" s="10">
        <v>24716</v>
      </c>
      <c r="P105" s="10"/>
      <c r="Q105" s="10"/>
      <c r="R105" s="10"/>
    </row>
    <row r="106" spans="2:18">
      <c r="B106" t="s">
        <v>64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>
        <v>62647</v>
      </c>
      <c r="O106" s="10">
        <v>60170</v>
      </c>
      <c r="P106" s="10"/>
      <c r="Q106" s="10"/>
      <c r="R106" s="10"/>
    </row>
    <row r="107" spans="2:18">
      <c r="B107" t="s">
        <v>65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>
        <v>71632</v>
      </c>
      <c r="O107" s="10">
        <v>104194</v>
      </c>
      <c r="P107" s="10"/>
      <c r="Q107" s="10"/>
      <c r="R107" s="10"/>
    </row>
    <row r="108" spans="2:18">
      <c r="B108" t="s">
        <v>66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>
        <v>71646</v>
      </c>
      <c r="O108" s="10">
        <v>90629</v>
      </c>
      <c r="P108" s="10"/>
      <c r="Q108" s="10"/>
      <c r="R108" s="10"/>
    </row>
    <row r="109" spans="2:18">
      <c r="B109" t="s">
        <v>67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>
        <v>0</v>
      </c>
      <c r="O109" s="10">
        <v>442</v>
      </c>
      <c r="P109" s="10"/>
      <c r="Q109" s="10"/>
      <c r="R109" s="10"/>
    </row>
    <row r="110" spans="2:18" s="4" customFormat="1">
      <c r="B110" s="4" t="s">
        <v>68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>
        <v>15001</v>
      </c>
      <c r="O110" s="11">
        <v>11527</v>
      </c>
      <c r="P110" s="11"/>
      <c r="Q110" s="11"/>
      <c r="R110" s="11"/>
    </row>
    <row r="111" spans="2:18">
      <c r="B111" t="s">
        <v>69</v>
      </c>
      <c r="C111" s="10">
        <f t="shared" ref="C111:N111" si="37">SUM(C104:C110)</f>
        <v>0</v>
      </c>
      <c r="D111" s="10">
        <f t="shared" si="37"/>
        <v>0</v>
      </c>
      <c r="E111" s="10">
        <f t="shared" si="37"/>
        <v>0</v>
      </c>
      <c r="F111" s="10">
        <f t="shared" si="37"/>
        <v>0</v>
      </c>
      <c r="G111" s="10">
        <f t="shared" si="37"/>
        <v>0</v>
      </c>
      <c r="H111" s="10">
        <f t="shared" si="37"/>
        <v>0</v>
      </c>
      <c r="I111" s="10">
        <f t="shared" si="37"/>
        <v>0</v>
      </c>
      <c r="J111" s="10">
        <f t="shared" si="37"/>
        <v>0</v>
      </c>
      <c r="K111" s="10">
        <f t="shared" si="37"/>
        <v>0</v>
      </c>
      <c r="L111" s="10">
        <f t="shared" si="37"/>
        <v>0</v>
      </c>
      <c r="M111" s="10">
        <f t="shared" si="37"/>
        <v>0</v>
      </c>
      <c r="N111" s="10">
        <f t="shared" si="37"/>
        <v>401638</v>
      </c>
      <c r="O111" s="10">
        <f>SUM(O104:O110)</f>
        <v>368909</v>
      </c>
      <c r="P111" s="10"/>
      <c r="Q111" s="10"/>
      <c r="R111" s="10"/>
    </row>
    <row r="112" spans="2:18" s="7" customFormat="1">
      <c r="B112" s="6" t="s">
        <v>70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2:18">
      <c r="B113" t="s">
        <v>71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>
        <v>12156</v>
      </c>
      <c r="O113" s="10">
        <v>15433</v>
      </c>
      <c r="P113" s="10"/>
      <c r="Q113" s="10"/>
      <c r="R113" s="10"/>
    </row>
    <row r="114" spans="2:18">
      <c r="B114" t="s">
        <v>72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>
        <v>58896</v>
      </c>
      <c r="O114" s="10">
        <v>62296</v>
      </c>
      <c r="P114" s="10"/>
      <c r="Q114" s="10"/>
      <c r="R114" s="10"/>
    </row>
    <row r="115" spans="2:18">
      <c r="B115" t="s">
        <v>73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>
        <v>22902</v>
      </c>
      <c r="O115" s="10">
        <v>26769</v>
      </c>
      <c r="P115" s="10"/>
      <c r="Q115" s="10"/>
      <c r="R115" s="10"/>
    </row>
    <row r="116" spans="2:18">
      <c r="B116" t="s">
        <v>74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>
        <v>2061</v>
      </c>
      <c r="O116" s="10">
        <v>7290</v>
      </c>
      <c r="P116" s="10"/>
      <c r="Q116" s="10"/>
      <c r="R116" s="10"/>
    </row>
    <row r="117" spans="2:18">
      <c r="B117" t="s">
        <v>75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>
        <v>106268</v>
      </c>
      <c r="O117" s="10">
        <v>97224</v>
      </c>
      <c r="P117" s="10"/>
      <c r="Q117" s="10"/>
      <c r="R117" s="10"/>
    </row>
    <row r="118" spans="2:18">
      <c r="B118" t="s">
        <v>76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>
        <v>314205</v>
      </c>
      <c r="O118" s="10">
        <v>334347</v>
      </c>
      <c r="P118" s="10"/>
      <c r="Q118" s="10"/>
      <c r="R118" s="10"/>
    </row>
    <row r="119" spans="2:18" s="4" customFormat="1">
      <c r="B119" s="4" t="s">
        <v>77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>
        <v>10440</v>
      </c>
      <c r="O119" s="11">
        <v>1932</v>
      </c>
      <c r="P119" s="11"/>
      <c r="Q119" s="11"/>
      <c r="R119" s="11"/>
    </row>
    <row r="120" spans="2:18">
      <c r="B120" t="s">
        <v>78</v>
      </c>
      <c r="C120" s="10">
        <f t="shared" ref="C120:N120" si="38">SUM(C111:C119)</f>
        <v>0</v>
      </c>
      <c r="D120" s="10">
        <f t="shared" si="38"/>
        <v>0</v>
      </c>
      <c r="E120" s="10">
        <f t="shared" si="38"/>
        <v>0</v>
      </c>
      <c r="F120" s="10">
        <f t="shared" si="38"/>
        <v>0</v>
      </c>
      <c r="G120" s="10">
        <f t="shared" si="38"/>
        <v>0</v>
      </c>
      <c r="H120" s="10">
        <f t="shared" si="38"/>
        <v>0</v>
      </c>
      <c r="I120" s="10">
        <f t="shared" si="38"/>
        <v>0</v>
      </c>
      <c r="J120" s="10">
        <f t="shared" si="38"/>
        <v>0</v>
      </c>
      <c r="K120" s="10">
        <f t="shared" si="38"/>
        <v>0</v>
      </c>
      <c r="L120" s="10">
        <f t="shared" si="38"/>
        <v>0</v>
      </c>
      <c r="M120" s="10">
        <f t="shared" si="38"/>
        <v>0</v>
      </c>
      <c r="N120" s="10">
        <f t="shared" si="38"/>
        <v>928566</v>
      </c>
      <c r="O120" s="10">
        <f>SUM(O111:O119)</f>
        <v>914200</v>
      </c>
      <c r="P120" s="10"/>
      <c r="Q120" s="10"/>
      <c r="R120" s="10"/>
    </row>
    <row r="121" spans="2:18" s="7" customFormat="1">
      <c r="B121" s="6" t="s">
        <v>79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2:18">
      <c r="B122" t="s">
        <v>80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>
        <v>24841</v>
      </c>
      <c r="O122" s="10">
        <v>19244</v>
      </c>
      <c r="P122" s="10"/>
      <c r="Q122" s="10"/>
      <c r="R122" s="10"/>
    </row>
    <row r="123" spans="2:18">
      <c r="B123" t="s">
        <v>81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>
        <v>28068</v>
      </c>
      <c r="O123" s="10">
        <v>25398</v>
      </c>
      <c r="P123" s="10"/>
      <c r="Q123" s="10"/>
      <c r="R123" s="10"/>
    </row>
    <row r="124" spans="2:18">
      <c r="B124" t="s">
        <v>82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>
        <v>7183</v>
      </c>
      <c r="O124" s="10">
        <v>8968</v>
      </c>
      <c r="P124" s="10"/>
      <c r="Q124" s="10"/>
      <c r="R124" s="10"/>
    </row>
    <row r="125" spans="2:18">
      <c r="B125" t="s">
        <v>83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>
        <v>10000</v>
      </c>
      <c r="O125" s="10">
        <v>10000</v>
      </c>
      <c r="P125" s="10"/>
      <c r="Q125" s="10"/>
      <c r="R125" s="10"/>
    </row>
    <row r="126" spans="2:18">
      <c r="B126" t="s">
        <v>84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>
        <v>6154</v>
      </c>
      <c r="O126" s="10">
        <v>6819</v>
      </c>
      <c r="P126" s="10"/>
      <c r="Q126" s="10"/>
      <c r="R126" s="10"/>
    </row>
    <row r="127" spans="2:18">
      <c r="B127" t="s">
        <v>67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>
        <v>861</v>
      </c>
      <c r="O127" s="10">
        <v>759</v>
      </c>
      <c r="P127" s="10"/>
      <c r="Q127" s="10"/>
      <c r="R127" s="10"/>
    </row>
    <row r="128" spans="2:18" s="4" customFormat="1">
      <c r="B128" s="4" t="s">
        <v>85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19078</v>
      </c>
      <c r="O128" s="11">
        <v>30203</v>
      </c>
      <c r="P128" s="11"/>
      <c r="Q128" s="11"/>
      <c r="R128" s="11"/>
    </row>
    <row r="129" spans="2:18">
      <c r="B129" t="s">
        <v>86</v>
      </c>
      <c r="C129" s="10">
        <f t="shared" ref="C129:N129" si="39">SUM(C122:C128)</f>
        <v>0</v>
      </c>
      <c r="D129" s="10">
        <f t="shared" si="39"/>
        <v>0</v>
      </c>
      <c r="E129" s="10">
        <f t="shared" si="39"/>
        <v>0</v>
      </c>
      <c r="F129" s="10">
        <f t="shared" si="39"/>
        <v>0</v>
      </c>
      <c r="G129" s="10">
        <f t="shared" si="39"/>
        <v>0</v>
      </c>
      <c r="H129" s="10">
        <f t="shared" si="39"/>
        <v>0</v>
      </c>
      <c r="I129" s="10">
        <f t="shared" si="39"/>
        <v>0</v>
      </c>
      <c r="J129" s="10">
        <f t="shared" si="39"/>
        <v>0</v>
      </c>
      <c r="K129" s="10">
        <f t="shared" si="39"/>
        <v>0</v>
      </c>
      <c r="L129" s="10">
        <f t="shared" si="39"/>
        <v>0</v>
      </c>
      <c r="M129" s="10">
        <f t="shared" si="39"/>
        <v>0</v>
      </c>
      <c r="N129" s="10">
        <f t="shared" si="39"/>
        <v>96185</v>
      </c>
      <c r="O129" s="10">
        <f>SUM(O122:O128)</f>
        <v>101391</v>
      </c>
      <c r="P129" s="10"/>
      <c r="Q129" s="10"/>
      <c r="R129" s="10"/>
    </row>
    <row r="130" spans="2:18">
      <c r="B130" t="s">
        <v>87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>
        <v>187512</v>
      </c>
      <c r="O130" s="10">
        <v>177840</v>
      </c>
      <c r="P130" s="10"/>
      <c r="Q130" s="10"/>
      <c r="R130" s="10"/>
    </row>
    <row r="131" spans="2:18">
      <c r="B131" t="s">
        <v>88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>
        <v>19103</v>
      </c>
      <c r="O131" s="10">
        <v>21915</v>
      </c>
      <c r="P131" s="10"/>
      <c r="Q131" s="10"/>
      <c r="R131" s="10"/>
    </row>
    <row r="132" spans="2:18">
      <c r="B132" t="s">
        <v>89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>
        <v>10141</v>
      </c>
      <c r="O132" s="10">
        <v>768</v>
      </c>
      <c r="P132" s="10"/>
      <c r="Q132" s="10"/>
      <c r="R132" s="10"/>
    </row>
    <row r="133" spans="2:18">
      <c r="B133" t="s">
        <v>90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>
        <v>3518</v>
      </c>
      <c r="O133" s="10">
        <v>1450</v>
      </c>
      <c r="P133" s="10"/>
      <c r="Q133" s="10"/>
      <c r="R133" s="10"/>
    </row>
    <row r="134" spans="2:18" s="4" customFormat="1">
      <c r="B134" s="4" t="s">
        <v>74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>
        <v>0</v>
      </c>
      <c r="O134" s="11">
        <v>2626</v>
      </c>
      <c r="P134" s="11"/>
      <c r="Q134" s="11"/>
      <c r="R134" s="11"/>
    </row>
    <row r="135" spans="2:18">
      <c r="C135" s="10">
        <f t="shared" ref="C135:N135" si="40">SUM(C129:C134)</f>
        <v>0</v>
      </c>
      <c r="D135" s="10">
        <f t="shared" si="40"/>
        <v>0</v>
      </c>
      <c r="E135" s="10">
        <f t="shared" si="40"/>
        <v>0</v>
      </c>
      <c r="F135" s="10">
        <f t="shared" si="40"/>
        <v>0</v>
      </c>
      <c r="G135" s="10">
        <f t="shared" si="40"/>
        <v>0</v>
      </c>
      <c r="H135" s="10">
        <f t="shared" si="40"/>
        <v>0</v>
      </c>
      <c r="I135" s="10">
        <f t="shared" si="40"/>
        <v>0</v>
      </c>
      <c r="J135" s="10">
        <f t="shared" si="40"/>
        <v>0</v>
      </c>
      <c r="K135" s="10">
        <f t="shared" si="40"/>
        <v>0</v>
      </c>
      <c r="L135" s="10">
        <f t="shared" si="40"/>
        <v>0</v>
      </c>
      <c r="M135" s="10">
        <f t="shared" si="40"/>
        <v>0</v>
      </c>
      <c r="N135" s="10">
        <f t="shared" si="40"/>
        <v>316459</v>
      </c>
      <c r="O135" s="10">
        <f>SUM(O129:O134)</f>
        <v>305990</v>
      </c>
      <c r="P135" s="10"/>
      <c r="Q135" s="10"/>
      <c r="R135" s="10"/>
    </row>
    <row r="136" spans="2:18" s="7" customFormat="1">
      <c r="B136" s="6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2:18">
      <c r="B137" t="s">
        <v>92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>
        <v>0</v>
      </c>
      <c r="O137" s="10">
        <v>0</v>
      </c>
      <c r="P137" s="10"/>
      <c r="Q137" s="10"/>
      <c r="R137" s="10"/>
    </row>
    <row r="138" spans="2:18">
      <c r="B138" t="s">
        <v>93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>
        <v>0</v>
      </c>
      <c r="O138" s="10">
        <v>0</v>
      </c>
      <c r="P138" s="10"/>
      <c r="Q138" s="10"/>
      <c r="R138" s="10"/>
    </row>
    <row r="139" spans="2:18">
      <c r="B139" t="s">
        <v>94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>
        <v>2</v>
      </c>
      <c r="O139" s="10">
        <v>2</v>
      </c>
      <c r="P139" s="10"/>
      <c r="Q139" s="10"/>
      <c r="R139" s="10"/>
    </row>
    <row r="140" spans="2:18">
      <c r="B140" t="s">
        <v>95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>
        <v>260327</v>
      </c>
      <c r="O140" s="10">
        <v>267248</v>
      </c>
      <c r="P140" s="10"/>
      <c r="Q140" s="10"/>
      <c r="R140" s="10"/>
    </row>
    <row r="141" spans="2:18">
      <c r="B141" t="s">
        <v>96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>
        <v>343</v>
      </c>
      <c r="O141" s="10">
        <v>-6514</v>
      </c>
      <c r="P141" s="10"/>
      <c r="Q141" s="10"/>
      <c r="R141" s="10"/>
    </row>
    <row r="142" spans="2:18" s="4" customFormat="1">
      <c r="B142" s="4" t="s">
        <v>97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>
        <v>351421</v>
      </c>
      <c r="O142" s="11">
        <v>347233</v>
      </c>
      <c r="P142" s="11"/>
      <c r="Q142" s="11"/>
      <c r="R142" s="11"/>
    </row>
    <row r="143" spans="2:18">
      <c r="B143" t="s">
        <v>98</v>
      </c>
      <c r="C143" s="10">
        <f t="shared" ref="C143:N143" si="41">SUM(C137:C142)</f>
        <v>0</v>
      </c>
      <c r="D143" s="10">
        <f t="shared" si="41"/>
        <v>0</v>
      </c>
      <c r="E143" s="10">
        <f t="shared" si="41"/>
        <v>0</v>
      </c>
      <c r="F143" s="10">
        <f t="shared" si="41"/>
        <v>0</v>
      </c>
      <c r="G143" s="10">
        <f t="shared" si="41"/>
        <v>0</v>
      </c>
      <c r="H143" s="10">
        <f t="shared" si="41"/>
        <v>0</v>
      </c>
      <c r="I143" s="10">
        <f t="shared" si="41"/>
        <v>0</v>
      </c>
      <c r="J143" s="10">
        <f t="shared" si="41"/>
        <v>0</v>
      </c>
      <c r="K143" s="10">
        <f t="shared" si="41"/>
        <v>0</v>
      </c>
      <c r="L143" s="10">
        <f t="shared" si="41"/>
        <v>0</v>
      </c>
      <c r="M143" s="10">
        <f t="shared" si="41"/>
        <v>0</v>
      </c>
      <c r="N143" s="10">
        <f t="shared" si="41"/>
        <v>612093</v>
      </c>
      <c r="O143" s="10">
        <f>SUM(O137:O142)</f>
        <v>607969</v>
      </c>
      <c r="P143" s="10"/>
      <c r="Q143" s="10"/>
      <c r="R143" s="10"/>
    </row>
    <row r="144" spans="2:18" s="4" customFormat="1">
      <c r="B144" s="4" t="s">
        <v>99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>
        <v>14</v>
      </c>
      <c r="O144" s="11">
        <v>241</v>
      </c>
      <c r="P144" s="11"/>
      <c r="Q144" s="11"/>
      <c r="R144" s="11"/>
    </row>
    <row r="145" spans="2:18" s="9" customFormat="1">
      <c r="B145" s="9" t="s">
        <v>100</v>
      </c>
      <c r="C145" s="13">
        <f t="shared" ref="C145:N145" si="42">C143+C144</f>
        <v>0</v>
      </c>
      <c r="D145" s="13">
        <f t="shared" si="42"/>
        <v>0</v>
      </c>
      <c r="E145" s="13">
        <f t="shared" si="42"/>
        <v>0</v>
      </c>
      <c r="F145" s="13">
        <f t="shared" si="42"/>
        <v>0</v>
      </c>
      <c r="G145" s="13">
        <f t="shared" si="42"/>
        <v>0</v>
      </c>
      <c r="H145" s="13">
        <f t="shared" si="42"/>
        <v>0</v>
      </c>
      <c r="I145" s="13">
        <f t="shared" si="42"/>
        <v>0</v>
      </c>
      <c r="J145" s="13">
        <f t="shared" si="42"/>
        <v>0</v>
      </c>
      <c r="K145" s="13">
        <f t="shared" si="42"/>
        <v>0</v>
      </c>
      <c r="L145" s="13">
        <f t="shared" si="42"/>
        <v>0</v>
      </c>
      <c r="M145" s="13">
        <f t="shared" si="42"/>
        <v>0</v>
      </c>
      <c r="N145" s="13">
        <f t="shared" si="42"/>
        <v>612107</v>
      </c>
      <c r="O145" s="13">
        <f>O143+O144</f>
        <v>608210</v>
      </c>
      <c r="P145" s="13"/>
      <c r="Q145" s="13"/>
      <c r="R145" s="13"/>
    </row>
    <row r="146" spans="2:18">
      <c r="B146" t="s">
        <v>101</v>
      </c>
      <c r="C146">
        <f t="shared" ref="C146:N146" si="43">C145+C135</f>
        <v>0</v>
      </c>
      <c r="D146">
        <f t="shared" si="43"/>
        <v>0</v>
      </c>
      <c r="E146">
        <f t="shared" si="43"/>
        <v>0</v>
      </c>
      <c r="F146">
        <f t="shared" si="43"/>
        <v>0</v>
      </c>
      <c r="G146">
        <f t="shared" si="43"/>
        <v>0</v>
      </c>
      <c r="H146">
        <f t="shared" si="43"/>
        <v>0</v>
      </c>
      <c r="I146">
        <f t="shared" si="43"/>
        <v>0</v>
      </c>
      <c r="J146">
        <f t="shared" si="43"/>
        <v>0</v>
      </c>
      <c r="K146">
        <f t="shared" si="43"/>
        <v>0</v>
      </c>
      <c r="L146">
        <f t="shared" si="43"/>
        <v>0</v>
      </c>
      <c r="M146">
        <f t="shared" si="43"/>
        <v>0</v>
      </c>
      <c r="N146">
        <f t="shared" si="43"/>
        <v>928566</v>
      </c>
      <c r="O146">
        <f>O145+O135</f>
        <v>914200</v>
      </c>
    </row>
    <row r="147" spans="2:18" s="2" customFormat="1">
      <c r="B147" s="3" t="s">
        <v>102</v>
      </c>
    </row>
    <row r="148" spans="2:18">
      <c r="B148" t="s">
        <v>103</v>
      </c>
      <c r="M148">
        <v>25097</v>
      </c>
      <c r="N148">
        <v>86532</v>
      </c>
      <c r="O148">
        <v>-9618</v>
      </c>
    </row>
    <row r="149" spans="2:18" s="4" customFormat="1">
      <c r="B149" s="4" t="s">
        <v>104</v>
      </c>
      <c r="M149" s="4">
        <v>-11220</v>
      </c>
      <c r="N149" s="4">
        <v>-11263</v>
      </c>
      <c r="O149" s="4">
        <f>-22289</f>
        <v>-22289</v>
      </c>
    </row>
    <row r="150" spans="2:18">
      <c r="B150" t="s">
        <v>105</v>
      </c>
      <c r="C150">
        <f t="shared" ref="C150:N150" si="44">C148+C149</f>
        <v>0</v>
      </c>
      <c r="D150">
        <f t="shared" si="44"/>
        <v>0</v>
      </c>
      <c r="E150">
        <f t="shared" si="44"/>
        <v>0</v>
      </c>
      <c r="F150">
        <f t="shared" si="44"/>
        <v>0</v>
      </c>
      <c r="G150">
        <f t="shared" si="44"/>
        <v>0</v>
      </c>
      <c r="H150">
        <f t="shared" si="44"/>
        <v>0</v>
      </c>
      <c r="I150">
        <f t="shared" si="44"/>
        <v>0</v>
      </c>
      <c r="J150">
        <f t="shared" si="44"/>
        <v>0</v>
      </c>
      <c r="K150">
        <f t="shared" si="44"/>
        <v>0</v>
      </c>
      <c r="L150">
        <f t="shared" si="44"/>
        <v>0</v>
      </c>
      <c r="M150">
        <f t="shared" si="44"/>
        <v>13877</v>
      </c>
      <c r="N150">
        <f t="shared" si="44"/>
        <v>75269</v>
      </c>
      <c r="O150">
        <f>O148+O149</f>
        <v>-31907</v>
      </c>
    </row>
  </sheetData>
  <hyperlinks>
    <hyperlink ref="B20" r:id="rId1" xr:uid="{B4331A08-523C-4E8F-89EC-91AB6D43C36C}"/>
    <hyperlink ref="B13" r:id="rId2" xr:uid="{11FC9246-60C8-4A8B-BF81-237878D30570}"/>
    <hyperlink ref="B27" r:id="rId3" xr:uid="{7702FD69-F43F-4532-938F-CA860BA622B1}"/>
    <hyperlink ref="B6" r:id="rId4" xr:uid="{7AE684C0-8D01-4F92-8444-A7ACEBB7E315}"/>
    <hyperlink ref="B34" r:id="rId5" xr:uid="{8A940E8D-B50B-4B1E-97B8-250F8C95B136}"/>
  </hyperlink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workbookViewId="0">
      <pane xSplit="1" ySplit="1" topLeftCell="C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4.45"/>
  <cols>
    <col min="1" max="1" width="22.85546875" customWidth="1"/>
  </cols>
  <sheetData>
    <row r="1" spans="1:18">
      <c r="A1" t="str">
        <f>Info!B2</f>
        <v>AEROVIRONMENT, INC.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s="1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</row>
    <row r="3" spans="1:18">
      <c r="A3" s="1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145</v>
      </c>
      <c r="Q3" t="s">
        <v>156</v>
      </c>
      <c r="R3" t="s">
        <v>157</v>
      </c>
    </row>
    <row r="4" spans="1:18">
      <c r="A4" s="1" t="s">
        <v>158</v>
      </c>
      <c r="B4" t="s">
        <v>159</v>
      </c>
      <c r="C4" t="s">
        <v>160</v>
      </c>
      <c r="D4" t="s">
        <v>161</v>
      </c>
      <c r="E4" t="s">
        <v>162</v>
      </c>
      <c r="F4" t="s">
        <v>143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</row>
    <row r="5" spans="1:18">
      <c r="A5" s="1" t="s">
        <v>175</v>
      </c>
      <c r="B5" t="s">
        <v>176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176</v>
      </c>
      <c r="Q5" t="s">
        <v>176</v>
      </c>
      <c r="R5" t="s">
        <v>176</v>
      </c>
    </row>
    <row r="6" spans="1:18">
      <c r="A6" s="1" t="s">
        <v>177</v>
      </c>
      <c r="B6" t="s">
        <v>178</v>
      </c>
      <c r="C6" t="s">
        <v>179</v>
      </c>
      <c r="D6" t="s">
        <v>180</v>
      </c>
      <c r="E6" t="s">
        <v>181</v>
      </c>
      <c r="F6" t="s">
        <v>148</v>
      </c>
      <c r="G6" t="s">
        <v>182</v>
      </c>
      <c r="H6" t="s">
        <v>183</v>
      </c>
      <c r="I6" t="s">
        <v>184</v>
      </c>
      <c r="J6" t="s">
        <v>185</v>
      </c>
      <c r="K6" t="s">
        <v>186</v>
      </c>
      <c r="L6" t="s">
        <v>187</v>
      </c>
      <c r="M6" t="s">
        <v>188</v>
      </c>
      <c r="N6" t="s">
        <v>160</v>
      </c>
      <c r="O6" t="s">
        <v>148</v>
      </c>
      <c r="P6" t="s">
        <v>148</v>
      </c>
      <c r="Q6" t="s">
        <v>189</v>
      </c>
      <c r="R6" t="s">
        <v>190</v>
      </c>
    </row>
    <row r="7" spans="1:18">
      <c r="A7" s="1" t="s">
        <v>191</v>
      </c>
      <c r="B7" t="s">
        <v>192</v>
      </c>
      <c r="C7" t="s">
        <v>193</v>
      </c>
      <c r="D7" t="s">
        <v>194</v>
      </c>
      <c r="E7" t="s">
        <v>125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207</v>
      </c>
    </row>
    <row r="8" spans="1:18">
      <c r="A8" s="1" t="s">
        <v>208</v>
      </c>
      <c r="B8" t="s">
        <v>209</v>
      </c>
      <c r="C8" t="s">
        <v>210</v>
      </c>
      <c r="D8" t="s">
        <v>211</v>
      </c>
      <c r="E8" t="s">
        <v>211</v>
      </c>
      <c r="F8" t="s">
        <v>212</v>
      </c>
      <c r="G8" t="s">
        <v>212</v>
      </c>
      <c r="H8" t="s">
        <v>212</v>
      </c>
      <c r="I8" t="s">
        <v>212</v>
      </c>
      <c r="J8" t="s">
        <v>213</v>
      </c>
      <c r="K8" t="s">
        <v>213</v>
      </c>
      <c r="L8" t="s">
        <v>213</v>
      </c>
      <c r="M8" t="s">
        <v>213</v>
      </c>
      <c r="N8" t="s">
        <v>214</v>
      </c>
      <c r="O8" t="s">
        <v>214</v>
      </c>
      <c r="P8" t="s">
        <v>214</v>
      </c>
      <c r="Q8" t="s">
        <v>215</v>
      </c>
      <c r="R8" t="s">
        <v>215</v>
      </c>
    </row>
    <row r="9" spans="1:18">
      <c r="A9" s="1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Q9" t="s">
        <v>232</v>
      </c>
      <c r="R9" t="s">
        <v>233</v>
      </c>
    </row>
    <row r="10" spans="1:18">
      <c r="A10" s="1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236</v>
      </c>
      <c r="H10" t="s">
        <v>240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238</v>
      </c>
      <c r="O10" t="s">
        <v>245</v>
      </c>
      <c r="P10" t="s">
        <v>246</v>
      </c>
      <c r="Q10" t="s">
        <v>247</v>
      </c>
      <c r="R10" t="s">
        <v>248</v>
      </c>
    </row>
    <row r="11" spans="1:18">
      <c r="A11" s="1" t="s">
        <v>249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</row>
    <row r="12" spans="1:18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256</v>
      </c>
      <c r="H12" t="s">
        <v>257</v>
      </c>
      <c r="I12" t="s">
        <v>258</v>
      </c>
      <c r="J12" t="s">
        <v>259</v>
      </c>
      <c r="K12" t="s">
        <v>260</v>
      </c>
      <c r="L12" t="s">
        <v>261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</row>
    <row r="13" spans="1:18">
      <c r="A13" s="1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274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284</v>
      </c>
      <c r="R13" t="s">
        <v>285</v>
      </c>
    </row>
    <row r="14" spans="1:18">
      <c r="A14" s="1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290</v>
      </c>
      <c r="H14" t="s">
        <v>291</v>
      </c>
      <c r="I14" t="s">
        <v>290</v>
      </c>
      <c r="J14" t="s">
        <v>292</v>
      </c>
      <c r="K14" t="s">
        <v>293</v>
      </c>
      <c r="L14" t="s">
        <v>294</v>
      </c>
      <c r="M14" t="s">
        <v>293</v>
      </c>
      <c r="N14" t="s">
        <v>292</v>
      </c>
      <c r="O14" t="s">
        <v>295</v>
      </c>
      <c r="P14" t="s">
        <v>296</v>
      </c>
      <c r="Q14" t="s">
        <v>297</v>
      </c>
      <c r="R14" t="s">
        <v>298</v>
      </c>
    </row>
    <row r="15" spans="1:18">
      <c r="A15" s="1" t="s">
        <v>299</v>
      </c>
      <c r="B15" t="s">
        <v>211</v>
      </c>
      <c r="C15" t="s">
        <v>211</v>
      </c>
      <c r="D15" t="s">
        <v>214</v>
      </c>
      <c r="E15" t="s">
        <v>211</v>
      </c>
      <c r="F15" t="s">
        <v>300</v>
      </c>
      <c r="G15" t="s">
        <v>301</v>
      </c>
      <c r="H15" t="s">
        <v>295</v>
      </c>
      <c r="I15" t="s">
        <v>302</v>
      </c>
      <c r="J15" t="s">
        <v>287</v>
      </c>
      <c r="K15" t="s">
        <v>290</v>
      </c>
      <c r="L15" t="s">
        <v>303</v>
      </c>
      <c r="M15" t="s">
        <v>210</v>
      </c>
      <c r="N15" t="s">
        <v>304</v>
      </c>
      <c r="O15" t="s">
        <v>305</v>
      </c>
      <c r="P15" t="s">
        <v>213</v>
      </c>
      <c r="Q15" t="s">
        <v>306</v>
      </c>
      <c r="R15" t="s">
        <v>307</v>
      </c>
    </row>
    <row r="16" spans="1:18">
      <c r="A16" s="1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318</v>
      </c>
      <c r="L16" t="s">
        <v>319</v>
      </c>
      <c r="M16" t="s">
        <v>314</v>
      </c>
      <c r="N16" t="s">
        <v>320</v>
      </c>
      <c r="O16" t="s">
        <v>321</v>
      </c>
      <c r="P16" t="s">
        <v>275</v>
      </c>
      <c r="Q16" t="s">
        <v>322</v>
      </c>
      <c r="R16" t="s">
        <v>323</v>
      </c>
    </row>
    <row r="17" spans="1:18">
      <c r="A17" s="1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330</v>
      </c>
      <c r="H17" t="s">
        <v>331</v>
      </c>
      <c r="I17" t="s">
        <v>332</v>
      </c>
      <c r="J17" t="s">
        <v>333</v>
      </c>
      <c r="K17" t="s">
        <v>334</v>
      </c>
      <c r="L17" t="s">
        <v>279</v>
      </c>
      <c r="M17" t="s">
        <v>335</v>
      </c>
      <c r="N17" t="s">
        <v>336</v>
      </c>
      <c r="O17" t="s">
        <v>337</v>
      </c>
      <c r="P17" t="s">
        <v>338</v>
      </c>
      <c r="Q17" t="s">
        <v>339</v>
      </c>
      <c r="R17" t="s">
        <v>285</v>
      </c>
    </row>
    <row r="18" spans="1:18">
      <c r="A18" s="1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</row>
    <row r="19" spans="1:18">
      <c r="A19" s="1" t="s">
        <v>358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359</v>
      </c>
      <c r="Q19" t="s">
        <v>360</v>
      </c>
      <c r="R19" t="s">
        <v>361</v>
      </c>
    </row>
    <row r="20" spans="1:18">
      <c r="A20" s="1" t="s">
        <v>362</v>
      </c>
      <c r="B20" t="s">
        <v>363</v>
      </c>
      <c r="C20" t="s">
        <v>364</v>
      </c>
      <c r="D20" t="s">
        <v>359</v>
      </c>
      <c r="E20" t="s">
        <v>365</v>
      </c>
      <c r="F20" t="s">
        <v>366</v>
      </c>
      <c r="G20" t="s">
        <v>367</v>
      </c>
      <c r="H20" t="s">
        <v>368</v>
      </c>
      <c r="I20" t="s">
        <v>369</v>
      </c>
      <c r="J20" t="s">
        <v>370</v>
      </c>
      <c r="K20" t="s">
        <v>371</v>
      </c>
      <c r="L20" t="s">
        <v>372</v>
      </c>
      <c r="M20" t="s">
        <v>373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</row>
    <row r="21" spans="1:18">
      <c r="A21" s="1" t="s">
        <v>379</v>
      </c>
      <c r="B21" t="s">
        <v>336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315</v>
      </c>
      <c r="I21" t="s">
        <v>385</v>
      </c>
      <c r="J21" t="s">
        <v>277</v>
      </c>
      <c r="K21" t="s">
        <v>386</v>
      </c>
      <c r="L21" t="s">
        <v>315</v>
      </c>
      <c r="M21" t="s">
        <v>387</v>
      </c>
      <c r="N21" t="s">
        <v>388</v>
      </c>
      <c r="O21" t="s">
        <v>389</v>
      </c>
      <c r="P21" t="s">
        <v>390</v>
      </c>
      <c r="Q21" t="s">
        <v>391</v>
      </c>
      <c r="R21" t="s">
        <v>392</v>
      </c>
    </row>
    <row r="22" spans="1:18">
      <c r="A22" s="1" t="s">
        <v>393</v>
      </c>
      <c r="B22" t="s">
        <v>394</v>
      </c>
      <c r="C22" t="s">
        <v>395</v>
      </c>
      <c r="D22" t="s">
        <v>274</v>
      </c>
      <c r="E22" t="s">
        <v>396</v>
      </c>
      <c r="F22" t="s">
        <v>397</v>
      </c>
      <c r="G22" t="s">
        <v>398</v>
      </c>
      <c r="H22" t="s">
        <v>399</v>
      </c>
      <c r="I22" t="s">
        <v>400</v>
      </c>
      <c r="J22" t="s">
        <v>401</v>
      </c>
      <c r="K22" t="s">
        <v>402</v>
      </c>
      <c r="L22" t="s">
        <v>403</v>
      </c>
      <c r="M22" t="s">
        <v>404</v>
      </c>
      <c r="N22" t="s">
        <v>388</v>
      </c>
      <c r="O22" t="s">
        <v>405</v>
      </c>
      <c r="P22" t="s">
        <v>406</v>
      </c>
      <c r="Q22" t="s">
        <v>407</v>
      </c>
      <c r="R22" t="s">
        <v>392</v>
      </c>
    </row>
    <row r="23" spans="1:18">
      <c r="A23" s="1" t="s">
        <v>408</v>
      </c>
      <c r="B23" t="s">
        <v>409</v>
      </c>
      <c r="C23" t="s">
        <v>410</v>
      </c>
      <c r="D23" t="s">
        <v>280</v>
      </c>
      <c r="E23" t="s">
        <v>329</v>
      </c>
      <c r="F23" t="s">
        <v>327</v>
      </c>
      <c r="G23" t="s">
        <v>388</v>
      </c>
      <c r="H23" t="s">
        <v>403</v>
      </c>
      <c r="I23" t="s">
        <v>385</v>
      </c>
      <c r="J23" t="s">
        <v>277</v>
      </c>
      <c r="K23" t="s">
        <v>386</v>
      </c>
      <c r="L23" t="s">
        <v>403</v>
      </c>
      <c r="M23" t="s">
        <v>276</v>
      </c>
      <c r="N23" t="s">
        <v>397</v>
      </c>
      <c r="O23" t="s">
        <v>389</v>
      </c>
      <c r="P23" t="s">
        <v>411</v>
      </c>
      <c r="Q23" t="s">
        <v>412</v>
      </c>
      <c r="R23" t="s">
        <v>413</v>
      </c>
    </row>
    <row r="24" spans="1:18">
      <c r="A24" s="1" t="s">
        <v>414</v>
      </c>
      <c r="B24" t="s">
        <v>415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415</v>
      </c>
    </row>
    <row r="25" spans="1:18">
      <c r="A25" s="1" t="s">
        <v>416</v>
      </c>
      <c r="B25" t="s">
        <v>417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418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</row>
    <row r="29" spans="1:18">
      <c r="A29" t="s">
        <v>10</v>
      </c>
      <c r="B29">
        <f>B3*B9</f>
        <v>22.657</v>
      </c>
      <c r="C29">
        <f t="shared" ref="C29:R29" si="0">C3*C9</f>
        <v>27.648000000000003</v>
      </c>
      <c r="D29">
        <f t="shared" si="0"/>
        <v>29.209999999999997</v>
      </c>
      <c r="E29">
        <f t="shared" si="0"/>
        <v>25.122999999999998</v>
      </c>
      <c r="F29">
        <f t="shared" si="0"/>
        <v>30.12</v>
      </c>
      <c r="G29">
        <f t="shared" si="0"/>
        <v>24.779999999999998</v>
      </c>
      <c r="H29">
        <f t="shared" si="0"/>
        <v>22.56</v>
      </c>
      <c r="I29">
        <f t="shared" si="0"/>
        <v>31.537000000000003</v>
      </c>
      <c r="J29">
        <f t="shared" si="0"/>
        <v>26.130000000000003</v>
      </c>
      <c r="K29">
        <f t="shared" si="0"/>
        <v>26.637</v>
      </c>
      <c r="L29">
        <f t="shared" si="0"/>
        <v>37.962000000000003</v>
      </c>
      <c r="M29">
        <f t="shared" si="0"/>
        <v>70.175999999999988</v>
      </c>
      <c r="N29">
        <f t="shared" si="0"/>
        <v>64.2</v>
      </c>
      <c r="O29">
        <f t="shared" si="0"/>
        <v>70.756999999999991</v>
      </c>
      <c r="P29">
        <f t="shared" si="0"/>
        <v>101.17099999999999</v>
      </c>
      <c r="Q29">
        <f t="shared" si="0"/>
        <v>83.283000000000001</v>
      </c>
      <c r="R29">
        <f t="shared" si="0"/>
        <v>61.388000000000005</v>
      </c>
    </row>
  </sheetData>
  <pageMargins left="0.7" right="0.7" top="0.75" bottom="0.75" header="0.3" footer="0.3"/>
  <ignoredErrors>
    <ignoredError sqref="B1:R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>
      <selection activeCell="C32" sqref="C32"/>
    </sheetView>
  </sheetViews>
  <sheetFormatPr defaultRowHeight="14.45"/>
  <cols>
    <col min="1" max="1" width="30.140625" customWidth="1"/>
  </cols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 t="s">
        <v>13</v>
      </c>
      <c r="B2" t="s">
        <v>423</v>
      </c>
      <c r="C2" t="s">
        <v>424</v>
      </c>
      <c r="D2" t="s">
        <v>425</v>
      </c>
      <c r="E2" t="s">
        <v>426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</row>
    <row r="3" spans="1:21">
      <c r="A3" s="1" t="s">
        <v>427</v>
      </c>
      <c r="B3" t="s">
        <v>176</v>
      </c>
      <c r="C3" t="s">
        <v>176</v>
      </c>
      <c r="D3" t="s">
        <v>428</v>
      </c>
      <c r="E3" t="s">
        <v>429</v>
      </c>
      <c r="F3" t="s">
        <v>425</v>
      </c>
      <c r="G3" t="s">
        <v>430</v>
      </c>
      <c r="H3" t="s">
        <v>431</v>
      </c>
      <c r="I3" t="s">
        <v>432</v>
      </c>
      <c r="J3" t="s">
        <v>433</v>
      </c>
      <c r="K3" t="s">
        <v>361</v>
      </c>
      <c r="L3" t="s">
        <v>434</v>
      </c>
      <c r="M3" t="s">
        <v>435</v>
      </c>
      <c r="N3" t="s">
        <v>436</v>
      </c>
      <c r="O3" t="s">
        <v>437</v>
      </c>
      <c r="P3" t="s">
        <v>438</v>
      </c>
      <c r="Q3" t="s">
        <v>439</v>
      </c>
      <c r="R3" t="s">
        <v>440</v>
      </c>
      <c r="S3" t="s">
        <v>441</v>
      </c>
      <c r="T3" t="s">
        <v>442</v>
      </c>
      <c r="U3" t="s">
        <v>443</v>
      </c>
    </row>
    <row r="4" spans="1:21">
      <c r="A4" s="1" t="s">
        <v>444</v>
      </c>
      <c r="B4" t="s">
        <v>176</v>
      </c>
      <c r="C4" t="s">
        <v>176</v>
      </c>
      <c r="D4" t="s">
        <v>304</v>
      </c>
      <c r="E4" t="s">
        <v>445</v>
      </c>
      <c r="F4" t="s">
        <v>446</v>
      </c>
      <c r="G4" t="s">
        <v>447</v>
      </c>
      <c r="H4" t="s">
        <v>448</v>
      </c>
      <c r="I4" t="s">
        <v>449</v>
      </c>
      <c r="J4" t="s">
        <v>450</v>
      </c>
      <c r="K4" t="s">
        <v>451</v>
      </c>
      <c r="L4" t="s">
        <v>452</v>
      </c>
      <c r="M4" t="s">
        <v>453</v>
      </c>
      <c r="N4" t="s">
        <v>454</v>
      </c>
      <c r="O4" t="s">
        <v>455</v>
      </c>
      <c r="P4" t="s">
        <v>456</v>
      </c>
      <c r="Q4" t="s">
        <v>457</v>
      </c>
      <c r="R4" t="s">
        <v>458</v>
      </c>
      <c r="S4" t="s">
        <v>432</v>
      </c>
      <c r="T4" t="s">
        <v>459</v>
      </c>
      <c r="U4" t="s">
        <v>460</v>
      </c>
    </row>
    <row r="5" spans="1:21">
      <c r="A5" s="1" t="s">
        <v>461</v>
      </c>
      <c r="B5" t="s">
        <v>176</v>
      </c>
      <c r="C5" t="s">
        <v>176</v>
      </c>
      <c r="D5" t="s">
        <v>462</v>
      </c>
      <c r="E5" t="s">
        <v>463</v>
      </c>
      <c r="F5" t="s">
        <v>464</v>
      </c>
      <c r="G5" t="s">
        <v>465</v>
      </c>
      <c r="H5" t="s">
        <v>466</v>
      </c>
      <c r="I5" t="s">
        <v>467</v>
      </c>
      <c r="J5" t="s">
        <v>468</v>
      </c>
      <c r="K5" t="s">
        <v>469</v>
      </c>
      <c r="L5" t="s">
        <v>470</v>
      </c>
      <c r="M5" t="s">
        <v>471</v>
      </c>
      <c r="N5" t="s">
        <v>472</v>
      </c>
      <c r="O5" t="s">
        <v>473</v>
      </c>
      <c r="P5" t="s">
        <v>474</v>
      </c>
      <c r="Q5" t="s">
        <v>475</v>
      </c>
      <c r="R5" t="s">
        <v>476</v>
      </c>
      <c r="S5" t="s">
        <v>477</v>
      </c>
      <c r="T5" t="s">
        <v>478</v>
      </c>
      <c r="U5" t="s">
        <v>479</v>
      </c>
    </row>
    <row r="6" spans="1:21">
      <c r="A6" s="1" t="s">
        <v>480</v>
      </c>
      <c r="B6" t="s">
        <v>176</v>
      </c>
      <c r="C6" t="s">
        <v>176</v>
      </c>
      <c r="D6" t="s">
        <v>300</v>
      </c>
      <c r="E6" t="s">
        <v>481</v>
      </c>
      <c r="F6" t="s">
        <v>482</v>
      </c>
      <c r="G6" t="s">
        <v>483</v>
      </c>
      <c r="H6" t="s">
        <v>484</v>
      </c>
      <c r="I6" t="s">
        <v>485</v>
      </c>
      <c r="J6" t="s">
        <v>429</v>
      </c>
      <c r="K6" t="s">
        <v>486</v>
      </c>
      <c r="L6" t="s">
        <v>448</v>
      </c>
      <c r="M6" t="s">
        <v>487</v>
      </c>
      <c r="N6" t="s">
        <v>456</v>
      </c>
      <c r="O6" t="s">
        <v>456</v>
      </c>
      <c r="P6" t="s">
        <v>488</v>
      </c>
      <c r="Q6" t="s">
        <v>489</v>
      </c>
      <c r="R6" t="s">
        <v>490</v>
      </c>
      <c r="S6" t="s">
        <v>491</v>
      </c>
      <c r="T6" t="s">
        <v>492</v>
      </c>
      <c r="U6" t="s">
        <v>493</v>
      </c>
    </row>
    <row r="7" spans="1:21">
      <c r="A7" s="1" t="s">
        <v>494</v>
      </c>
      <c r="B7" t="s">
        <v>176</v>
      </c>
      <c r="C7" t="s">
        <v>176</v>
      </c>
      <c r="D7" t="s">
        <v>295</v>
      </c>
      <c r="E7" t="s">
        <v>495</v>
      </c>
      <c r="F7" t="s">
        <v>302</v>
      </c>
      <c r="G7" t="s">
        <v>495</v>
      </c>
      <c r="H7" t="s">
        <v>212</v>
      </c>
      <c r="I7" t="s">
        <v>215</v>
      </c>
      <c r="J7" t="s">
        <v>496</v>
      </c>
      <c r="K7" t="s">
        <v>497</v>
      </c>
      <c r="L7" t="s">
        <v>498</v>
      </c>
      <c r="M7" t="s">
        <v>300</v>
      </c>
      <c r="N7" t="s">
        <v>423</v>
      </c>
      <c r="O7" t="s">
        <v>499</v>
      </c>
      <c r="P7" t="s">
        <v>500</v>
      </c>
      <c r="Q7" t="s">
        <v>300</v>
      </c>
      <c r="R7" t="s">
        <v>501</v>
      </c>
      <c r="S7" t="s">
        <v>423</v>
      </c>
      <c r="T7" t="s">
        <v>502</v>
      </c>
      <c r="U7" t="s">
        <v>503</v>
      </c>
    </row>
    <row r="8" spans="1:21">
      <c r="A8" s="1" t="s">
        <v>504</v>
      </c>
      <c r="B8" t="s">
        <v>176</v>
      </c>
      <c r="C8" t="s">
        <v>176</v>
      </c>
      <c r="D8" t="s">
        <v>505</v>
      </c>
      <c r="E8" t="s">
        <v>214</v>
      </c>
      <c r="F8" t="s">
        <v>214</v>
      </c>
      <c r="G8" t="s">
        <v>501</v>
      </c>
      <c r="H8" t="s">
        <v>501</v>
      </c>
      <c r="I8" t="s">
        <v>499</v>
      </c>
      <c r="J8" t="s">
        <v>304</v>
      </c>
      <c r="K8" t="s">
        <v>503</v>
      </c>
      <c r="L8" t="s">
        <v>506</v>
      </c>
      <c r="M8" t="s">
        <v>484</v>
      </c>
      <c r="N8" t="s">
        <v>484</v>
      </c>
      <c r="O8" t="s">
        <v>507</v>
      </c>
      <c r="P8" t="s">
        <v>445</v>
      </c>
      <c r="Q8" t="s">
        <v>508</v>
      </c>
      <c r="R8" t="s">
        <v>507</v>
      </c>
      <c r="S8" t="s">
        <v>428</v>
      </c>
      <c r="T8" t="s">
        <v>485</v>
      </c>
      <c r="U8" t="s">
        <v>509</v>
      </c>
    </row>
    <row r="9" spans="1:21">
      <c r="A9" s="1" t="s">
        <v>510</v>
      </c>
      <c r="B9" t="s">
        <v>176</v>
      </c>
      <c r="C9" t="s">
        <v>176</v>
      </c>
      <c r="D9" t="s">
        <v>505</v>
      </c>
      <c r="E9" t="s">
        <v>214</v>
      </c>
      <c r="F9" t="s">
        <v>214</v>
      </c>
      <c r="G9" t="s">
        <v>501</v>
      </c>
      <c r="H9" t="s">
        <v>501</v>
      </c>
      <c r="I9" t="s">
        <v>499</v>
      </c>
      <c r="J9" t="s">
        <v>304</v>
      </c>
      <c r="K9" t="s">
        <v>503</v>
      </c>
      <c r="L9" t="s">
        <v>506</v>
      </c>
      <c r="M9" t="s">
        <v>484</v>
      </c>
      <c r="N9" t="s">
        <v>484</v>
      </c>
      <c r="O9" t="s">
        <v>507</v>
      </c>
      <c r="P9" t="s">
        <v>445</v>
      </c>
      <c r="Q9" t="s">
        <v>508</v>
      </c>
      <c r="R9" t="s">
        <v>507</v>
      </c>
      <c r="S9" t="s">
        <v>428</v>
      </c>
      <c r="T9" t="s">
        <v>176</v>
      </c>
      <c r="U9" t="s">
        <v>176</v>
      </c>
    </row>
    <row r="10" spans="1:21">
      <c r="A10" s="1" t="s">
        <v>511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176</v>
      </c>
      <c r="T10" t="s">
        <v>176</v>
      </c>
      <c r="U10" t="s">
        <v>176</v>
      </c>
    </row>
    <row r="11" spans="1:21">
      <c r="A11" s="1" t="s">
        <v>512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</row>
    <row r="12" spans="1:21">
      <c r="A12" s="1" t="s">
        <v>513</v>
      </c>
      <c r="B12" t="s">
        <v>176</v>
      </c>
      <c r="C12" t="s">
        <v>176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 t="s">
        <v>519</v>
      </c>
      <c r="J12" t="s">
        <v>259</v>
      </c>
      <c r="K12" t="s">
        <v>349</v>
      </c>
      <c r="L12" t="s">
        <v>345</v>
      </c>
      <c r="M12" t="s">
        <v>520</v>
      </c>
      <c r="N12" t="s">
        <v>521</v>
      </c>
      <c r="O12" t="s">
        <v>522</v>
      </c>
      <c r="P12" t="s">
        <v>258</v>
      </c>
      <c r="Q12" t="s">
        <v>520</v>
      </c>
      <c r="R12" t="s">
        <v>523</v>
      </c>
      <c r="S12" t="s">
        <v>524</v>
      </c>
      <c r="T12" t="s">
        <v>525</v>
      </c>
      <c r="U12" t="s">
        <v>526</v>
      </c>
    </row>
    <row r="13" spans="1:21">
      <c r="A13" s="1" t="s">
        <v>527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307</v>
      </c>
      <c r="I13" t="s">
        <v>528</v>
      </c>
      <c r="J13" t="s">
        <v>528</v>
      </c>
      <c r="K13" t="s">
        <v>528</v>
      </c>
      <c r="L13" t="s">
        <v>307</v>
      </c>
      <c r="M13" t="s">
        <v>307</v>
      </c>
      <c r="N13" t="s">
        <v>307</v>
      </c>
      <c r="O13" t="s">
        <v>307</v>
      </c>
      <c r="P13" t="s">
        <v>529</v>
      </c>
      <c r="Q13" t="s">
        <v>529</v>
      </c>
      <c r="R13" t="s">
        <v>289</v>
      </c>
      <c r="S13" t="s">
        <v>289</v>
      </c>
      <c r="T13" t="s">
        <v>176</v>
      </c>
      <c r="U13" t="s">
        <v>176</v>
      </c>
    </row>
    <row r="14" spans="1:21">
      <c r="A14" s="1" t="s">
        <v>530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307</v>
      </c>
      <c r="U14" t="s">
        <v>289</v>
      </c>
    </row>
    <row r="15" spans="1:21">
      <c r="A15" s="1" t="s">
        <v>531</v>
      </c>
      <c r="B15" t="s">
        <v>176</v>
      </c>
      <c r="C15" t="s">
        <v>176</v>
      </c>
      <c r="D15" t="s">
        <v>307</v>
      </c>
      <c r="E15" t="s">
        <v>529</v>
      </c>
      <c r="F15" t="s">
        <v>287</v>
      </c>
      <c r="G15" t="s">
        <v>288</v>
      </c>
      <c r="H15" t="s">
        <v>289</v>
      </c>
      <c r="I15" t="s">
        <v>290</v>
      </c>
      <c r="J15" t="s">
        <v>291</v>
      </c>
      <c r="K15" t="s">
        <v>290</v>
      </c>
      <c r="L15" t="s">
        <v>291</v>
      </c>
      <c r="M15" t="s">
        <v>290</v>
      </c>
      <c r="N15" t="s">
        <v>292</v>
      </c>
      <c r="O15" t="s">
        <v>293</v>
      </c>
      <c r="P15" t="s">
        <v>294</v>
      </c>
      <c r="Q15" t="s">
        <v>293</v>
      </c>
      <c r="R15" t="s">
        <v>292</v>
      </c>
      <c r="S15" t="s">
        <v>295</v>
      </c>
      <c r="T15" t="s">
        <v>296</v>
      </c>
      <c r="U15" t="s">
        <v>297</v>
      </c>
    </row>
    <row r="16" spans="1:21">
      <c r="A16" s="1" t="s">
        <v>532</v>
      </c>
      <c r="B16" t="s">
        <v>307</v>
      </c>
      <c r="C16" t="s">
        <v>529</v>
      </c>
      <c r="D16" t="s">
        <v>211</v>
      </c>
      <c r="E16" t="s">
        <v>533</v>
      </c>
      <c r="F16" t="s">
        <v>534</v>
      </c>
      <c r="G16" t="s">
        <v>496</v>
      </c>
      <c r="H16" t="s">
        <v>535</v>
      </c>
      <c r="I16" t="s">
        <v>535</v>
      </c>
      <c r="J16" t="s">
        <v>536</v>
      </c>
      <c r="K16" t="s">
        <v>537</v>
      </c>
      <c r="L16" t="s">
        <v>212</v>
      </c>
      <c r="M16" t="s">
        <v>214</v>
      </c>
      <c r="N16" t="s">
        <v>295</v>
      </c>
      <c r="O16" t="s">
        <v>302</v>
      </c>
      <c r="P16" t="s">
        <v>211</v>
      </c>
      <c r="Q16" t="s">
        <v>496</v>
      </c>
      <c r="R16" t="s">
        <v>507</v>
      </c>
      <c r="S16" t="s">
        <v>445</v>
      </c>
      <c r="T16" t="s">
        <v>298</v>
      </c>
      <c r="U16" t="s">
        <v>506</v>
      </c>
    </row>
    <row r="17" spans="1:21">
      <c r="A17" s="1" t="s">
        <v>538</v>
      </c>
      <c r="B17" t="s">
        <v>539</v>
      </c>
      <c r="C17" t="s">
        <v>540</v>
      </c>
      <c r="D17" t="s">
        <v>541</v>
      </c>
      <c r="E17" t="s">
        <v>542</v>
      </c>
      <c r="F17" t="s">
        <v>543</v>
      </c>
      <c r="G17" t="s">
        <v>544</v>
      </c>
      <c r="H17" t="s">
        <v>545</v>
      </c>
      <c r="I17" t="s">
        <v>546</v>
      </c>
      <c r="J17" t="s">
        <v>547</v>
      </c>
      <c r="K17" t="s">
        <v>548</v>
      </c>
      <c r="L17" t="s">
        <v>549</v>
      </c>
      <c r="M17" t="s">
        <v>550</v>
      </c>
      <c r="N17" t="s">
        <v>551</v>
      </c>
      <c r="O17" t="s">
        <v>552</v>
      </c>
      <c r="P17" t="s">
        <v>553</v>
      </c>
      <c r="Q17" t="s">
        <v>554</v>
      </c>
      <c r="R17" t="s">
        <v>555</v>
      </c>
      <c r="S17" t="s">
        <v>556</v>
      </c>
      <c r="T17" t="s">
        <v>557</v>
      </c>
      <c r="U17" t="s">
        <v>558</v>
      </c>
    </row>
    <row r="18" spans="1:21">
      <c r="A18" s="1" t="s">
        <v>559</v>
      </c>
      <c r="B18" t="s">
        <v>423</v>
      </c>
      <c r="C18" t="s">
        <v>424</v>
      </c>
      <c r="D18" t="s">
        <v>210</v>
      </c>
      <c r="E18" t="s">
        <v>495</v>
      </c>
      <c r="F18" t="s">
        <v>497</v>
      </c>
      <c r="G18" t="s">
        <v>560</v>
      </c>
      <c r="H18" t="s">
        <v>500</v>
      </c>
      <c r="I18" t="s">
        <v>301</v>
      </c>
      <c r="J18" t="s">
        <v>501</v>
      </c>
      <c r="K18" t="s">
        <v>561</v>
      </c>
      <c r="L18" t="s">
        <v>288</v>
      </c>
      <c r="M18" t="s">
        <v>303</v>
      </c>
      <c r="N18" t="s">
        <v>529</v>
      </c>
      <c r="O18" t="s">
        <v>295</v>
      </c>
      <c r="P18" t="s">
        <v>562</v>
      </c>
      <c r="Q18" t="s">
        <v>563</v>
      </c>
      <c r="R18" t="s">
        <v>501</v>
      </c>
      <c r="S18" t="s">
        <v>304</v>
      </c>
      <c r="T18" t="s">
        <v>561</v>
      </c>
      <c r="U18" t="s">
        <v>564</v>
      </c>
    </row>
    <row r="19" spans="1:21">
      <c r="A19" s="1" t="s">
        <v>565</v>
      </c>
      <c r="B19" t="s">
        <v>566</v>
      </c>
      <c r="C19" t="s">
        <v>566</v>
      </c>
      <c r="D19" t="s">
        <v>567</v>
      </c>
      <c r="E19" t="s">
        <v>568</v>
      </c>
      <c r="F19" t="s">
        <v>569</v>
      </c>
      <c r="G19" t="s">
        <v>570</v>
      </c>
      <c r="H19" t="s">
        <v>571</v>
      </c>
      <c r="I19" t="s">
        <v>572</v>
      </c>
      <c r="J19" t="s">
        <v>573</v>
      </c>
      <c r="K19" t="s">
        <v>574</v>
      </c>
      <c r="L19" t="s">
        <v>575</v>
      </c>
      <c r="M19" t="s">
        <v>576</v>
      </c>
      <c r="N19" t="s">
        <v>577</v>
      </c>
      <c r="O19" t="s">
        <v>578</v>
      </c>
      <c r="P19" t="s">
        <v>579</v>
      </c>
      <c r="Q19" t="s">
        <v>580</v>
      </c>
      <c r="R19" t="s">
        <v>581</v>
      </c>
      <c r="S19" t="s">
        <v>582</v>
      </c>
      <c r="T19" t="s">
        <v>583</v>
      </c>
      <c r="U19" t="s">
        <v>584</v>
      </c>
    </row>
    <row r="20" spans="1:21">
      <c r="A20" s="1" t="s">
        <v>585</v>
      </c>
      <c r="B20" t="s">
        <v>176</v>
      </c>
      <c r="C20" t="s">
        <v>176</v>
      </c>
      <c r="D20" t="s">
        <v>586</v>
      </c>
      <c r="E20" t="s">
        <v>586</v>
      </c>
      <c r="F20" t="s">
        <v>529</v>
      </c>
      <c r="G20" t="s">
        <v>288</v>
      </c>
      <c r="H20" t="s">
        <v>307</v>
      </c>
      <c r="I20" t="s">
        <v>528</v>
      </c>
      <c r="J20" t="s">
        <v>528</v>
      </c>
      <c r="K20" t="s">
        <v>528</v>
      </c>
      <c r="L20" t="s">
        <v>294</v>
      </c>
      <c r="M20" t="s">
        <v>529</v>
      </c>
      <c r="N20" t="s">
        <v>586</v>
      </c>
      <c r="O20" t="s">
        <v>587</v>
      </c>
      <c r="P20" t="s">
        <v>529</v>
      </c>
      <c r="Q20" t="s">
        <v>529</v>
      </c>
      <c r="R20" t="s">
        <v>505</v>
      </c>
      <c r="S20" t="s">
        <v>293</v>
      </c>
      <c r="T20" t="s">
        <v>588</v>
      </c>
      <c r="U20" t="s">
        <v>588</v>
      </c>
    </row>
    <row r="21" spans="1:21">
      <c r="A21" s="1" t="s">
        <v>589</v>
      </c>
      <c r="B21" t="s">
        <v>176</v>
      </c>
      <c r="C21" t="s">
        <v>176</v>
      </c>
      <c r="D21" t="s">
        <v>210</v>
      </c>
      <c r="E21" t="s">
        <v>495</v>
      </c>
      <c r="F21" t="s">
        <v>563</v>
      </c>
      <c r="G21" t="s">
        <v>563</v>
      </c>
      <c r="H21" t="s">
        <v>501</v>
      </c>
      <c r="I21" t="s">
        <v>301</v>
      </c>
      <c r="J21" t="s">
        <v>501</v>
      </c>
      <c r="K21" t="s">
        <v>298</v>
      </c>
      <c r="L21" t="s">
        <v>291</v>
      </c>
      <c r="M21" t="s">
        <v>209</v>
      </c>
      <c r="N21" t="s">
        <v>529</v>
      </c>
      <c r="O21" t="s">
        <v>292</v>
      </c>
      <c r="P21" t="s">
        <v>302</v>
      </c>
      <c r="Q21" t="s">
        <v>501</v>
      </c>
      <c r="R21" t="s">
        <v>483</v>
      </c>
      <c r="S21" t="s">
        <v>537</v>
      </c>
      <c r="T21" t="s">
        <v>501</v>
      </c>
      <c r="U21" t="s">
        <v>590</v>
      </c>
    </row>
    <row r="22" spans="1:21">
      <c r="A22" s="1" t="s">
        <v>591</v>
      </c>
      <c r="B22" t="s">
        <v>176</v>
      </c>
      <c r="C22" t="s">
        <v>176</v>
      </c>
      <c r="D22" t="s">
        <v>592</v>
      </c>
      <c r="E22" t="s">
        <v>593</v>
      </c>
      <c r="F22" t="s">
        <v>594</v>
      </c>
      <c r="G22" t="s">
        <v>595</v>
      </c>
      <c r="H22" t="s">
        <v>596</v>
      </c>
      <c r="I22" t="s">
        <v>597</v>
      </c>
      <c r="J22" t="s">
        <v>598</v>
      </c>
      <c r="K22" t="s">
        <v>599</v>
      </c>
      <c r="L22" t="s">
        <v>600</v>
      </c>
      <c r="M22" t="s">
        <v>601</v>
      </c>
      <c r="N22" t="s">
        <v>602</v>
      </c>
      <c r="O22" t="s">
        <v>603</v>
      </c>
      <c r="P22" t="s">
        <v>604</v>
      </c>
      <c r="Q22" t="s">
        <v>605</v>
      </c>
      <c r="R22" t="s">
        <v>606</v>
      </c>
      <c r="S22" t="s">
        <v>607</v>
      </c>
      <c r="T22" t="s">
        <v>608</v>
      </c>
      <c r="U22" t="s">
        <v>609</v>
      </c>
    </row>
    <row r="23" spans="1:21">
      <c r="A23" s="1" t="s">
        <v>610</v>
      </c>
      <c r="B23" t="s">
        <v>176</v>
      </c>
      <c r="C23" t="s">
        <v>176</v>
      </c>
      <c r="D23" t="s">
        <v>293</v>
      </c>
      <c r="E23" t="s">
        <v>289</v>
      </c>
      <c r="F23" t="s">
        <v>291</v>
      </c>
      <c r="G23" t="s">
        <v>291</v>
      </c>
      <c r="H23" t="s">
        <v>295</v>
      </c>
      <c r="I23" t="s">
        <v>290</v>
      </c>
      <c r="J23" t="s">
        <v>292</v>
      </c>
      <c r="K23" t="s">
        <v>562</v>
      </c>
      <c r="L23" t="s">
        <v>528</v>
      </c>
      <c r="M23" t="s">
        <v>307</v>
      </c>
      <c r="N23" t="s">
        <v>611</v>
      </c>
      <c r="O23" t="s">
        <v>611</v>
      </c>
      <c r="P23" t="s">
        <v>529</v>
      </c>
      <c r="Q23" t="s">
        <v>295</v>
      </c>
      <c r="R23" t="s">
        <v>289</v>
      </c>
      <c r="S23" t="s">
        <v>293</v>
      </c>
      <c r="T23" t="s">
        <v>307</v>
      </c>
      <c r="U23" t="s">
        <v>564</v>
      </c>
    </row>
    <row r="24" spans="1:21">
      <c r="A24" s="1" t="s">
        <v>612</v>
      </c>
      <c r="B24" t="s">
        <v>307</v>
      </c>
      <c r="C24" t="s">
        <v>529</v>
      </c>
      <c r="D24" t="s">
        <v>209</v>
      </c>
      <c r="E24" t="s">
        <v>291</v>
      </c>
      <c r="F24" t="s">
        <v>211</v>
      </c>
      <c r="G24" t="s">
        <v>211</v>
      </c>
      <c r="H24" t="s">
        <v>214</v>
      </c>
      <c r="I24" t="s">
        <v>211</v>
      </c>
      <c r="J24" t="s">
        <v>300</v>
      </c>
      <c r="K24" t="s">
        <v>301</v>
      </c>
      <c r="L24" t="s">
        <v>295</v>
      </c>
      <c r="M24" t="s">
        <v>302</v>
      </c>
      <c r="N24" t="s">
        <v>287</v>
      </c>
      <c r="O24" t="s">
        <v>290</v>
      </c>
      <c r="P24" t="s">
        <v>303</v>
      </c>
      <c r="Q24" t="s">
        <v>210</v>
      </c>
      <c r="R24" t="s">
        <v>304</v>
      </c>
      <c r="S24" t="s">
        <v>305</v>
      </c>
      <c r="T24" t="s">
        <v>213</v>
      </c>
      <c r="U24" t="s">
        <v>306</v>
      </c>
    </row>
    <row r="25" spans="1:21">
      <c r="A25" s="1" t="s">
        <v>613</v>
      </c>
      <c r="B25" t="s">
        <v>539</v>
      </c>
      <c r="C25" t="s">
        <v>540</v>
      </c>
      <c r="D25" t="s">
        <v>614</v>
      </c>
      <c r="E25" t="s">
        <v>615</v>
      </c>
      <c r="F25" t="s">
        <v>616</v>
      </c>
      <c r="G25" t="s">
        <v>617</v>
      </c>
      <c r="H25" t="s">
        <v>618</v>
      </c>
      <c r="I25" t="s">
        <v>619</v>
      </c>
      <c r="J25" t="s">
        <v>620</v>
      </c>
      <c r="K25" t="s">
        <v>621</v>
      </c>
      <c r="L25" t="s">
        <v>622</v>
      </c>
      <c r="M25" t="s">
        <v>623</v>
      </c>
      <c r="N25" t="s">
        <v>624</v>
      </c>
      <c r="O25" t="s">
        <v>625</v>
      </c>
      <c r="P25" t="s">
        <v>626</v>
      </c>
      <c r="Q25" t="s">
        <v>627</v>
      </c>
      <c r="R25" t="s">
        <v>628</v>
      </c>
      <c r="S25" t="s">
        <v>629</v>
      </c>
      <c r="T25" t="s">
        <v>630</v>
      </c>
      <c r="U25" t="s">
        <v>631</v>
      </c>
    </row>
    <row r="26" spans="1:21">
      <c r="A26" s="1" t="s">
        <v>632</v>
      </c>
      <c r="B26" t="s">
        <v>633</v>
      </c>
      <c r="C26" t="s">
        <v>634</v>
      </c>
      <c r="D26" t="s">
        <v>635</v>
      </c>
      <c r="E26" t="s">
        <v>153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148</v>
      </c>
      <c r="M26" t="s">
        <v>149</v>
      </c>
      <c r="N26" t="s">
        <v>150</v>
      </c>
      <c r="O26" t="s">
        <v>151</v>
      </c>
      <c r="P26" t="s">
        <v>152</v>
      </c>
      <c r="Q26" t="s">
        <v>153</v>
      </c>
      <c r="R26" t="s">
        <v>154</v>
      </c>
      <c r="S26" t="s">
        <v>155</v>
      </c>
      <c r="T26" t="s">
        <v>145</v>
      </c>
      <c r="U26" t="s">
        <v>156</v>
      </c>
    </row>
    <row r="27" spans="1:21">
      <c r="A27" s="1" t="s">
        <v>636</v>
      </c>
      <c r="B27" t="s">
        <v>157</v>
      </c>
      <c r="C27" t="s">
        <v>161</v>
      </c>
      <c r="D27" t="s">
        <v>637</v>
      </c>
      <c r="E27" t="s">
        <v>638</v>
      </c>
      <c r="F27" t="s">
        <v>639</v>
      </c>
      <c r="G27" t="s">
        <v>640</v>
      </c>
      <c r="H27" t="s">
        <v>641</v>
      </c>
      <c r="I27" t="s">
        <v>165</v>
      </c>
      <c r="J27" t="s">
        <v>642</v>
      </c>
      <c r="K27" t="s">
        <v>643</v>
      </c>
      <c r="L27" t="s">
        <v>148</v>
      </c>
      <c r="M27" t="s">
        <v>644</v>
      </c>
      <c r="N27" t="s">
        <v>150</v>
      </c>
      <c r="O27" t="s">
        <v>151</v>
      </c>
      <c r="P27" t="s">
        <v>152</v>
      </c>
      <c r="Q27" t="s">
        <v>645</v>
      </c>
      <c r="R27" t="s">
        <v>646</v>
      </c>
      <c r="S27" t="s">
        <v>647</v>
      </c>
      <c r="T27" t="s">
        <v>648</v>
      </c>
      <c r="U27" t="s">
        <v>156</v>
      </c>
    </row>
    <row r="28" spans="1:21">
      <c r="A28" s="1" t="s">
        <v>649</v>
      </c>
      <c r="B28" t="s">
        <v>303</v>
      </c>
      <c r="C28" t="s">
        <v>529</v>
      </c>
      <c r="D28" t="s">
        <v>529</v>
      </c>
      <c r="E28" t="s">
        <v>562</v>
      </c>
      <c r="F28" t="s">
        <v>209</v>
      </c>
      <c r="G28" t="s">
        <v>210</v>
      </c>
      <c r="H28" t="s">
        <v>211</v>
      </c>
      <c r="I28" t="s">
        <v>211</v>
      </c>
      <c r="J28" t="s">
        <v>212</v>
      </c>
      <c r="K28" t="s">
        <v>212</v>
      </c>
      <c r="L28" t="s">
        <v>212</v>
      </c>
      <c r="M28" t="s">
        <v>212</v>
      </c>
      <c r="N28" t="s">
        <v>213</v>
      </c>
      <c r="O28" t="s">
        <v>213</v>
      </c>
      <c r="P28" t="s">
        <v>213</v>
      </c>
      <c r="Q28" t="s">
        <v>213</v>
      </c>
      <c r="R28" t="s">
        <v>214</v>
      </c>
      <c r="S28" t="s">
        <v>214</v>
      </c>
      <c r="T28" t="s">
        <v>214</v>
      </c>
      <c r="U28" t="s">
        <v>215</v>
      </c>
    </row>
    <row r="29" spans="1:21">
      <c r="A29" s="1" t="s">
        <v>650</v>
      </c>
      <c r="B29" t="s">
        <v>303</v>
      </c>
      <c r="C29" t="s">
        <v>529</v>
      </c>
      <c r="D29" t="s">
        <v>529</v>
      </c>
      <c r="E29" t="s">
        <v>209</v>
      </c>
      <c r="F29" t="s">
        <v>505</v>
      </c>
      <c r="G29" t="s">
        <v>211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213</v>
      </c>
      <c r="N29" t="s">
        <v>213</v>
      </c>
      <c r="O29" t="s">
        <v>213</v>
      </c>
      <c r="P29" t="s">
        <v>213</v>
      </c>
      <c r="Q29" t="s">
        <v>214</v>
      </c>
      <c r="R29" t="s">
        <v>214</v>
      </c>
      <c r="S29" t="s">
        <v>214</v>
      </c>
      <c r="T29" t="s">
        <v>214</v>
      </c>
      <c r="U29" t="s">
        <v>215</v>
      </c>
    </row>
  </sheetData>
  <pageMargins left="0.7" right="0.7" top="0.75" bottom="0.75" header="0.3" footer="0.3"/>
  <ignoredErrors>
    <ignoredError sqref="B1:U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"/>
  <sheetViews>
    <sheetView workbookViewId="0">
      <selection activeCell="L48" sqref="L48"/>
    </sheetView>
  </sheetViews>
  <sheetFormatPr defaultRowHeight="14.45"/>
  <cols>
    <col min="1" max="1" width="36.5703125" customWidth="1"/>
  </cols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 t="s">
        <v>651</v>
      </c>
      <c r="B2" t="s">
        <v>176</v>
      </c>
      <c r="C2" t="s">
        <v>176</v>
      </c>
      <c r="D2" t="s">
        <v>295</v>
      </c>
      <c r="E2" t="s">
        <v>209</v>
      </c>
      <c r="F2" t="s">
        <v>211</v>
      </c>
      <c r="G2" t="s">
        <v>425</v>
      </c>
      <c r="H2" t="s">
        <v>450</v>
      </c>
      <c r="I2" t="s">
        <v>652</v>
      </c>
      <c r="J2" t="s">
        <v>653</v>
      </c>
      <c r="K2" t="s">
        <v>654</v>
      </c>
      <c r="L2" t="s">
        <v>655</v>
      </c>
      <c r="M2" t="s">
        <v>656</v>
      </c>
      <c r="N2" t="s">
        <v>516</v>
      </c>
      <c r="O2" t="s">
        <v>657</v>
      </c>
      <c r="P2" t="s">
        <v>658</v>
      </c>
      <c r="Q2" t="s">
        <v>659</v>
      </c>
      <c r="R2" t="s">
        <v>660</v>
      </c>
      <c r="S2" t="s">
        <v>661</v>
      </c>
      <c r="T2" t="s">
        <v>662</v>
      </c>
      <c r="U2" t="s">
        <v>489</v>
      </c>
    </row>
    <row r="3" spans="1:21">
      <c r="A3" s="1" t="s">
        <v>663</v>
      </c>
      <c r="B3" t="s">
        <v>176</v>
      </c>
      <c r="C3" t="s">
        <v>176</v>
      </c>
      <c r="D3" t="s">
        <v>176</v>
      </c>
      <c r="E3" t="s">
        <v>176</v>
      </c>
      <c r="F3" t="s">
        <v>664</v>
      </c>
      <c r="G3" t="s">
        <v>562</v>
      </c>
      <c r="H3" t="s">
        <v>212</v>
      </c>
      <c r="I3" t="s">
        <v>363</v>
      </c>
      <c r="J3" t="s">
        <v>656</v>
      </c>
      <c r="K3" t="s">
        <v>489</v>
      </c>
      <c r="L3" t="s">
        <v>665</v>
      </c>
      <c r="M3" t="s">
        <v>666</v>
      </c>
      <c r="N3" t="s">
        <v>514</v>
      </c>
      <c r="O3" t="s">
        <v>667</v>
      </c>
      <c r="P3" t="s">
        <v>668</v>
      </c>
      <c r="Q3" t="s">
        <v>669</v>
      </c>
      <c r="R3" t="s">
        <v>670</v>
      </c>
      <c r="S3" t="s">
        <v>424</v>
      </c>
      <c r="T3" t="s">
        <v>563</v>
      </c>
      <c r="U3" t="s">
        <v>215</v>
      </c>
    </row>
    <row r="4" spans="1:21">
      <c r="A4" s="1" t="s">
        <v>671</v>
      </c>
      <c r="B4" t="s">
        <v>176</v>
      </c>
      <c r="C4" t="s">
        <v>176</v>
      </c>
      <c r="D4" t="s">
        <v>295</v>
      </c>
      <c r="E4" t="s">
        <v>209</v>
      </c>
      <c r="F4" t="s">
        <v>457</v>
      </c>
      <c r="G4" t="s">
        <v>672</v>
      </c>
      <c r="H4" t="s">
        <v>673</v>
      </c>
      <c r="I4" t="s">
        <v>674</v>
      </c>
      <c r="J4" t="s">
        <v>675</v>
      </c>
      <c r="K4" t="s">
        <v>460</v>
      </c>
      <c r="L4" t="s">
        <v>662</v>
      </c>
      <c r="M4" t="s">
        <v>676</v>
      </c>
      <c r="N4" t="s">
        <v>677</v>
      </c>
      <c r="O4" t="s">
        <v>678</v>
      </c>
      <c r="P4" t="s">
        <v>360</v>
      </c>
      <c r="Q4" t="s">
        <v>521</v>
      </c>
      <c r="R4" t="s">
        <v>679</v>
      </c>
      <c r="S4" t="s">
        <v>350</v>
      </c>
      <c r="T4" t="s">
        <v>680</v>
      </c>
      <c r="U4" t="s">
        <v>456</v>
      </c>
    </row>
    <row r="5" spans="1:21">
      <c r="A5" s="1" t="s">
        <v>681</v>
      </c>
      <c r="B5" t="s">
        <v>176</v>
      </c>
      <c r="C5" t="s">
        <v>176</v>
      </c>
      <c r="D5" t="s">
        <v>210</v>
      </c>
      <c r="E5" t="s">
        <v>300</v>
      </c>
      <c r="F5" t="s">
        <v>501</v>
      </c>
      <c r="G5" t="s">
        <v>483</v>
      </c>
      <c r="H5" t="s">
        <v>682</v>
      </c>
      <c r="I5" t="s">
        <v>445</v>
      </c>
      <c r="J5" t="s">
        <v>682</v>
      </c>
      <c r="K5" t="s">
        <v>429</v>
      </c>
      <c r="L5" t="s">
        <v>561</v>
      </c>
      <c r="M5" t="s">
        <v>683</v>
      </c>
      <c r="N5" t="s">
        <v>508</v>
      </c>
      <c r="O5" t="s">
        <v>655</v>
      </c>
      <c r="P5" t="s">
        <v>664</v>
      </c>
      <c r="Q5" t="s">
        <v>684</v>
      </c>
      <c r="R5" t="s">
        <v>514</v>
      </c>
      <c r="S5" t="s">
        <v>662</v>
      </c>
      <c r="T5" t="s">
        <v>685</v>
      </c>
      <c r="U5" t="s">
        <v>459</v>
      </c>
    </row>
    <row r="6" spans="1:21">
      <c r="A6" s="1" t="s">
        <v>686</v>
      </c>
      <c r="B6" t="s">
        <v>176</v>
      </c>
      <c r="C6" t="s">
        <v>176</v>
      </c>
      <c r="D6" t="s">
        <v>303</v>
      </c>
      <c r="E6" t="s">
        <v>291</v>
      </c>
      <c r="F6" t="s">
        <v>302</v>
      </c>
      <c r="G6" t="s">
        <v>495</v>
      </c>
      <c r="H6" t="s">
        <v>303</v>
      </c>
      <c r="I6" t="s">
        <v>211</v>
      </c>
      <c r="J6" t="s">
        <v>482</v>
      </c>
      <c r="K6" t="s">
        <v>298</v>
      </c>
      <c r="L6" t="s">
        <v>687</v>
      </c>
      <c r="M6" t="s">
        <v>508</v>
      </c>
      <c r="N6" t="s">
        <v>535</v>
      </c>
      <c r="O6" t="s">
        <v>498</v>
      </c>
      <c r="P6" t="s">
        <v>507</v>
      </c>
      <c r="Q6" t="s">
        <v>535</v>
      </c>
      <c r="R6" t="s">
        <v>502</v>
      </c>
      <c r="S6" t="s">
        <v>423</v>
      </c>
      <c r="T6" t="s">
        <v>688</v>
      </c>
      <c r="U6" t="s">
        <v>689</v>
      </c>
    </row>
    <row r="7" spans="1:21">
      <c r="A7" s="1" t="s">
        <v>690</v>
      </c>
      <c r="B7" t="s">
        <v>176</v>
      </c>
      <c r="C7" t="s">
        <v>176</v>
      </c>
      <c r="D7" t="s">
        <v>288</v>
      </c>
      <c r="E7" t="s">
        <v>287</v>
      </c>
      <c r="F7" t="s">
        <v>288</v>
      </c>
      <c r="G7" t="s">
        <v>289</v>
      </c>
      <c r="H7" t="s">
        <v>293</v>
      </c>
      <c r="I7" t="s">
        <v>287</v>
      </c>
      <c r="J7" t="s">
        <v>289</v>
      </c>
      <c r="K7" t="s">
        <v>562</v>
      </c>
      <c r="L7" t="s">
        <v>290</v>
      </c>
      <c r="M7" t="s">
        <v>290</v>
      </c>
      <c r="N7" t="s">
        <v>295</v>
      </c>
      <c r="O7" t="s">
        <v>295</v>
      </c>
      <c r="P7" t="s">
        <v>293</v>
      </c>
      <c r="Q7" t="s">
        <v>500</v>
      </c>
      <c r="R7" t="s">
        <v>294</v>
      </c>
      <c r="S7" t="s">
        <v>293</v>
      </c>
      <c r="T7" t="s">
        <v>209</v>
      </c>
      <c r="U7" t="s">
        <v>303</v>
      </c>
    </row>
    <row r="8" spans="1:21">
      <c r="A8" s="1" t="s">
        <v>69</v>
      </c>
      <c r="B8" t="s">
        <v>176</v>
      </c>
      <c r="C8" t="s">
        <v>176</v>
      </c>
      <c r="D8" t="s">
        <v>536</v>
      </c>
      <c r="E8" t="s">
        <v>445</v>
      </c>
      <c r="F8" t="s">
        <v>691</v>
      </c>
      <c r="G8" t="s">
        <v>692</v>
      </c>
      <c r="H8" t="s">
        <v>347</v>
      </c>
      <c r="I8" t="s">
        <v>693</v>
      </c>
      <c r="J8" t="s">
        <v>694</v>
      </c>
      <c r="K8" t="s">
        <v>349</v>
      </c>
      <c r="L8" t="s">
        <v>366</v>
      </c>
      <c r="M8" t="s">
        <v>695</v>
      </c>
      <c r="N8" t="s">
        <v>696</v>
      </c>
      <c r="O8" t="s">
        <v>697</v>
      </c>
      <c r="P8" t="s">
        <v>698</v>
      </c>
      <c r="Q8" t="s">
        <v>699</v>
      </c>
      <c r="R8" t="s">
        <v>700</v>
      </c>
      <c r="S8" t="s">
        <v>701</v>
      </c>
      <c r="T8" t="s">
        <v>702</v>
      </c>
      <c r="U8" t="s">
        <v>703</v>
      </c>
    </row>
    <row r="9" spans="1:21">
      <c r="A9" s="1" t="s">
        <v>72</v>
      </c>
      <c r="B9" t="s">
        <v>176</v>
      </c>
      <c r="C9" t="s">
        <v>176</v>
      </c>
      <c r="D9" t="s">
        <v>288</v>
      </c>
      <c r="E9" t="s">
        <v>293</v>
      </c>
      <c r="F9" t="s">
        <v>293</v>
      </c>
      <c r="G9" t="s">
        <v>295</v>
      </c>
      <c r="H9" t="s">
        <v>533</v>
      </c>
      <c r="I9" t="s">
        <v>210</v>
      </c>
      <c r="J9" t="s">
        <v>505</v>
      </c>
      <c r="K9" t="s">
        <v>214</v>
      </c>
      <c r="L9" t="s">
        <v>214</v>
      </c>
      <c r="M9" t="s">
        <v>210</v>
      </c>
      <c r="N9" t="s">
        <v>562</v>
      </c>
      <c r="O9" t="s">
        <v>505</v>
      </c>
      <c r="P9" t="s">
        <v>296</v>
      </c>
      <c r="Q9" t="s">
        <v>296</v>
      </c>
      <c r="R9" t="s">
        <v>505</v>
      </c>
      <c r="S9" t="s">
        <v>301</v>
      </c>
      <c r="T9" t="s">
        <v>704</v>
      </c>
      <c r="U9" t="s">
        <v>448</v>
      </c>
    </row>
    <row r="10" spans="1:21">
      <c r="A10" s="1" t="s">
        <v>76</v>
      </c>
      <c r="B10" t="s">
        <v>176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176</v>
      </c>
      <c r="Q10" t="s">
        <v>176</v>
      </c>
      <c r="R10" t="s">
        <v>176</v>
      </c>
      <c r="S10" t="s">
        <v>293</v>
      </c>
      <c r="T10" t="s">
        <v>263</v>
      </c>
      <c r="U10" t="s">
        <v>705</v>
      </c>
    </row>
    <row r="11" spans="1:21">
      <c r="A11" s="1" t="s">
        <v>706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307</v>
      </c>
      <c r="N11" t="s">
        <v>528</v>
      </c>
      <c r="O11" t="s">
        <v>528</v>
      </c>
      <c r="P11" t="s">
        <v>529</v>
      </c>
      <c r="Q11" t="s">
        <v>307</v>
      </c>
      <c r="R11" t="s">
        <v>528</v>
      </c>
      <c r="S11" t="s">
        <v>302</v>
      </c>
      <c r="T11" t="s">
        <v>491</v>
      </c>
      <c r="U11" t="s">
        <v>449</v>
      </c>
    </row>
    <row r="12" spans="1:21">
      <c r="A12" s="1" t="s">
        <v>707</v>
      </c>
      <c r="B12" t="s">
        <v>176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307</v>
      </c>
      <c r="N12" t="s">
        <v>528</v>
      </c>
      <c r="O12" t="s">
        <v>528</v>
      </c>
      <c r="P12" t="s">
        <v>529</v>
      </c>
      <c r="Q12" t="s">
        <v>307</v>
      </c>
      <c r="R12" t="s">
        <v>528</v>
      </c>
      <c r="S12" t="s">
        <v>210</v>
      </c>
      <c r="T12" t="s">
        <v>708</v>
      </c>
      <c r="U12" t="s">
        <v>709</v>
      </c>
    </row>
    <row r="13" spans="1:21">
      <c r="A13" s="1" t="s">
        <v>710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294</v>
      </c>
      <c r="I13" t="s">
        <v>294</v>
      </c>
      <c r="J13" t="s">
        <v>293</v>
      </c>
      <c r="K13" t="s">
        <v>711</v>
      </c>
      <c r="L13" t="s">
        <v>712</v>
      </c>
      <c r="M13" t="s">
        <v>508</v>
      </c>
      <c r="N13" t="s">
        <v>304</v>
      </c>
      <c r="O13" t="s">
        <v>501</v>
      </c>
      <c r="P13" t="s">
        <v>499</v>
      </c>
      <c r="Q13" t="s">
        <v>305</v>
      </c>
      <c r="R13" t="s">
        <v>290</v>
      </c>
      <c r="S13" t="s">
        <v>209</v>
      </c>
      <c r="T13" t="s">
        <v>303</v>
      </c>
      <c r="U13" t="s">
        <v>209</v>
      </c>
    </row>
    <row r="14" spans="1:21">
      <c r="A14" s="1" t="s">
        <v>713</v>
      </c>
      <c r="B14" t="s">
        <v>176</v>
      </c>
      <c r="C14" t="s">
        <v>176</v>
      </c>
      <c r="D14" t="s">
        <v>307</v>
      </c>
      <c r="E14" t="s">
        <v>529</v>
      </c>
      <c r="F14" t="s">
        <v>307</v>
      </c>
      <c r="G14" t="s">
        <v>287</v>
      </c>
      <c r="H14" t="s">
        <v>293</v>
      </c>
      <c r="I14" t="s">
        <v>295</v>
      </c>
      <c r="J14" t="s">
        <v>295</v>
      </c>
      <c r="K14" t="s">
        <v>289</v>
      </c>
      <c r="L14" t="s">
        <v>293</v>
      </c>
      <c r="M14" t="s">
        <v>294</v>
      </c>
      <c r="N14" t="s">
        <v>294</v>
      </c>
      <c r="O14" t="s">
        <v>290</v>
      </c>
      <c r="P14" t="s">
        <v>209</v>
      </c>
      <c r="Q14" t="s">
        <v>291</v>
      </c>
      <c r="R14" t="s">
        <v>294</v>
      </c>
      <c r="S14" t="s">
        <v>289</v>
      </c>
      <c r="T14" t="s">
        <v>529</v>
      </c>
      <c r="U14" t="s">
        <v>294</v>
      </c>
    </row>
    <row r="15" spans="1:21">
      <c r="A15" s="1" t="s">
        <v>714</v>
      </c>
      <c r="B15" t="s">
        <v>176</v>
      </c>
      <c r="C15" t="s">
        <v>176</v>
      </c>
      <c r="D15" t="s">
        <v>528</v>
      </c>
      <c r="E15" t="s">
        <v>528</v>
      </c>
      <c r="F15" t="s">
        <v>528</v>
      </c>
      <c r="G15" t="s">
        <v>528</v>
      </c>
      <c r="H15" t="s">
        <v>528</v>
      </c>
      <c r="I15" t="s">
        <v>528</v>
      </c>
      <c r="J15" t="s">
        <v>528</v>
      </c>
      <c r="K15" t="s">
        <v>528</v>
      </c>
      <c r="L15" t="s">
        <v>307</v>
      </c>
      <c r="M15" t="s">
        <v>528</v>
      </c>
      <c r="N15" t="s">
        <v>528</v>
      </c>
      <c r="O15" t="s">
        <v>528</v>
      </c>
      <c r="P15" t="s">
        <v>528</v>
      </c>
      <c r="Q15" t="s">
        <v>529</v>
      </c>
      <c r="R15" t="s">
        <v>293</v>
      </c>
      <c r="S15" t="s">
        <v>291</v>
      </c>
      <c r="T15" t="s">
        <v>295</v>
      </c>
      <c r="U15" t="s">
        <v>529</v>
      </c>
    </row>
    <row r="16" spans="1:21">
      <c r="A16" s="1" t="s">
        <v>715</v>
      </c>
      <c r="B16" t="s">
        <v>176</v>
      </c>
      <c r="C16" t="s">
        <v>176</v>
      </c>
      <c r="D16" t="s">
        <v>289</v>
      </c>
      <c r="E16" t="s">
        <v>292</v>
      </c>
      <c r="F16" t="s">
        <v>294</v>
      </c>
      <c r="G16" t="s">
        <v>562</v>
      </c>
      <c r="H16" t="s">
        <v>563</v>
      </c>
      <c r="I16" t="s">
        <v>496</v>
      </c>
      <c r="J16" t="s">
        <v>501</v>
      </c>
      <c r="K16" t="s">
        <v>716</v>
      </c>
      <c r="L16" t="s">
        <v>717</v>
      </c>
      <c r="M16" t="s">
        <v>718</v>
      </c>
      <c r="N16" t="s">
        <v>446</v>
      </c>
      <c r="O16" t="s">
        <v>297</v>
      </c>
      <c r="P16" t="s">
        <v>718</v>
      </c>
      <c r="Q16" t="s">
        <v>719</v>
      </c>
      <c r="R16" t="s">
        <v>535</v>
      </c>
      <c r="S16" t="s">
        <v>487</v>
      </c>
      <c r="T16" t="s">
        <v>720</v>
      </c>
      <c r="U16" t="s">
        <v>721</v>
      </c>
    </row>
    <row r="17" spans="1:21">
      <c r="A17" s="1" t="s">
        <v>722</v>
      </c>
      <c r="B17" t="s">
        <v>302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</row>
    <row r="18" spans="1:21">
      <c r="A18" s="1" t="s">
        <v>78</v>
      </c>
      <c r="B18" t="s">
        <v>302</v>
      </c>
      <c r="C18" t="s">
        <v>176</v>
      </c>
      <c r="D18" t="s">
        <v>483</v>
      </c>
      <c r="E18" t="s">
        <v>723</v>
      </c>
      <c r="F18" t="s">
        <v>724</v>
      </c>
      <c r="G18" t="s">
        <v>725</v>
      </c>
      <c r="H18" t="s">
        <v>726</v>
      </c>
      <c r="I18" t="s">
        <v>349</v>
      </c>
      <c r="J18" t="s">
        <v>727</v>
      </c>
      <c r="K18" t="s">
        <v>703</v>
      </c>
      <c r="L18" t="s">
        <v>728</v>
      </c>
      <c r="M18" t="s">
        <v>729</v>
      </c>
      <c r="N18" t="s">
        <v>730</v>
      </c>
      <c r="O18" t="s">
        <v>373</v>
      </c>
      <c r="P18" t="s">
        <v>731</v>
      </c>
      <c r="Q18" t="s">
        <v>732</v>
      </c>
      <c r="R18" t="s">
        <v>733</v>
      </c>
      <c r="S18" t="s">
        <v>734</v>
      </c>
      <c r="T18" t="s">
        <v>735</v>
      </c>
      <c r="U18" t="s">
        <v>736</v>
      </c>
    </row>
    <row r="19" spans="1:21">
      <c r="A19" s="1" t="s">
        <v>737</v>
      </c>
      <c r="B19" t="s">
        <v>176</v>
      </c>
      <c r="C19" t="s">
        <v>176</v>
      </c>
      <c r="D19" t="s">
        <v>290</v>
      </c>
      <c r="E19" t="s">
        <v>290</v>
      </c>
      <c r="F19" t="s">
        <v>495</v>
      </c>
      <c r="G19" t="s">
        <v>302</v>
      </c>
      <c r="H19" t="s">
        <v>214</v>
      </c>
      <c r="I19" t="s">
        <v>210</v>
      </c>
      <c r="J19" t="s">
        <v>497</v>
      </c>
      <c r="K19" t="s">
        <v>210</v>
      </c>
      <c r="L19" t="s">
        <v>495</v>
      </c>
      <c r="M19" t="s">
        <v>302</v>
      </c>
      <c r="N19" t="s">
        <v>296</v>
      </c>
      <c r="O19" t="s">
        <v>533</v>
      </c>
      <c r="P19" t="s">
        <v>210</v>
      </c>
      <c r="Q19" t="s">
        <v>211</v>
      </c>
      <c r="R19" t="s">
        <v>495</v>
      </c>
      <c r="S19" t="s">
        <v>210</v>
      </c>
      <c r="T19" t="s">
        <v>215</v>
      </c>
      <c r="U19" t="s">
        <v>296</v>
      </c>
    </row>
    <row r="20" spans="1:21">
      <c r="A20" s="1" t="s">
        <v>738</v>
      </c>
      <c r="B20" t="s">
        <v>176</v>
      </c>
      <c r="C20" t="s">
        <v>176</v>
      </c>
      <c r="D20" t="s">
        <v>307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287</v>
      </c>
      <c r="T20" t="s">
        <v>495</v>
      </c>
      <c r="U20" t="s">
        <v>505</v>
      </c>
    </row>
    <row r="21" spans="1:21">
      <c r="A21" s="1" t="s">
        <v>739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294</v>
      </c>
      <c r="J21" t="s">
        <v>294</v>
      </c>
      <c r="K21" t="s">
        <v>290</v>
      </c>
      <c r="L21" t="s">
        <v>176</v>
      </c>
      <c r="M21" t="s">
        <v>176</v>
      </c>
      <c r="N21" t="s">
        <v>307</v>
      </c>
      <c r="O21" t="s">
        <v>307</v>
      </c>
      <c r="P21" t="s">
        <v>307</v>
      </c>
      <c r="Q21" t="s">
        <v>288</v>
      </c>
      <c r="R21" t="s">
        <v>176</v>
      </c>
      <c r="S21" t="s">
        <v>307</v>
      </c>
      <c r="T21" t="s">
        <v>307</v>
      </c>
      <c r="U21" t="s">
        <v>307</v>
      </c>
    </row>
    <row r="22" spans="1:21">
      <c r="A22" s="1" t="s">
        <v>740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307</v>
      </c>
      <c r="I22" t="s">
        <v>307</v>
      </c>
      <c r="J22" t="s">
        <v>307</v>
      </c>
      <c r="K22" t="s">
        <v>307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</row>
    <row r="23" spans="1:21">
      <c r="A23" s="1" t="s">
        <v>741</v>
      </c>
      <c r="B23" t="s">
        <v>176</v>
      </c>
      <c r="C23" t="s">
        <v>176</v>
      </c>
      <c r="D23" t="s">
        <v>293</v>
      </c>
      <c r="E23" t="s">
        <v>295</v>
      </c>
      <c r="F23" t="s">
        <v>209</v>
      </c>
      <c r="G23" t="s">
        <v>533</v>
      </c>
      <c r="H23" t="s">
        <v>209</v>
      </c>
      <c r="I23" t="s">
        <v>214</v>
      </c>
      <c r="J23" t="s">
        <v>497</v>
      </c>
      <c r="K23" t="s">
        <v>482</v>
      </c>
      <c r="L23" t="s">
        <v>296</v>
      </c>
      <c r="M23" t="s">
        <v>211</v>
      </c>
      <c r="N23" t="s">
        <v>213</v>
      </c>
      <c r="O23" t="s">
        <v>300</v>
      </c>
      <c r="P23" t="s">
        <v>214</v>
      </c>
      <c r="Q23" t="s">
        <v>498</v>
      </c>
      <c r="R23" t="s">
        <v>300</v>
      </c>
      <c r="S23" t="s">
        <v>496</v>
      </c>
      <c r="T23" t="s">
        <v>424</v>
      </c>
      <c r="U23" t="s">
        <v>484</v>
      </c>
    </row>
    <row r="24" spans="1:21">
      <c r="A24" s="1" t="s">
        <v>86</v>
      </c>
      <c r="B24" t="s">
        <v>176</v>
      </c>
      <c r="C24" t="s">
        <v>176</v>
      </c>
      <c r="D24" t="s">
        <v>300</v>
      </c>
      <c r="E24" t="s">
        <v>560</v>
      </c>
      <c r="F24" t="s">
        <v>497</v>
      </c>
      <c r="G24" t="s">
        <v>563</v>
      </c>
      <c r="H24" t="s">
        <v>535</v>
      </c>
      <c r="I24" t="s">
        <v>298</v>
      </c>
      <c r="J24" t="s">
        <v>653</v>
      </c>
      <c r="K24" t="s">
        <v>654</v>
      </c>
      <c r="L24" t="s">
        <v>499</v>
      </c>
      <c r="M24" t="s">
        <v>482</v>
      </c>
      <c r="N24" t="s">
        <v>304</v>
      </c>
      <c r="O24" t="s">
        <v>423</v>
      </c>
      <c r="P24" t="s">
        <v>424</v>
      </c>
      <c r="Q24" t="s">
        <v>507</v>
      </c>
      <c r="R24" t="s">
        <v>536</v>
      </c>
      <c r="S24" t="s">
        <v>485</v>
      </c>
      <c r="T24" t="s">
        <v>509</v>
      </c>
      <c r="U24" t="s">
        <v>742</v>
      </c>
    </row>
    <row r="25" spans="1:21">
      <c r="A25" s="1" t="s">
        <v>743</v>
      </c>
      <c r="B25" t="s">
        <v>176</v>
      </c>
      <c r="C25" t="s">
        <v>176</v>
      </c>
      <c r="D25" t="s">
        <v>529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359</v>
      </c>
      <c r="U25" t="s">
        <v>360</v>
      </c>
    </row>
    <row r="26" spans="1:21">
      <c r="A26" s="1" t="s">
        <v>744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528</v>
      </c>
      <c r="Q26" t="s">
        <v>528</v>
      </c>
      <c r="R26" t="s">
        <v>528</v>
      </c>
      <c r="S26" t="s">
        <v>176</v>
      </c>
      <c r="T26" t="s">
        <v>176</v>
      </c>
      <c r="U26" t="s">
        <v>287</v>
      </c>
    </row>
    <row r="27" spans="1:21">
      <c r="A27" s="1" t="s">
        <v>745</v>
      </c>
      <c r="B27" t="s">
        <v>176</v>
      </c>
      <c r="C27" t="s">
        <v>176</v>
      </c>
      <c r="D27" t="s">
        <v>528</v>
      </c>
      <c r="E27" t="s">
        <v>287</v>
      </c>
      <c r="F27" t="s">
        <v>307</v>
      </c>
      <c r="G27" t="s">
        <v>307</v>
      </c>
      <c r="H27" t="s">
        <v>293</v>
      </c>
      <c r="I27" t="s">
        <v>287</v>
      </c>
      <c r="J27" t="s">
        <v>289</v>
      </c>
      <c r="K27" t="s">
        <v>289</v>
      </c>
      <c r="L27" t="s">
        <v>293</v>
      </c>
      <c r="M27" t="s">
        <v>289</v>
      </c>
      <c r="N27" t="s">
        <v>529</v>
      </c>
      <c r="O27" t="s">
        <v>287</v>
      </c>
      <c r="P27" t="s">
        <v>529</v>
      </c>
      <c r="Q27" t="s">
        <v>529</v>
      </c>
      <c r="R27" t="s">
        <v>307</v>
      </c>
      <c r="S27" t="s">
        <v>292</v>
      </c>
      <c r="T27" t="s">
        <v>302</v>
      </c>
      <c r="U27" t="s">
        <v>529</v>
      </c>
    </row>
    <row r="28" spans="1:21">
      <c r="A28" s="1" t="s">
        <v>746</v>
      </c>
      <c r="B28" t="s">
        <v>176</v>
      </c>
      <c r="C28" t="s">
        <v>176</v>
      </c>
      <c r="D28" t="s">
        <v>529</v>
      </c>
      <c r="E28" t="s">
        <v>287</v>
      </c>
      <c r="F28" t="s">
        <v>307</v>
      </c>
      <c r="G28" t="s">
        <v>307</v>
      </c>
      <c r="H28" t="s">
        <v>294</v>
      </c>
      <c r="I28" t="s">
        <v>288</v>
      </c>
      <c r="J28" t="s">
        <v>293</v>
      </c>
      <c r="K28" t="s">
        <v>293</v>
      </c>
      <c r="L28" t="s">
        <v>293</v>
      </c>
      <c r="M28" t="s">
        <v>289</v>
      </c>
      <c r="N28" t="s">
        <v>529</v>
      </c>
      <c r="O28" t="s">
        <v>287</v>
      </c>
      <c r="P28" t="s">
        <v>529</v>
      </c>
      <c r="Q28" t="s">
        <v>529</v>
      </c>
      <c r="R28" t="s">
        <v>307</v>
      </c>
      <c r="S28" t="s">
        <v>292</v>
      </c>
      <c r="T28" t="s">
        <v>519</v>
      </c>
      <c r="U28" t="s">
        <v>747</v>
      </c>
    </row>
    <row r="29" spans="1:21">
      <c r="A29" s="1" t="s">
        <v>748</v>
      </c>
      <c r="B29" t="s">
        <v>290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  <c r="R29" t="s">
        <v>176</v>
      </c>
      <c r="S29" t="s">
        <v>176</v>
      </c>
      <c r="T29" t="s">
        <v>176</v>
      </c>
      <c r="U29" t="s">
        <v>176</v>
      </c>
    </row>
    <row r="30" spans="1:21">
      <c r="A30" s="1" t="s">
        <v>749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528</v>
      </c>
      <c r="P30" t="s">
        <v>528</v>
      </c>
      <c r="Q30" t="s">
        <v>176</v>
      </c>
      <c r="R30" t="s">
        <v>176</v>
      </c>
      <c r="S30" t="s">
        <v>295</v>
      </c>
      <c r="T30" t="s">
        <v>215</v>
      </c>
      <c r="U30" t="s">
        <v>652</v>
      </c>
    </row>
    <row r="31" spans="1:21">
      <c r="A31" s="1" t="s">
        <v>750</v>
      </c>
      <c r="B31" t="s">
        <v>290</v>
      </c>
      <c r="C31" t="s">
        <v>176</v>
      </c>
      <c r="D31" t="s">
        <v>560</v>
      </c>
      <c r="E31" t="s">
        <v>497</v>
      </c>
      <c r="F31" t="s">
        <v>563</v>
      </c>
      <c r="G31" t="s">
        <v>500</v>
      </c>
      <c r="H31" t="s">
        <v>423</v>
      </c>
      <c r="I31" t="s">
        <v>683</v>
      </c>
      <c r="J31" t="s">
        <v>446</v>
      </c>
      <c r="K31" t="s">
        <v>684</v>
      </c>
      <c r="L31" t="s">
        <v>424</v>
      </c>
      <c r="M31" t="s">
        <v>499</v>
      </c>
      <c r="N31" t="s">
        <v>683</v>
      </c>
      <c r="O31" t="s">
        <v>683</v>
      </c>
      <c r="P31" t="s">
        <v>483</v>
      </c>
      <c r="Q31" t="s">
        <v>687</v>
      </c>
      <c r="R31" t="s">
        <v>423</v>
      </c>
      <c r="S31" t="s">
        <v>655</v>
      </c>
      <c r="T31" t="s">
        <v>751</v>
      </c>
      <c r="U31" t="s">
        <v>351</v>
      </c>
    </row>
    <row r="32" spans="1:21">
      <c r="A32" s="1" t="s">
        <v>752</v>
      </c>
      <c r="B32" t="s">
        <v>176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  <c r="S32" t="s">
        <v>176</v>
      </c>
      <c r="T32" t="s">
        <v>176</v>
      </c>
      <c r="U32" t="s">
        <v>176</v>
      </c>
    </row>
    <row r="33" spans="1:21">
      <c r="A33" s="1" t="s">
        <v>753</v>
      </c>
      <c r="B33" t="s">
        <v>176</v>
      </c>
      <c r="C33" t="s">
        <v>176</v>
      </c>
      <c r="D33" t="s">
        <v>176</v>
      </c>
      <c r="E33" t="s">
        <v>176</v>
      </c>
      <c r="F33" t="s">
        <v>528</v>
      </c>
      <c r="G33" t="s">
        <v>528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528</v>
      </c>
      <c r="N33" t="s">
        <v>528</v>
      </c>
      <c r="O33" t="s">
        <v>528</v>
      </c>
      <c r="P33" t="s">
        <v>528</v>
      </c>
      <c r="Q33" t="s">
        <v>528</v>
      </c>
      <c r="R33" t="s">
        <v>528</v>
      </c>
      <c r="S33" t="s">
        <v>528</v>
      </c>
      <c r="T33" t="s">
        <v>528</v>
      </c>
      <c r="U33" t="s">
        <v>528</v>
      </c>
    </row>
    <row r="34" spans="1:21">
      <c r="A34" s="1" t="s">
        <v>754</v>
      </c>
      <c r="B34" t="s">
        <v>176</v>
      </c>
      <c r="C34" t="s">
        <v>176</v>
      </c>
      <c r="D34" t="s">
        <v>211</v>
      </c>
      <c r="E34" t="s">
        <v>563</v>
      </c>
      <c r="F34" t="s">
        <v>537</v>
      </c>
      <c r="G34" t="s">
        <v>719</v>
      </c>
      <c r="H34" t="s">
        <v>755</v>
      </c>
      <c r="I34" t="s">
        <v>756</v>
      </c>
      <c r="J34" t="s">
        <v>659</v>
      </c>
      <c r="K34" t="s">
        <v>433</v>
      </c>
      <c r="L34" t="s">
        <v>757</v>
      </c>
      <c r="M34" t="s">
        <v>758</v>
      </c>
      <c r="N34" t="s">
        <v>759</v>
      </c>
      <c r="O34" t="s">
        <v>359</v>
      </c>
      <c r="P34" t="s">
        <v>519</v>
      </c>
      <c r="Q34" t="s">
        <v>257</v>
      </c>
      <c r="R34" t="s">
        <v>760</v>
      </c>
      <c r="S34" t="s">
        <v>761</v>
      </c>
      <c r="T34" t="s">
        <v>762</v>
      </c>
      <c r="U34" t="s">
        <v>763</v>
      </c>
    </row>
    <row r="35" spans="1:21">
      <c r="A35" s="1" t="s">
        <v>764</v>
      </c>
      <c r="B35" t="s">
        <v>176</v>
      </c>
      <c r="C35" t="s">
        <v>176</v>
      </c>
      <c r="D35" t="s">
        <v>765</v>
      </c>
      <c r="E35" t="s">
        <v>588</v>
      </c>
      <c r="F35" t="s">
        <v>766</v>
      </c>
      <c r="G35" t="s">
        <v>767</v>
      </c>
      <c r="H35" t="s">
        <v>611</v>
      </c>
      <c r="I35" t="s">
        <v>611</v>
      </c>
      <c r="J35" t="s">
        <v>611</v>
      </c>
      <c r="K35" t="s">
        <v>611</v>
      </c>
      <c r="L35" t="s">
        <v>611</v>
      </c>
      <c r="M35" t="s">
        <v>586</v>
      </c>
      <c r="N35" t="s">
        <v>611</v>
      </c>
      <c r="O35" t="s">
        <v>586</v>
      </c>
      <c r="P35" t="s">
        <v>586</v>
      </c>
      <c r="Q35" t="s">
        <v>586</v>
      </c>
      <c r="R35" t="s">
        <v>528</v>
      </c>
      <c r="S35" t="s">
        <v>528</v>
      </c>
      <c r="T35" t="s">
        <v>528</v>
      </c>
      <c r="U35" t="s">
        <v>765</v>
      </c>
    </row>
    <row r="36" spans="1:21">
      <c r="A36" s="1" t="s">
        <v>768</v>
      </c>
      <c r="B36" t="s">
        <v>289</v>
      </c>
      <c r="C36" t="s">
        <v>176</v>
      </c>
      <c r="D36" t="s">
        <v>290</v>
      </c>
      <c r="E36" t="s">
        <v>291</v>
      </c>
      <c r="F36" t="s">
        <v>490</v>
      </c>
      <c r="G36" t="s">
        <v>769</v>
      </c>
      <c r="H36" t="s">
        <v>769</v>
      </c>
      <c r="I36" t="s">
        <v>770</v>
      </c>
      <c r="J36" t="s">
        <v>668</v>
      </c>
      <c r="K36" t="s">
        <v>771</v>
      </c>
      <c r="L36" t="s">
        <v>772</v>
      </c>
      <c r="M36" t="s">
        <v>659</v>
      </c>
      <c r="N36" t="s">
        <v>434</v>
      </c>
      <c r="O36" t="s">
        <v>773</v>
      </c>
      <c r="P36" t="s">
        <v>439</v>
      </c>
      <c r="Q36" t="s">
        <v>364</v>
      </c>
      <c r="R36" t="s">
        <v>774</v>
      </c>
      <c r="S36" t="s">
        <v>680</v>
      </c>
      <c r="T36" t="s">
        <v>775</v>
      </c>
      <c r="U36" t="s">
        <v>776</v>
      </c>
    </row>
    <row r="37" spans="1:21">
      <c r="A37" s="1" t="s">
        <v>777</v>
      </c>
      <c r="B37" t="s">
        <v>289</v>
      </c>
      <c r="C37" t="s">
        <v>176</v>
      </c>
      <c r="D37" t="s">
        <v>213</v>
      </c>
      <c r="E37" t="s">
        <v>501</v>
      </c>
      <c r="F37" t="s">
        <v>363</v>
      </c>
      <c r="G37" t="s">
        <v>364</v>
      </c>
      <c r="H37" t="s">
        <v>359</v>
      </c>
      <c r="I37" t="s">
        <v>365</v>
      </c>
      <c r="J37" t="s">
        <v>366</v>
      </c>
      <c r="K37" t="s">
        <v>367</v>
      </c>
      <c r="L37" t="s">
        <v>368</v>
      </c>
      <c r="M37" t="s">
        <v>369</v>
      </c>
      <c r="N37" t="s">
        <v>370</v>
      </c>
      <c r="O37" t="s">
        <v>371</v>
      </c>
      <c r="P37" t="s">
        <v>372</v>
      </c>
      <c r="Q37" t="s">
        <v>373</v>
      </c>
      <c r="R37" t="s">
        <v>374</v>
      </c>
      <c r="S37" t="s">
        <v>375</v>
      </c>
      <c r="T37" t="s">
        <v>376</v>
      </c>
      <c r="U37" t="s">
        <v>377</v>
      </c>
    </row>
    <row r="38" spans="1:21">
      <c r="A38" s="1" t="s">
        <v>778</v>
      </c>
      <c r="B38" t="s">
        <v>302</v>
      </c>
      <c r="C38" t="s">
        <v>176</v>
      </c>
      <c r="D38" t="s">
        <v>483</v>
      </c>
      <c r="E38" t="s">
        <v>723</v>
      </c>
      <c r="F38" t="s">
        <v>724</v>
      </c>
      <c r="G38" t="s">
        <v>725</v>
      </c>
      <c r="H38" t="s">
        <v>726</v>
      </c>
      <c r="I38" t="s">
        <v>349</v>
      </c>
      <c r="J38" t="s">
        <v>727</v>
      </c>
      <c r="K38" t="s">
        <v>703</v>
      </c>
      <c r="L38" t="s">
        <v>728</v>
      </c>
      <c r="M38" t="s">
        <v>729</v>
      </c>
      <c r="N38" t="s">
        <v>730</v>
      </c>
      <c r="O38" t="s">
        <v>373</v>
      </c>
      <c r="P38" t="s">
        <v>709</v>
      </c>
      <c r="Q38" t="s">
        <v>732</v>
      </c>
      <c r="R38" t="s">
        <v>733</v>
      </c>
      <c r="S38" t="s">
        <v>734</v>
      </c>
      <c r="T38" t="s">
        <v>735</v>
      </c>
      <c r="U38" t="s">
        <v>736</v>
      </c>
    </row>
    <row r="39" spans="1:21">
      <c r="A39" s="1" t="s">
        <v>779</v>
      </c>
      <c r="B39" t="s">
        <v>176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528</v>
      </c>
      <c r="Q39" t="s">
        <v>528</v>
      </c>
      <c r="R39" t="s">
        <v>528</v>
      </c>
      <c r="S39" t="s">
        <v>176</v>
      </c>
      <c r="T39" t="s">
        <v>528</v>
      </c>
      <c r="U39" t="s">
        <v>528</v>
      </c>
    </row>
    <row r="40" spans="1:21">
      <c r="A40" s="1" t="s">
        <v>780</v>
      </c>
      <c r="B40" t="s">
        <v>302</v>
      </c>
      <c r="C40" t="s">
        <v>176</v>
      </c>
      <c r="D40" t="s">
        <v>483</v>
      </c>
      <c r="E40" t="s">
        <v>723</v>
      </c>
      <c r="F40" t="s">
        <v>724</v>
      </c>
      <c r="G40" t="s">
        <v>725</v>
      </c>
      <c r="H40" t="s">
        <v>726</v>
      </c>
      <c r="I40" t="s">
        <v>349</v>
      </c>
      <c r="J40" t="s">
        <v>727</v>
      </c>
      <c r="K40" t="s">
        <v>703</v>
      </c>
      <c r="L40" t="s">
        <v>728</v>
      </c>
      <c r="M40" t="s">
        <v>729</v>
      </c>
      <c r="N40" t="s">
        <v>730</v>
      </c>
      <c r="O40" t="s">
        <v>373</v>
      </c>
      <c r="P40" t="s">
        <v>731</v>
      </c>
      <c r="Q40" t="s">
        <v>732</v>
      </c>
      <c r="R40" t="s">
        <v>733</v>
      </c>
      <c r="S40" t="s">
        <v>734</v>
      </c>
      <c r="T40" t="s">
        <v>735</v>
      </c>
      <c r="U40" t="s">
        <v>736</v>
      </c>
    </row>
  </sheetData>
  <pageMargins left="0.7" right="0.7" top="0.75" bottom="0.75" header="0.3" footer="0.3"/>
  <ignoredErrors>
    <ignoredError sqref="B1:U4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9"/>
  <sheetViews>
    <sheetView workbookViewId="0"/>
  </sheetViews>
  <sheetFormatPr defaultRowHeight="14.45"/>
  <sheetData>
    <row r="1" spans="1:21">
      <c r="B1" s="1" t="s">
        <v>419</v>
      </c>
      <c r="C1" s="1" t="s">
        <v>420</v>
      </c>
      <c r="D1" s="1" t="s">
        <v>421</v>
      </c>
      <c r="E1" s="1" t="s">
        <v>422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 t="s">
        <v>612</v>
      </c>
      <c r="B2" t="s">
        <v>176</v>
      </c>
      <c r="C2" t="s">
        <v>176</v>
      </c>
      <c r="D2" t="s">
        <v>209</v>
      </c>
      <c r="E2" t="s">
        <v>291</v>
      </c>
      <c r="F2" t="s">
        <v>211</v>
      </c>
      <c r="G2" t="s">
        <v>211</v>
      </c>
      <c r="H2" t="s">
        <v>214</v>
      </c>
      <c r="I2" t="s">
        <v>211</v>
      </c>
      <c r="J2" t="s">
        <v>300</v>
      </c>
      <c r="K2" t="s">
        <v>301</v>
      </c>
      <c r="L2" t="s">
        <v>295</v>
      </c>
      <c r="M2" t="s">
        <v>302</v>
      </c>
      <c r="N2" t="s">
        <v>287</v>
      </c>
      <c r="O2" t="s">
        <v>290</v>
      </c>
      <c r="P2" t="s">
        <v>303</v>
      </c>
      <c r="Q2" t="s">
        <v>210</v>
      </c>
      <c r="R2" t="s">
        <v>304</v>
      </c>
      <c r="S2" t="s">
        <v>305</v>
      </c>
      <c r="T2" t="s">
        <v>213</v>
      </c>
      <c r="U2" t="s">
        <v>306</v>
      </c>
    </row>
    <row r="3" spans="1:21">
      <c r="A3" s="1" t="s">
        <v>531</v>
      </c>
      <c r="B3" t="s">
        <v>176</v>
      </c>
      <c r="C3" t="s">
        <v>176</v>
      </c>
      <c r="D3" t="s">
        <v>307</v>
      </c>
      <c r="E3" t="s">
        <v>529</v>
      </c>
      <c r="F3" t="s">
        <v>287</v>
      </c>
      <c r="G3" t="s">
        <v>288</v>
      </c>
      <c r="H3" t="s">
        <v>289</v>
      </c>
      <c r="I3" t="s">
        <v>290</v>
      </c>
      <c r="J3" t="s">
        <v>291</v>
      </c>
      <c r="K3" t="s">
        <v>290</v>
      </c>
      <c r="L3" t="s">
        <v>291</v>
      </c>
      <c r="M3" t="s">
        <v>290</v>
      </c>
      <c r="N3" t="s">
        <v>292</v>
      </c>
      <c r="O3" t="s">
        <v>293</v>
      </c>
      <c r="P3" t="s">
        <v>294</v>
      </c>
      <c r="Q3" t="s">
        <v>293</v>
      </c>
      <c r="R3" t="s">
        <v>292</v>
      </c>
      <c r="S3" t="s">
        <v>295</v>
      </c>
      <c r="T3" t="s">
        <v>296</v>
      </c>
      <c r="U3" t="s">
        <v>297</v>
      </c>
    </row>
    <row r="4" spans="1:21">
      <c r="A4" s="1" t="s">
        <v>781</v>
      </c>
      <c r="B4" t="s">
        <v>176</v>
      </c>
      <c r="C4" t="s">
        <v>176</v>
      </c>
      <c r="D4" t="s">
        <v>611</v>
      </c>
      <c r="E4" t="s">
        <v>611</v>
      </c>
      <c r="F4" t="s">
        <v>307</v>
      </c>
      <c r="G4" t="s">
        <v>782</v>
      </c>
      <c r="H4" t="s">
        <v>306</v>
      </c>
      <c r="I4" t="s">
        <v>586</v>
      </c>
      <c r="J4" t="s">
        <v>586</v>
      </c>
      <c r="K4" t="s">
        <v>611</v>
      </c>
      <c r="L4" t="s">
        <v>289</v>
      </c>
      <c r="M4" t="s">
        <v>611</v>
      </c>
      <c r="N4" t="s">
        <v>782</v>
      </c>
      <c r="O4" t="s">
        <v>782</v>
      </c>
      <c r="P4" t="s">
        <v>586</v>
      </c>
      <c r="Q4" t="s">
        <v>288</v>
      </c>
      <c r="R4" t="s">
        <v>289</v>
      </c>
      <c r="S4" t="s">
        <v>287</v>
      </c>
      <c r="T4" t="s">
        <v>587</v>
      </c>
      <c r="U4" t="s">
        <v>765</v>
      </c>
    </row>
    <row r="5" spans="1:21">
      <c r="A5" s="1" t="s">
        <v>783</v>
      </c>
      <c r="B5" t="s">
        <v>176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307</v>
      </c>
      <c r="I5" t="s">
        <v>529</v>
      </c>
      <c r="J5" t="s">
        <v>529</v>
      </c>
      <c r="K5" t="s">
        <v>287</v>
      </c>
      <c r="L5" t="s">
        <v>287</v>
      </c>
      <c r="M5" t="s">
        <v>288</v>
      </c>
      <c r="N5" t="s">
        <v>288</v>
      </c>
      <c r="O5" t="s">
        <v>289</v>
      </c>
      <c r="P5" t="s">
        <v>288</v>
      </c>
      <c r="Q5" t="s">
        <v>289</v>
      </c>
      <c r="R5" t="s">
        <v>294</v>
      </c>
      <c r="S5" t="s">
        <v>293</v>
      </c>
      <c r="T5" t="s">
        <v>294</v>
      </c>
      <c r="U5" t="s">
        <v>289</v>
      </c>
    </row>
    <row r="6" spans="1:21">
      <c r="A6" s="1" t="s">
        <v>784</v>
      </c>
      <c r="B6" t="s">
        <v>176</v>
      </c>
      <c r="C6" t="s">
        <v>176</v>
      </c>
      <c r="D6" t="s">
        <v>785</v>
      </c>
      <c r="E6" t="s">
        <v>611</v>
      </c>
      <c r="F6" t="s">
        <v>786</v>
      </c>
      <c r="G6" t="s">
        <v>787</v>
      </c>
      <c r="H6" t="s">
        <v>529</v>
      </c>
      <c r="I6" t="s">
        <v>529</v>
      </c>
      <c r="J6" t="s">
        <v>765</v>
      </c>
      <c r="K6" t="s">
        <v>788</v>
      </c>
      <c r="L6" t="s">
        <v>611</v>
      </c>
      <c r="M6" t="s">
        <v>529</v>
      </c>
      <c r="N6" t="s">
        <v>533</v>
      </c>
      <c r="O6" t="s">
        <v>788</v>
      </c>
      <c r="P6" t="s">
        <v>789</v>
      </c>
      <c r="Q6" t="s">
        <v>560</v>
      </c>
      <c r="R6" t="s">
        <v>790</v>
      </c>
      <c r="S6" t="s">
        <v>791</v>
      </c>
      <c r="T6" t="s">
        <v>213</v>
      </c>
      <c r="U6" t="s">
        <v>792</v>
      </c>
    </row>
    <row r="7" spans="1:21">
      <c r="A7" s="1" t="s">
        <v>793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794</v>
      </c>
      <c r="I7" t="s">
        <v>287</v>
      </c>
      <c r="J7" t="s">
        <v>785</v>
      </c>
      <c r="K7" t="s">
        <v>795</v>
      </c>
      <c r="L7" t="s">
        <v>496</v>
      </c>
      <c r="M7" t="s">
        <v>795</v>
      </c>
      <c r="N7" t="s">
        <v>587</v>
      </c>
      <c r="O7" t="s">
        <v>796</v>
      </c>
      <c r="P7" t="s">
        <v>590</v>
      </c>
      <c r="Q7" t="s">
        <v>291</v>
      </c>
      <c r="R7" t="s">
        <v>300</v>
      </c>
      <c r="S7" t="s">
        <v>797</v>
      </c>
      <c r="T7" t="s">
        <v>505</v>
      </c>
      <c r="U7" t="s">
        <v>287</v>
      </c>
    </row>
    <row r="8" spans="1:21">
      <c r="A8" s="1" t="s">
        <v>686</v>
      </c>
      <c r="B8" t="s">
        <v>176</v>
      </c>
      <c r="C8" t="s">
        <v>176</v>
      </c>
      <c r="D8" t="s">
        <v>765</v>
      </c>
      <c r="E8" t="s">
        <v>528</v>
      </c>
      <c r="F8" t="s">
        <v>782</v>
      </c>
      <c r="G8" t="s">
        <v>587</v>
      </c>
      <c r="H8" t="s">
        <v>288</v>
      </c>
      <c r="I8" t="s">
        <v>588</v>
      </c>
      <c r="J8" t="s">
        <v>798</v>
      </c>
      <c r="K8" t="s">
        <v>799</v>
      </c>
      <c r="L8" t="s">
        <v>590</v>
      </c>
      <c r="M8" t="s">
        <v>303</v>
      </c>
      <c r="N8" t="s">
        <v>291</v>
      </c>
      <c r="O8" t="s">
        <v>529</v>
      </c>
      <c r="P8" t="s">
        <v>788</v>
      </c>
      <c r="Q8" t="s">
        <v>529</v>
      </c>
      <c r="R8" t="s">
        <v>798</v>
      </c>
      <c r="S8" t="s">
        <v>290</v>
      </c>
      <c r="T8" t="s">
        <v>799</v>
      </c>
      <c r="U8" t="s">
        <v>800</v>
      </c>
    </row>
    <row r="9" spans="1:21">
      <c r="A9" s="1" t="s">
        <v>737</v>
      </c>
      <c r="B9" t="s">
        <v>176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295</v>
      </c>
      <c r="I9" t="s">
        <v>306</v>
      </c>
      <c r="J9" t="s">
        <v>291</v>
      </c>
      <c r="K9" t="s">
        <v>766</v>
      </c>
      <c r="L9" t="s">
        <v>306</v>
      </c>
      <c r="M9" t="s">
        <v>587</v>
      </c>
      <c r="N9" t="s">
        <v>289</v>
      </c>
      <c r="O9" t="s">
        <v>782</v>
      </c>
      <c r="P9" t="s">
        <v>287</v>
      </c>
      <c r="Q9" t="s">
        <v>293</v>
      </c>
      <c r="R9" t="s">
        <v>765</v>
      </c>
      <c r="S9" t="s">
        <v>287</v>
      </c>
      <c r="T9" t="s">
        <v>287</v>
      </c>
      <c r="U9" t="s">
        <v>765</v>
      </c>
    </row>
    <row r="10" spans="1:21">
      <c r="A10" s="1" t="s">
        <v>801</v>
      </c>
      <c r="B10" t="s">
        <v>176</v>
      </c>
      <c r="C10" t="s">
        <v>176</v>
      </c>
      <c r="D10" t="s">
        <v>296</v>
      </c>
      <c r="E10" t="s">
        <v>560</v>
      </c>
      <c r="F10" t="s">
        <v>289</v>
      </c>
      <c r="G10" t="s">
        <v>287</v>
      </c>
      <c r="H10" t="s">
        <v>307</v>
      </c>
      <c r="I10" t="s">
        <v>294</v>
      </c>
      <c r="J10" t="s">
        <v>290</v>
      </c>
      <c r="K10" t="s">
        <v>562</v>
      </c>
      <c r="L10" t="s">
        <v>347</v>
      </c>
      <c r="M10" t="s">
        <v>348</v>
      </c>
      <c r="N10" t="s">
        <v>349</v>
      </c>
      <c r="O10" t="s">
        <v>350</v>
      </c>
      <c r="P10" t="s">
        <v>351</v>
      </c>
      <c r="Q10" t="s">
        <v>352</v>
      </c>
      <c r="R10" t="s">
        <v>353</v>
      </c>
      <c r="S10" t="s">
        <v>354</v>
      </c>
      <c r="T10" t="s">
        <v>355</v>
      </c>
      <c r="U10" t="s">
        <v>176</v>
      </c>
    </row>
    <row r="11" spans="1:21">
      <c r="A11" s="1" t="s">
        <v>802</v>
      </c>
      <c r="B11" t="s">
        <v>176</v>
      </c>
      <c r="C11" t="s">
        <v>176</v>
      </c>
      <c r="D11" t="s">
        <v>528</v>
      </c>
      <c r="E11" t="s">
        <v>287</v>
      </c>
      <c r="F11" t="s">
        <v>611</v>
      </c>
      <c r="G11" t="s">
        <v>291</v>
      </c>
      <c r="H11" t="s">
        <v>303</v>
      </c>
      <c r="I11" t="s">
        <v>287</v>
      </c>
      <c r="J11" t="s">
        <v>529</v>
      </c>
      <c r="K11" t="s">
        <v>528</v>
      </c>
      <c r="L11" t="s">
        <v>785</v>
      </c>
      <c r="M11" t="s">
        <v>307</v>
      </c>
      <c r="N11" t="s">
        <v>290</v>
      </c>
      <c r="O11" t="s">
        <v>293</v>
      </c>
      <c r="P11" t="s">
        <v>529</v>
      </c>
      <c r="Q11" t="s">
        <v>293</v>
      </c>
      <c r="R11" t="s">
        <v>785</v>
      </c>
      <c r="S11" t="s">
        <v>292</v>
      </c>
      <c r="T11" t="s">
        <v>495</v>
      </c>
      <c r="U11" t="s">
        <v>291</v>
      </c>
    </row>
    <row r="12" spans="1:21">
      <c r="A12" s="1" t="s">
        <v>803</v>
      </c>
      <c r="B12" t="s">
        <v>176</v>
      </c>
      <c r="C12" t="s">
        <v>176</v>
      </c>
      <c r="D12" t="s">
        <v>290</v>
      </c>
      <c r="E12" t="s">
        <v>302</v>
      </c>
      <c r="F12" t="s">
        <v>209</v>
      </c>
      <c r="G12" t="s">
        <v>495</v>
      </c>
      <c r="H12" t="s">
        <v>481</v>
      </c>
      <c r="I12" t="s">
        <v>496</v>
      </c>
      <c r="J12" t="s">
        <v>500</v>
      </c>
      <c r="K12" t="s">
        <v>296</v>
      </c>
      <c r="L12" t="s">
        <v>214</v>
      </c>
      <c r="M12" t="s">
        <v>652</v>
      </c>
      <c r="N12" t="s">
        <v>535</v>
      </c>
      <c r="O12" t="s">
        <v>307</v>
      </c>
      <c r="P12" t="s">
        <v>564</v>
      </c>
      <c r="Q12" t="s">
        <v>712</v>
      </c>
      <c r="R12" t="s">
        <v>296</v>
      </c>
      <c r="S12" t="s">
        <v>215</v>
      </c>
      <c r="T12" t="s">
        <v>716</v>
      </c>
      <c r="U12" t="s">
        <v>564</v>
      </c>
    </row>
    <row r="13" spans="1:21">
      <c r="A13" s="1" t="s">
        <v>804</v>
      </c>
      <c r="B13" t="s">
        <v>176</v>
      </c>
      <c r="C13" t="s">
        <v>176</v>
      </c>
      <c r="D13" t="s">
        <v>306</v>
      </c>
      <c r="E13" t="s">
        <v>306</v>
      </c>
      <c r="F13" t="s">
        <v>782</v>
      </c>
      <c r="G13" t="s">
        <v>786</v>
      </c>
      <c r="H13" t="s">
        <v>794</v>
      </c>
      <c r="I13" t="s">
        <v>766</v>
      </c>
      <c r="J13" t="s">
        <v>564</v>
      </c>
      <c r="K13" t="s">
        <v>805</v>
      </c>
      <c r="L13" t="s">
        <v>794</v>
      </c>
      <c r="M13" t="s">
        <v>786</v>
      </c>
      <c r="N13" t="s">
        <v>799</v>
      </c>
      <c r="O13" t="s">
        <v>765</v>
      </c>
      <c r="P13" t="s">
        <v>564</v>
      </c>
      <c r="Q13" t="s">
        <v>564</v>
      </c>
      <c r="R13" t="s">
        <v>588</v>
      </c>
      <c r="S13" t="s">
        <v>766</v>
      </c>
      <c r="T13" t="s">
        <v>766</v>
      </c>
      <c r="U13" t="s">
        <v>796</v>
      </c>
    </row>
    <row r="14" spans="1:21">
      <c r="A14" s="1" t="s">
        <v>806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586</v>
      </c>
      <c r="O14" t="s">
        <v>586</v>
      </c>
      <c r="P14" t="s">
        <v>586</v>
      </c>
      <c r="Q14" t="s">
        <v>782</v>
      </c>
      <c r="R14" t="s">
        <v>214</v>
      </c>
      <c r="S14" t="s">
        <v>807</v>
      </c>
      <c r="T14" t="s">
        <v>808</v>
      </c>
      <c r="U14" t="s">
        <v>809</v>
      </c>
    </row>
    <row r="15" spans="1:21">
      <c r="A15" s="1" t="s">
        <v>810</v>
      </c>
      <c r="B15" t="s">
        <v>176</v>
      </c>
      <c r="C15" t="s">
        <v>176</v>
      </c>
      <c r="D15" t="s">
        <v>176</v>
      </c>
      <c r="E15" t="s">
        <v>176</v>
      </c>
      <c r="F15" t="s">
        <v>811</v>
      </c>
      <c r="G15" t="s">
        <v>812</v>
      </c>
      <c r="H15" t="s">
        <v>796</v>
      </c>
      <c r="I15" t="s">
        <v>813</v>
      </c>
      <c r="J15" t="s">
        <v>176</v>
      </c>
      <c r="K15" t="s">
        <v>782</v>
      </c>
      <c r="L15" t="s">
        <v>782</v>
      </c>
      <c r="M15" t="s">
        <v>176</v>
      </c>
      <c r="N15" t="s">
        <v>814</v>
      </c>
      <c r="O15" t="s">
        <v>815</v>
      </c>
      <c r="P15" t="s">
        <v>816</v>
      </c>
      <c r="Q15" t="s">
        <v>817</v>
      </c>
      <c r="R15" t="s">
        <v>818</v>
      </c>
      <c r="S15" t="s">
        <v>819</v>
      </c>
      <c r="T15" t="s">
        <v>820</v>
      </c>
      <c r="U15" t="s">
        <v>821</v>
      </c>
    </row>
    <row r="16" spans="1:21">
      <c r="A16" s="1" t="s">
        <v>822</v>
      </c>
      <c r="B16" t="s">
        <v>176</v>
      </c>
      <c r="C16" t="s">
        <v>176</v>
      </c>
      <c r="D16" t="s">
        <v>176</v>
      </c>
      <c r="E16" t="s">
        <v>176</v>
      </c>
      <c r="F16" t="s">
        <v>691</v>
      </c>
      <c r="G16" t="s">
        <v>823</v>
      </c>
      <c r="H16" t="s">
        <v>289</v>
      </c>
      <c r="I16" t="s">
        <v>528</v>
      </c>
      <c r="J16" t="s">
        <v>290</v>
      </c>
      <c r="K16" t="s">
        <v>528</v>
      </c>
      <c r="L16" t="s">
        <v>287</v>
      </c>
      <c r="M16" t="s">
        <v>213</v>
      </c>
      <c r="N16" t="s">
        <v>447</v>
      </c>
      <c r="O16" t="s">
        <v>514</v>
      </c>
      <c r="P16" t="s">
        <v>824</v>
      </c>
      <c r="Q16" t="s">
        <v>678</v>
      </c>
      <c r="R16" t="s">
        <v>366</v>
      </c>
      <c r="S16" t="s">
        <v>825</v>
      </c>
      <c r="T16" t="s">
        <v>826</v>
      </c>
      <c r="U16" t="s">
        <v>496</v>
      </c>
    </row>
    <row r="17" spans="1:21">
      <c r="A17" s="1" t="s">
        <v>827</v>
      </c>
      <c r="B17" t="s">
        <v>176</v>
      </c>
      <c r="C17" t="s">
        <v>176</v>
      </c>
      <c r="D17" t="s">
        <v>528</v>
      </c>
      <c r="E17" t="s">
        <v>587</v>
      </c>
      <c r="F17" t="s">
        <v>528</v>
      </c>
      <c r="G17" t="s">
        <v>176</v>
      </c>
      <c r="H17" t="s">
        <v>528</v>
      </c>
      <c r="I17" t="s">
        <v>176</v>
      </c>
      <c r="J17" t="s">
        <v>528</v>
      </c>
      <c r="K17" t="s">
        <v>528</v>
      </c>
      <c r="L17" t="s">
        <v>611</v>
      </c>
      <c r="M17" t="s">
        <v>611</v>
      </c>
      <c r="N17" t="s">
        <v>586</v>
      </c>
      <c r="O17" t="s">
        <v>528</v>
      </c>
      <c r="P17" t="s">
        <v>528</v>
      </c>
      <c r="Q17" t="s">
        <v>611</v>
      </c>
      <c r="R17" t="s">
        <v>586</v>
      </c>
      <c r="S17" t="s">
        <v>528</v>
      </c>
      <c r="T17" t="s">
        <v>176</v>
      </c>
      <c r="U17" t="s">
        <v>289</v>
      </c>
    </row>
    <row r="18" spans="1:21">
      <c r="A18" s="1" t="s">
        <v>828</v>
      </c>
      <c r="B18" t="s">
        <v>176</v>
      </c>
      <c r="C18" t="s">
        <v>176</v>
      </c>
      <c r="D18" t="s">
        <v>306</v>
      </c>
      <c r="E18" t="s">
        <v>785</v>
      </c>
      <c r="F18" t="s">
        <v>829</v>
      </c>
      <c r="G18" t="s">
        <v>485</v>
      </c>
      <c r="H18" t="s">
        <v>830</v>
      </c>
      <c r="I18" t="s">
        <v>831</v>
      </c>
      <c r="J18" t="s">
        <v>611</v>
      </c>
      <c r="K18" t="s">
        <v>798</v>
      </c>
      <c r="L18" t="s">
        <v>794</v>
      </c>
      <c r="M18" t="s">
        <v>495</v>
      </c>
      <c r="N18" t="s">
        <v>821</v>
      </c>
      <c r="O18" t="s">
        <v>798</v>
      </c>
      <c r="P18" t="s">
        <v>832</v>
      </c>
      <c r="Q18" t="s">
        <v>786</v>
      </c>
      <c r="R18" t="s">
        <v>291</v>
      </c>
      <c r="S18" t="s">
        <v>428</v>
      </c>
      <c r="T18" t="s">
        <v>833</v>
      </c>
      <c r="U18" t="s">
        <v>834</v>
      </c>
    </row>
    <row r="19" spans="1:21">
      <c r="A19" s="1" t="s">
        <v>835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586</v>
      </c>
      <c r="P19" t="s">
        <v>586</v>
      </c>
      <c r="Q19" t="s">
        <v>586</v>
      </c>
      <c r="R19" t="s">
        <v>586</v>
      </c>
      <c r="S19" t="s">
        <v>176</v>
      </c>
      <c r="T19" t="s">
        <v>176</v>
      </c>
      <c r="U19" t="s">
        <v>564</v>
      </c>
    </row>
    <row r="20" spans="1:21">
      <c r="A20" s="1" t="s">
        <v>836</v>
      </c>
      <c r="B20" t="s">
        <v>176</v>
      </c>
      <c r="C20" t="s">
        <v>176</v>
      </c>
      <c r="D20" t="s">
        <v>307</v>
      </c>
      <c r="E20" t="s">
        <v>528</v>
      </c>
      <c r="F20" t="s">
        <v>487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</row>
    <row r="21" spans="1:21">
      <c r="A21" s="1" t="s">
        <v>837</v>
      </c>
      <c r="B21" t="s">
        <v>176</v>
      </c>
      <c r="C21" t="s">
        <v>176</v>
      </c>
      <c r="D21" t="s">
        <v>586</v>
      </c>
      <c r="E21" t="s">
        <v>586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306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</row>
    <row r="22" spans="1:21">
      <c r="A22" s="1" t="s">
        <v>838</v>
      </c>
      <c r="B22" t="s">
        <v>176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  <c r="R22" t="s">
        <v>176</v>
      </c>
      <c r="S22" t="s">
        <v>176</v>
      </c>
      <c r="T22" t="s">
        <v>176</v>
      </c>
      <c r="U22" t="s">
        <v>176</v>
      </c>
    </row>
    <row r="23" spans="1:21">
      <c r="A23" s="1" t="s">
        <v>839</v>
      </c>
      <c r="B23" t="s">
        <v>176</v>
      </c>
      <c r="C23" t="s">
        <v>176</v>
      </c>
      <c r="D23" t="s">
        <v>307</v>
      </c>
      <c r="E23" t="s">
        <v>782</v>
      </c>
      <c r="F23" t="s">
        <v>307</v>
      </c>
      <c r="G23" t="s">
        <v>529</v>
      </c>
      <c r="H23" t="s">
        <v>307</v>
      </c>
      <c r="I23" t="s">
        <v>307</v>
      </c>
      <c r="J23" t="s">
        <v>307</v>
      </c>
      <c r="K23" t="s">
        <v>307</v>
      </c>
      <c r="L23" t="s">
        <v>528</v>
      </c>
      <c r="M23" t="s">
        <v>294</v>
      </c>
      <c r="N23" t="s">
        <v>307</v>
      </c>
      <c r="O23" t="s">
        <v>307</v>
      </c>
      <c r="P23" t="s">
        <v>288</v>
      </c>
      <c r="Q23" t="s">
        <v>529</v>
      </c>
      <c r="R23" t="s">
        <v>611</v>
      </c>
      <c r="S23" t="s">
        <v>587</v>
      </c>
      <c r="T23" t="s">
        <v>840</v>
      </c>
      <c r="U23" t="s">
        <v>765</v>
      </c>
    </row>
    <row r="24" spans="1:21">
      <c r="A24" s="1" t="s">
        <v>841</v>
      </c>
      <c r="B24" t="s">
        <v>176</v>
      </c>
      <c r="C24" t="s">
        <v>176</v>
      </c>
      <c r="D24" t="s">
        <v>307</v>
      </c>
      <c r="E24" t="s">
        <v>782</v>
      </c>
      <c r="F24" t="s">
        <v>704</v>
      </c>
      <c r="G24" t="s">
        <v>529</v>
      </c>
      <c r="H24" t="s">
        <v>307</v>
      </c>
      <c r="I24" t="s">
        <v>307</v>
      </c>
      <c r="J24" t="s">
        <v>307</v>
      </c>
      <c r="K24" t="s">
        <v>307</v>
      </c>
      <c r="L24" t="s">
        <v>528</v>
      </c>
      <c r="M24" t="s">
        <v>294</v>
      </c>
      <c r="N24" t="s">
        <v>307</v>
      </c>
      <c r="O24" t="s">
        <v>782</v>
      </c>
      <c r="P24" t="s">
        <v>287</v>
      </c>
      <c r="Q24" t="s">
        <v>529</v>
      </c>
      <c r="R24" t="s">
        <v>611</v>
      </c>
      <c r="S24" t="s">
        <v>587</v>
      </c>
      <c r="T24" t="s">
        <v>840</v>
      </c>
      <c r="U24" t="s">
        <v>798</v>
      </c>
    </row>
    <row r="25" spans="1:21">
      <c r="A25" s="1" t="s">
        <v>842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611</v>
      </c>
    </row>
    <row r="26" spans="1:21">
      <c r="A26" s="1" t="s">
        <v>843</v>
      </c>
      <c r="B26" t="s">
        <v>176</v>
      </c>
      <c r="C26" t="s">
        <v>176</v>
      </c>
      <c r="D26" t="s">
        <v>294</v>
      </c>
      <c r="E26" t="s">
        <v>289</v>
      </c>
      <c r="F26" t="s">
        <v>293</v>
      </c>
      <c r="G26" t="s">
        <v>844</v>
      </c>
      <c r="H26" t="s">
        <v>291</v>
      </c>
      <c r="I26" t="s">
        <v>845</v>
      </c>
      <c r="J26" t="s">
        <v>500</v>
      </c>
      <c r="K26" t="s">
        <v>529</v>
      </c>
      <c r="L26" t="s">
        <v>291</v>
      </c>
      <c r="M26" t="s">
        <v>506</v>
      </c>
      <c r="N26" t="s">
        <v>495</v>
      </c>
      <c r="O26" t="s">
        <v>590</v>
      </c>
      <c r="P26" t="s">
        <v>791</v>
      </c>
      <c r="Q26" t="s">
        <v>654</v>
      </c>
      <c r="R26" t="s">
        <v>652</v>
      </c>
      <c r="S26" t="s">
        <v>704</v>
      </c>
      <c r="T26" t="s">
        <v>846</v>
      </c>
      <c r="U26" t="s">
        <v>847</v>
      </c>
    </row>
    <row r="27" spans="1:21">
      <c r="A27" s="1" t="s">
        <v>848</v>
      </c>
      <c r="B27" t="s">
        <v>176</v>
      </c>
      <c r="C27" t="s">
        <v>176</v>
      </c>
      <c r="D27" t="s">
        <v>295</v>
      </c>
      <c r="E27" t="s">
        <v>209</v>
      </c>
      <c r="F27" t="s">
        <v>211</v>
      </c>
      <c r="G27" t="s">
        <v>425</v>
      </c>
      <c r="H27" t="s">
        <v>450</v>
      </c>
      <c r="I27" t="s">
        <v>652</v>
      </c>
      <c r="J27" t="s">
        <v>653</v>
      </c>
      <c r="K27" t="s">
        <v>654</v>
      </c>
      <c r="L27" t="s">
        <v>655</v>
      </c>
      <c r="M27" t="s">
        <v>656</v>
      </c>
      <c r="N27" t="s">
        <v>516</v>
      </c>
      <c r="O27" t="s">
        <v>657</v>
      </c>
      <c r="P27" t="s">
        <v>658</v>
      </c>
      <c r="Q27" t="s">
        <v>659</v>
      </c>
      <c r="R27" t="s">
        <v>660</v>
      </c>
      <c r="S27" t="s">
        <v>661</v>
      </c>
      <c r="T27" t="s">
        <v>342</v>
      </c>
      <c r="U27" t="s">
        <v>489</v>
      </c>
    </row>
    <row r="28" spans="1:21">
      <c r="A28" s="1" t="s">
        <v>849</v>
      </c>
      <c r="B28" t="s">
        <v>176</v>
      </c>
      <c r="C28" t="s">
        <v>176</v>
      </c>
      <c r="D28" t="s">
        <v>287</v>
      </c>
      <c r="E28" t="s">
        <v>295</v>
      </c>
      <c r="F28" t="s">
        <v>209</v>
      </c>
      <c r="G28" t="s">
        <v>211</v>
      </c>
      <c r="H28" t="s">
        <v>425</v>
      </c>
      <c r="I28" t="s">
        <v>450</v>
      </c>
      <c r="J28" t="s">
        <v>652</v>
      </c>
      <c r="K28" t="s">
        <v>653</v>
      </c>
      <c r="L28" t="s">
        <v>654</v>
      </c>
      <c r="M28" t="s">
        <v>655</v>
      </c>
      <c r="N28" t="s">
        <v>656</v>
      </c>
      <c r="O28" t="s">
        <v>516</v>
      </c>
      <c r="P28" t="s">
        <v>657</v>
      </c>
      <c r="Q28" t="s">
        <v>658</v>
      </c>
      <c r="R28" t="s">
        <v>659</v>
      </c>
      <c r="S28" t="s">
        <v>660</v>
      </c>
      <c r="T28" t="s">
        <v>661</v>
      </c>
      <c r="U28" t="s">
        <v>342</v>
      </c>
    </row>
    <row r="29" spans="1:21">
      <c r="A29" s="1" t="s">
        <v>850</v>
      </c>
      <c r="B29" t="s">
        <v>176</v>
      </c>
      <c r="C29" t="s">
        <v>176</v>
      </c>
      <c r="D29" t="s">
        <v>289</v>
      </c>
      <c r="E29" t="s">
        <v>290</v>
      </c>
      <c r="F29" t="s">
        <v>303</v>
      </c>
      <c r="G29" t="s">
        <v>292</v>
      </c>
      <c r="H29" t="s">
        <v>300</v>
      </c>
      <c r="I29" t="s">
        <v>215</v>
      </c>
      <c r="J29" t="s">
        <v>213</v>
      </c>
      <c r="K29" t="s">
        <v>288</v>
      </c>
      <c r="L29" t="s">
        <v>291</v>
      </c>
      <c r="M29" t="s">
        <v>211</v>
      </c>
      <c r="N29" t="s">
        <v>501</v>
      </c>
      <c r="O29" t="s">
        <v>785</v>
      </c>
      <c r="P29" t="s">
        <v>851</v>
      </c>
      <c r="Q29" t="s">
        <v>507</v>
      </c>
      <c r="R29" t="s">
        <v>295</v>
      </c>
      <c r="S29" t="s">
        <v>302</v>
      </c>
      <c r="T29" t="s">
        <v>655</v>
      </c>
      <c r="U29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Kruta</cp:lastModifiedBy>
  <cp:revision/>
  <dcterms:created xsi:type="dcterms:W3CDTF">2022-11-27T23:16:23Z</dcterms:created>
  <dcterms:modified xsi:type="dcterms:W3CDTF">2022-12-04T10:17:47Z</dcterms:modified>
  <cp:category/>
  <cp:contentStatus/>
</cp:coreProperties>
</file>