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COIN/"/>
    </mc:Choice>
  </mc:AlternateContent>
  <xr:revisionPtr revIDLastSave="1341" documentId="8_{C7D7EB0C-D873-43A4-9AF7-8CA84892C72E}" xr6:coauthVersionLast="47" xr6:coauthVersionMax="47" xr10:uidLastSave="{A0EF6FEF-C9D2-4C19-B838-281C92CE56FD}"/>
  <bookViews>
    <workbookView xWindow="-110" yWindow="-110" windowWidth="38620" windowHeight="21220" activeTab="2" xr2:uid="{00000000-000D-0000-FFFF-FFFF00000000}"/>
  </bookViews>
  <sheets>
    <sheet name="Summary" sheetId="1" r:id="rId1"/>
    <sheet name="Income Statement" sheetId="2" r:id="rId2"/>
    <sheet name="Model" sheetId="5" r:id="rId3"/>
    <sheet name="Balance Sheet" sheetId="3" r:id="rId4"/>
    <sheet name="Cash Flow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6" i="5" l="1"/>
  <c r="V59" i="5" s="1"/>
  <c r="V57" i="5"/>
  <c r="V58" i="5"/>
  <c r="V52" i="5"/>
  <c r="V53" i="5" s="1"/>
  <c r="V48" i="5"/>
  <c r="V41" i="5"/>
  <c r="S35" i="5"/>
  <c r="S28" i="5"/>
  <c r="S23" i="5"/>
  <c r="S16" i="5"/>
  <c r="S18" i="5" s="1"/>
  <c r="S17" i="5"/>
  <c r="U35" i="5"/>
  <c r="V35" i="5"/>
  <c r="T35" i="5"/>
  <c r="U28" i="5"/>
  <c r="V28" i="5"/>
  <c r="T28" i="5"/>
  <c r="U23" i="5"/>
  <c r="V23" i="5"/>
  <c r="T23" i="5"/>
  <c r="S15" i="5"/>
  <c r="T15" i="5"/>
  <c r="T16" i="5" s="1"/>
  <c r="U15" i="5"/>
  <c r="U17" i="5" s="1"/>
  <c r="V15" i="5"/>
  <c r="V16" i="5" s="1"/>
  <c r="N133" i="5"/>
  <c r="V133" i="5"/>
  <c r="N122" i="5"/>
  <c r="N110" i="5"/>
  <c r="N115" i="5" s="1"/>
  <c r="N93" i="5"/>
  <c r="N101" i="5" s="1"/>
  <c r="N65" i="5"/>
  <c r="N66" i="5"/>
  <c r="N67" i="5"/>
  <c r="N68" i="5"/>
  <c r="N69" i="5"/>
  <c r="N70" i="5"/>
  <c r="N73" i="5"/>
  <c r="N74" i="5"/>
  <c r="N76" i="5"/>
  <c r="N63" i="5"/>
  <c r="V122" i="5"/>
  <c r="T122" i="5"/>
  <c r="V110" i="5"/>
  <c r="V115" i="5" s="1"/>
  <c r="J110" i="5"/>
  <c r="J115" i="5" s="1"/>
  <c r="K110" i="5"/>
  <c r="K115" i="5" s="1"/>
  <c r="L110" i="5"/>
  <c r="L115" i="5" s="1"/>
  <c r="M110" i="5"/>
  <c r="M115" i="5" s="1"/>
  <c r="T110" i="5"/>
  <c r="T115" i="5" s="1"/>
  <c r="U110" i="5"/>
  <c r="U115" i="5" s="1"/>
  <c r="V93" i="5"/>
  <c r="V101" i="5" s="1"/>
  <c r="V71" i="5"/>
  <c r="V72" i="5" s="1"/>
  <c r="V75" i="5" s="1"/>
  <c r="V77" i="5" s="1"/>
  <c r="V79" i="5" s="1"/>
  <c r="J40" i="5"/>
  <c r="J43" i="5"/>
  <c r="J44" i="5"/>
  <c r="J45" i="5"/>
  <c r="J46" i="5"/>
  <c r="J47" i="5"/>
  <c r="J50" i="5"/>
  <c r="J51" i="5"/>
  <c r="J39" i="5"/>
  <c r="S52" i="5"/>
  <c r="T52" i="5"/>
  <c r="U52" i="5"/>
  <c r="S48" i="5"/>
  <c r="T48" i="5"/>
  <c r="U48" i="5"/>
  <c r="S41" i="5"/>
  <c r="T41" i="5"/>
  <c r="U41" i="5"/>
  <c r="G110" i="5"/>
  <c r="G115" i="5" s="1"/>
  <c r="C77" i="5"/>
  <c r="D77" i="5"/>
  <c r="E77" i="5"/>
  <c r="F77" i="5"/>
  <c r="C71" i="5"/>
  <c r="D71" i="5"/>
  <c r="E71" i="5"/>
  <c r="F71" i="5"/>
  <c r="H110" i="5"/>
  <c r="H115" i="5" s="1"/>
  <c r="F122" i="5"/>
  <c r="F110" i="5"/>
  <c r="F115" i="5" s="1"/>
  <c r="I110" i="5"/>
  <c r="I115" i="5" s="1"/>
  <c r="F93" i="5"/>
  <c r="F101" i="5" s="1"/>
  <c r="H131" i="5"/>
  <c r="G132" i="5"/>
  <c r="G133" i="5" s="1"/>
  <c r="J81" i="5"/>
  <c r="J80" i="5"/>
  <c r="J65" i="5"/>
  <c r="J66" i="5"/>
  <c r="J67" i="5"/>
  <c r="J68" i="5"/>
  <c r="J69" i="5"/>
  <c r="J70" i="5"/>
  <c r="J73" i="5"/>
  <c r="J74" i="5"/>
  <c r="J76" i="5"/>
  <c r="J63" i="5"/>
  <c r="G52" i="5"/>
  <c r="H52" i="5"/>
  <c r="I52" i="5"/>
  <c r="K52" i="5"/>
  <c r="L52" i="5"/>
  <c r="N52" i="5"/>
  <c r="M52" i="5"/>
  <c r="M41" i="5"/>
  <c r="N41" i="5"/>
  <c r="M48" i="5"/>
  <c r="N48" i="5"/>
  <c r="G41" i="5"/>
  <c r="H41" i="5"/>
  <c r="I41" i="5"/>
  <c r="K41" i="5"/>
  <c r="G48" i="5"/>
  <c r="H48" i="5"/>
  <c r="I48" i="5"/>
  <c r="K48" i="5"/>
  <c r="L48" i="5"/>
  <c r="L41" i="5"/>
  <c r="G122" i="5"/>
  <c r="H122" i="5"/>
  <c r="I122" i="5"/>
  <c r="K122" i="5"/>
  <c r="L122" i="5"/>
  <c r="M122" i="5"/>
  <c r="J122" i="5"/>
  <c r="G93" i="5"/>
  <c r="G101" i="5" s="1"/>
  <c r="H93" i="5"/>
  <c r="H101" i="5" s="1"/>
  <c r="I93" i="5"/>
  <c r="I101" i="5" s="1"/>
  <c r="J93" i="5"/>
  <c r="J101" i="5" s="1"/>
  <c r="K93" i="5"/>
  <c r="K101" i="5" s="1"/>
  <c r="L93" i="5"/>
  <c r="L101" i="5" s="1"/>
  <c r="M93" i="5"/>
  <c r="M101" i="5" s="1"/>
  <c r="G71" i="5"/>
  <c r="G72" i="5" s="1"/>
  <c r="G77" i="5" s="1"/>
  <c r="G79" i="5" s="1"/>
  <c r="H71" i="5"/>
  <c r="H72" i="5" s="1"/>
  <c r="H77" i="5" s="1"/>
  <c r="H79" i="5" s="1"/>
  <c r="I71" i="5"/>
  <c r="I72" i="5" s="1"/>
  <c r="I77" i="5" s="1"/>
  <c r="I79" i="5" s="1"/>
  <c r="K71" i="5"/>
  <c r="K72" i="5" s="1"/>
  <c r="K77" i="5" s="1"/>
  <c r="K78" i="5" s="1"/>
  <c r="L71" i="5"/>
  <c r="L72" i="5" s="1"/>
  <c r="L77" i="5" s="1"/>
  <c r="L78" i="5" s="1"/>
  <c r="M71" i="5"/>
  <c r="M72" i="5" s="1"/>
  <c r="M77" i="5" s="1"/>
  <c r="M78" i="5" s="1"/>
  <c r="K133" i="5"/>
  <c r="L133" i="5"/>
  <c r="M133" i="5"/>
  <c r="S133" i="5"/>
  <c r="T133" i="5"/>
  <c r="U133" i="5"/>
  <c r="S110" i="5"/>
  <c r="S115" i="5" s="1"/>
  <c r="U122" i="5"/>
  <c r="S93" i="5"/>
  <c r="S101" i="5" s="1"/>
  <c r="T93" i="5"/>
  <c r="T101" i="5" s="1"/>
  <c r="U93" i="5"/>
  <c r="U101" i="5" s="1"/>
  <c r="S71" i="5"/>
  <c r="S72" i="5" s="1"/>
  <c r="S75" i="5" s="1"/>
  <c r="S77" i="5" s="1"/>
  <c r="S78" i="5" s="1"/>
  <c r="T71" i="5"/>
  <c r="T72" i="5" s="1"/>
  <c r="T75" i="5" s="1"/>
  <c r="T77" i="5" s="1"/>
  <c r="T79" i="5" s="1"/>
  <c r="U71" i="5"/>
  <c r="U72" i="5" s="1"/>
  <c r="U75" i="5" s="1"/>
  <c r="U77" i="5" s="1"/>
  <c r="U78" i="5" s="1"/>
  <c r="Q28" i="1"/>
  <c r="P28" i="1"/>
  <c r="R28" i="1"/>
  <c r="O28" i="1"/>
  <c r="V17" i="5" l="1"/>
  <c r="V18" i="5" s="1"/>
  <c r="U16" i="5"/>
  <c r="U18" i="5" s="1"/>
  <c r="T17" i="5"/>
  <c r="T18" i="5" s="1"/>
  <c r="S79" i="5"/>
  <c r="T78" i="5"/>
  <c r="M79" i="5"/>
  <c r="I78" i="5"/>
  <c r="L79" i="5"/>
  <c r="H78" i="5"/>
  <c r="U79" i="5"/>
  <c r="M75" i="5"/>
  <c r="I75" i="5"/>
  <c r="L75" i="5"/>
  <c r="K75" i="5"/>
  <c r="M123" i="5"/>
  <c r="G78" i="5"/>
  <c r="N77" i="5"/>
  <c r="K79" i="5"/>
  <c r="N71" i="5"/>
  <c r="H75" i="5"/>
  <c r="G75" i="5"/>
  <c r="N72" i="5"/>
  <c r="V78" i="5"/>
  <c r="N123" i="5"/>
  <c r="V123" i="5"/>
  <c r="F123" i="5"/>
  <c r="J52" i="5"/>
  <c r="J41" i="5"/>
  <c r="T53" i="5"/>
  <c r="T58" i="5" s="1"/>
  <c r="U53" i="5"/>
  <c r="J48" i="5"/>
  <c r="S53" i="5"/>
  <c r="S57" i="5" s="1"/>
  <c r="J72" i="5"/>
  <c r="J75" i="5" s="1"/>
  <c r="J77" i="5"/>
  <c r="H132" i="5"/>
  <c r="I132" i="5" s="1"/>
  <c r="J71" i="5"/>
  <c r="H53" i="5"/>
  <c r="K53" i="5"/>
  <c r="K56" i="5" s="1"/>
  <c r="I53" i="5"/>
  <c r="I57" i="5" s="1"/>
  <c r="M53" i="5"/>
  <c r="M57" i="5" s="1"/>
  <c r="N53" i="5"/>
  <c r="I123" i="5"/>
  <c r="G53" i="5"/>
  <c r="G56" i="5" s="1"/>
  <c r="L53" i="5"/>
  <c r="L57" i="5" s="1"/>
  <c r="J123" i="5"/>
  <c r="L123" i="5"/>
  <c r="K123" i="5"/>
  <c r="H123" i="5"/>
  <c r="G123" i="5"/>
  <c r="U123" i="5"/>
  <c r="T123" i="5"/>
  <c r="N75" i="5" l="1"/>
  <c r="J79" i="5"/>
  <c r="J78" i="5"/>
  <c r="N78" i="5"/>
  <c r="N79" i="5"/>
  <c r="T57" i="5"/>
  <c r="U56" i="5"/>
  <c r="U58" i="5"/>
  <c r="J53" i="5"/>
  <c r="J58" i="5" s="1"/>
  <c r="S56" i="5"/>
  <c r="T56" i="5"/>
  <c r="T59" i="5" s="1"/>
  <c r="S58" i="5"/>
  <c r="U57" i="5"/>
  <c r="H133" i="5"/>
  <c r="M56" i="5"/>
  <c r="M58" i="5"/>
  <c r="I56" i="5"/>
  <c r="I58" i="5"/>
  <c r="L56" i="5"/>
  <c r="J132" i="5"/>
  <c r="J133" i="5" s="1"/>
  <c r="I133" i="5"/>
  <c r="L58" i="5"/>
  <c r="G58" i="5"/>
  <c r="G57" i="5"/>
  <c r="K57" i="5"/>
  <c r="K58" i="5"/>
  <c r="H58" i="5"/>
  <c r="H57" i="5"/>
  <c r="H56" i="5"/>
  <c r="J56" i="5" l="1"/>
  <c r="J57" i="5"/>
  <c r="S59" i="5"/>
  <c r="L59" i="5"/>
  <c r="U59" i="5"/>
  <c r="M59" i="5"/>
  <c r="I59" i="5"/>
  <c r="G59" i="5"/>
  <c r="K59" i="5"/>
  <c r="H59" i="5"/>
  <c r="J5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L1" authorId="0" shapeId="0" xr:uid="{0961A6C6-A9FF-4DB9-ABD8-FF149319EFB7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Large hit to operating cash flow. Resulting in above average loss in FCF. </t>
        </r>
      </text>
    </comment>
    <comment ref="K132" authorId="0" shapeId="0" xr:uid="{88892B67-6556-49B5-B12C-2C2DFFBA4AAD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"Purchase of property and equipment" + "Capitalized internal-use sofware development costs"</t>
        </r>
      </text>
    </comment>
  </commentList>
</comments>
</file>

<file path=xl/sharedStrings.xml><?xml version="1.0" encoding="utf-8"?>
<sst xmlns="http://schemas.openxmlformats.org/spreadsheetml/2006/main" count="956" uniqueCount="491">
  <si>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</si>
  <si>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</si>
  <si>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</si>
  <si>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</si>
  <si>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</si>
  <si>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</si>
  <si>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</si>
  <si>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</si>
  <si>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</si>
  <si>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</si>
  <si>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</si>
  <si>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</si>
  <si>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</si>
  <si>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</si>
  <si>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</si>
  <si>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</si>
  <si>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</si>
  <si>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</si>
  <si>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</si>
  <si>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</si>
  <si>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</si>
  <si>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</si>
  <si>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</si>
  <si>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</si>
  <si>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- -</t>
  </si>
  <si>
    <t>2.92</t>
  </si>
  <si>
    <t>(0.17)</t>
  </si>
  <si>
    <t>(0.66)</t>
  </si>
  <si>
    <t>0.22</t>
  </si>
  <si>
    <t>2.72</t>
  </si>
  <si>
    <t>183</t>
  </si>
  <si>
    <t>534</t>
  </si>
  <si>
    <t>(8.6)%</t>
  </si>
  <si>
    <t>17</t>
  </si>
  <si>
    <t>(30)</t>
  </si>
  <si>
    <t>33.1%</t>
  </si>
  <si>
    <t>(5.7)%</t>
  </si>
  <si>
    <t>764</t>
  </si>
  <si>
    <t>107</t>
  </si>
  <si>
    <t>497</t>
  </si>
  <si>
    <t>(2.6)%</t>
  </si>
  <si>
    <t>(1.9)%</t>
  </si>
  <si>
    <t>(6.1)%</t>
  </si>
  <si>
    <t>100.0%</t>
  </si>
  <si>
    <t>6.98</t>
  </si>
  <si>
    <t>1.76</t>
  </si>
  <si>
    <t>16.32</t>
  </si>
  <si>
    <t>0.10</t>
  </si>
  <si>
    <t>8.34</t>
  </si>
  <si>
    <t>1,277</t>
  </si>
  <si>
    <t>32.0%</t>
  </si>
  <si>
    <t>31</t>
  </si>
  <si>
    <t>322</t>
  </si>
  <si>
    <t>21.2%</t>
  </si>
  <si>
    <t>25.2%</t>
  </si>
  <si>
    <t>887</t>
  </si>
  <si>
    <t>83</t>
  </si>
  <si>
    <t>1,526</t>
  </si>
  <si>
    <t>20.0%</t>
  </si>
  <si>
    <t>7.0%</t>
  </si>
  <si>
    <t>21.1%</t>
  </si>
  <si>
    <t>37.40</t>
  </si>
  <si>
    <t>17.29</t>
  </si>
  <si>
    <t>50.78</t>
  </si>
  <si>
    <t>0.41</t>
  </si>
  <si>
    <t>30.45</t>
  </si>
  <si>
    <t>210</t>
  </si>
  <si>
    <t>16.0</t>
  </si>
  <si>
    <t>0.5</t>
  </si>
  <si>
    <t>7,839</t>
  </si>
  <si>
    <t>39.2%</t>
  </si>
  <si>
    <t>64</t>
  </si>
  <si>
    <t>3,624</t>
  </si>
  <si>
    <t>(19.7)%</t>
  </si>
  <si>
    <t>46.2%</t>
  </si>
  <si>
    <t>6,955</t>
  </si>
  <si>
    <t>3,459</t>
  </si>
  <si>
    <t>6,382</t>
  </si>
  <si>
    <t>36.8%</t>
  </si>
  <si>
    <t>14.2%</t>
  </si>
  <si>
    <t>56.8%</t>
  </si>
  <si>
    <t>34.25</t>
  </si>
  <si>
    <t>11.33</t>
  </si>
  <si>
    <t>30.41</t>
  </si>
  <si>
    <t>0.44</t>
  </si>
  <si>
    <t>27.17</t>
  </si>
  <si>
    <t>6.9</t>
  </si>
  <si>
    <t>0.3</t>
  </si>
  <si>
    <t>7,205</t>
  </si>
  <si>
    <t>12.7%</t>
  </si>
  <si>
    <t>84</t>
  </si>
  <si>
    <t>2,423</t>
  </si>
  <si>
    <t>(24.9)%</t>
  </si>
  <si>
    <t>25.0%</t>
  </si>
  <si>
    <t>6,019</t>
  </si>
  <si>
    <t>3,453</t>
  </si>
  <si>
    <t>6,496</t>
  </si>
  <si>
    <t>18.1%</t>
  </si>
  <si>
    <t>6.9%</t>
  </si>
  <si>
    <t>37.3%</t>
  </si>
  <si>
    <t>2019</t>
  </si>
  <si>
    <t>2020</t>
  </si>
  <si>
    <t>2021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</si>
  <si>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</si>
  <si>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</si>
  <si>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</si>
  <si>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</si>
  <si>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</si>
  <si>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</si>
  <si>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</si>
  <si>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</si>
  <si>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</si>
  <si>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</si>
  <si>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</si>
  <si>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</si>
  <si>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</si>
  <si>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</si>
  <si>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</si>
  <si>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</si>
  <si>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</si>
  <si>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</si>
  <si>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</si>
  <si>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</si>
  <si>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</si>
  <si>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</si>
  <si>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</si>
  <si>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</si>
  <si>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</si>
  <si>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</si>
  <si>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</si>
  <si>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</si>
  <si>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82</t>
  </si>
  <si>
    <t>452</t>
  </si>
  <si>
    <t>84.63%</t>
  </si>
  <si>
    <t>487</t>
  </si>
  <si>
    <t>185</t>
  </si>
  <si>
    <t>256</t>
  </si>
  <si>
    <t>232</t>
  </si>
  <si>
    <t>24</t>
  </si>
  <si>
    <t>46</t>
  </si>
  <si>
    <t>569</t>
  </si>
  <si>
    <t>(29)</t>
  </si>
  <si>
    <t>(5.35)%</t>
  </si>
  <si>
    <t>(46)</t>
  </si>
  <si>
    <t>(8.58)%</t>
  </si>
  <si>
    <t>0</t>
  </si>
  <si>
    <t>(45)</t>
  </si>
  <si>
    <t>(8.51)%</t>
  </si>
  <si>
    <t>(15)</t>
  </si>
  <si>
    <t>(5.69)%</t>
  </si>
  <si>
    <t>206</t>
  </si>
  <si>
    <t>136</t>
  </si>
  <si>
    <t>1,142</t>
  </si>
  <si>
    <t>89.39%</t>
  </si>
  <si>
    <t>733</t>
  </si>
  <si>
    <t>272</t>
  </si>
  <si>
    <t>337</t>
  </si>
  <si>
    <t>280</t>
  </si>
  <si>
    <t>57</t>
  </si>
  <si>
    <t>125</t>
  </si>
  <si>
    <t>869</t>
  </si>
  <si>
    <t>440</t>
  </si>
  <si>
    <t>34.46%</t>
  </si>
  <si>
    <t>409</t>
  </si>
  <si>
    <t>32.01%</t>
  </si>
  <si>
    <t>32.03%</t>
  </si>
  <si>
    <t>87</t>
  </si>
  <si>
    <t>25.23%</t>
  </si>
  <si>
    <t>1.57</t>
  </si>
  <si>
    <t>1,268</t>
  </si>
  <si>
    <t>6,572</t>
  </si>
  <si>
    <t>83.83%</t>
  </si>
  <si>
    <t>3,495</t>
  </si>
  <si>
    <t>1,292</t>
  </si>
  <si>
    <t>1,573</t>
  </si>
  <si>
    <t>909</t>
  </si>
  <si>
    <t>664</t>
  </si>
  <si>
    <t>630</t>
  </si>
  <si>
    <t>4,763</t>
  </si>
  <si>
    <t>3,091</t>
  </si>
  <si>
    <t>39.42%</t>
  </si>
  <si>
    <t>3,077</t>
  </si>
  <si>
    <t>39.24%</t>
  </si>
  <si>
    <t>(50)</t>
  </si>
  <si>
    <t>3,027</t>
  </si>
  <si>
    <t>38.61%</t>
  </si>
  <si>
    <t>(597)</t>
  </si>
  <si>
    <t>46.23%</t>
  </si>
  <si>
    <t>14.47</t>
  </si>
  <si>
    <t>251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</si>
  <si>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</si>
  <si>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</si>
  <si>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</si>
  <si>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</si>
  <si>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</si>
  <si>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</si>
  <si>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</si>
  <si>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</si>
  <si>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</si>
  <si>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</si>
  <si>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</si>
  <si>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</si>
  <si>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</si>
  <si>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</si>
  <si>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</si>
  <si>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</si>
  <si>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</si>
  <si>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</si>
  <si>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</si>
  <si>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</si>
  <si>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</si>
  <si>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</si>
  <si>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</si>
  <si>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</si>
  <si>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</si>
  <si>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</si>
  <si>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</si>
  <si>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</si>
  <si>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</si>
  <si>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</si>
  <si>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</si>
  <si>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</si>
  <si>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</si>
  <si>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</si>
  <si>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</si>
  <si>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</si>
  <si>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</si>
  <si>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</si>
  <si>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</si>
  <si>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549</t>
  </si>
  <si>
    <t>88</t>
  </si>
  <si>
    <t>637</t>
  </si>
  <si>
    <t>92</t>
  </si>
  <si>
    <t>1,258</t>
  </si>
  <si>
    <t>1,987</t>
  </si>
  <si>
    <t>171</t>
  </si>
  <si>
    <t>55</t>
  </si>
  <si>
    <t>70</t>
  </si>
  <si>
    <t>18</t>
  </si>
  <si>
    <t>29</t>
  </si>
  <si>
    <t>63</t>
  </si>
  <si>
    <t>405</t>
  </si>
  <si>
    <t>2,392</t>
  </si>
  <si>
    <t>6</t>
  </si>
  <si>
    <t>3</t>
  </si>
  <si>
    <t>1,223</t>
  </si>
  <si>
    <t>565</t>
  </si>
  <si>
    <t>671</t>
  </si>
  <si>
    <t>130</t>
  </si>
  <si>
    <t>1,895</t>
  </si>
  <si>
    <t>404</t>
  </si>
  <si>
    <t>(1)</t>
  </si>
  <si>
    <t>1,062</t>
  </si>
  <si>
    <t>49</t>
  </si>
  <si>
    <t>1,111</t>
  </si>
  <si>
    <t>189</t>
  </si>
  <si>
    <t>3,834</t>
  </si>
  <si>
    <t>5,134</t>
  </si>
  <si>
    <t>150</t>
  </si>
  <si>
    <t>77</t>
  </si>
  <si>
    <t>61</t>
  </si>
  <si>
    <t>138</t>
  </si>
  <si>
    <t>28</t>
  </si>
  <si>
    <t>21</t>
  </si>
  <si>
    <t>384</t>
  </si>
  <si>
    <t>721</t>
  </si>
  <si>
    <t>5,855</t>
  </si>
  <si>
    <t>12</t>
  </si>
  <si>
    <t>297</t>
  </si>
  <si>
    <t>89</t>
  </si>
  <si>
    <t>4,247</t>
  </si>
  <si>
    <t>108</t>
  </si>
  <si>
    <t>4,329</t>
  </si>
  <si>
    <t>726</t>
  </si>
  <si>
    <t>793</t>
  </si>
  <si>
    <t>7,123</t>
  </si>
  <si>
    <t>100</t>
  </si>
  <si>
    <t>7,224</t>
  </si>
  <si>
    <t>457</t>
  </si>
  <si>
    <t>10,693</t>
  </si>
  <si>
    <t>18,374</t>
  </si>
  <si>
    <t>158</t>
  </si>
  <si>
    <t>626</t>
  </si>
  <si>
    <t>177</t>
  </si>
  <si>
    <t>802</t>
  </si>
  <si>
    <t>365</t>
  </si>
  <si>
    <t>574</t>
  </si>
  <si>
    <t>1,002</t>
  </si>
  <si>
    <t>2,901</t>
  </si>
  <si>
    <t>21,274</t>
  </si>
  <si>
    <t>40</t>
  </si>
  <si>
    <t>459</t>
  </si>
  <si>
    <t>5</t>
  </si>
  <si>
    <t>11,419</t>
  </si>
  <si>
    <t>15</t>
  </si>
  <si>
    <t>3,474</t>
  </si>
  <si>
    <t>106</t>
  </si>
  <si>
    <t>14,893</t>
  </si>
  <si>
    <t>4,350</t>
  </si>
  <si>
    <t>(3)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</si>
  <si>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</si>
  <si>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</si>
  <si>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</si>
  <si>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</si>
  <si>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</si>
  <si>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</si>
  <si>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</si>
  <si>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</si>
  <si>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</si>
  <si>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</si>
  <si>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</si>
  <si>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</si>
  <si>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</si>
  <si>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</si>
  <si>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</si>
  <si>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</si>
  <si>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</si>
  <si>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</si>
  <si>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</si>
  <si>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</si>
  <si>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</si>
  <si>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</si>
  <si>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</si>
  <si>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</si>
  <si>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(21)</t>
  </si>
  <si>
    <t>(100)</t>
  </si>
  <si>
    <t>(132)</t>
  </si>
  <si>
    <t>23</t>
  </si>
  <si>
    <t>(81)</t>
  </si>
  <si>
    <t>(40)</t>
  </si>
  <si>
    <t>(6)</t>
  </si>
  <si>
    <t>(8)</t>
  </si>
  <si>
    <t>(59)</t>
  </si>
  <si>
    <t>(105)</t>
  </si>
  <si>
    <t>(17)</t>
  </si>
  <si>
    <t>(0)</t>
  </si>
  <si>
    <t>(203)</t>
  </si>
  <si>
    <t>1,784</t>
  </si>
  <si>
    <t>(121)</t>
  </si>
  <si>
    <t>71</t>
  </si>
  <si>
    <t>2,617</t>
  </si>
  <si>
    <t>(157)</t>
  </si>
  <si>
    <t>2,711</t>
  </si>
  <si>
    <t>(37)</t>
  </si>
  <si>
    <t>3,004</t>
  </si>
  <si>
    <t>(19)</t>
  </si>
  <si>
    <t>34</t>
  </si>
  <si>
    <t>(10)</t>
  </si>
  <si>
    <t>37</t>
  </si>
  <si>
    <t>51</t>
  </si>
  <si>
    <t>19</t>
  </si>
  <si>
    <t>(2)</t>
  </si>
  <si>
    <t>3,072</t>
  </si>
  <si>
    <t>4,856</t>
  </si>
  <si>
    <t>2,985</t>
  </si>
  <si>
    <t>(558)</t>
  </si>
  <si>
    <t>821</t>
  </si>
  <si>
    <t>6,833</t>
  </si>
  <si>
    <t>27</t>
  </si>
  <si>
    <t>6,630</t>
  </si>
  <si>
    <t>(53)</t>
  </si>
  <si>
    <t>10,730</t>
  </si>
  <si>
    <t>(86)</t>
  </si>
  <si>
    <t>(71)</t>
  </si>
  <si>
    <t>(327)</t>
  </si>
  <si>
    <t>(730)</t>
  </si>
  <si>
    <t>(1,125)</t>
  </si>
  <si>
    <t>3,284</t>
  </si>
  <si>
    <t>(65)</t>
  </si>
  <si>
    <t>12,825</t>
  </si>
  <si>
    <t>17,681</t>
  </si>
  <si>
    <t>10,644</t>
  </si>
  <si>
    <t>Market Price</t>
  </si>
  <si>
    <t>Cash Flow</t>
  </si>
  <si>
    <t>Cash &amp; Cash equiv</t>
  </si>
  <si>
    <t>Restricted cash</t>
  </si>
  <si>
    <t>Customer custodial funds</t>
  </si>
  <si>
    <t>USDC</t>
  </si>
  <si>
    <t>Accounts and loans receivable</t>
  </si>
  <si>
    <t>Income tax receivable</t>
  </si>
  <si>
    <t>Prepaid expenses and othercurrent assets</t>
  </si>
  <si>
    <t>Total current assets</t>
  </si>
  <si>
    <t>Crypto assets held</t>
  </si>
  <si>
    <t>Lease right-of-use assets</t>
  </si>
  <si>
    <t>Property and equipment</t>
  </si>
  <si>
    <t>Intangible assets</t>
  </si>
  <si>
    <t>Other non-current assets</t>
  </si>
  <si>
    <t>Total assets</t>
  </si>
  <si>
    <t>Custodial funds due to customers</t>
  </si>
  <si>
    <t>Accounts payable</t>
  </si>
  <si>
    <t>Accrued expenses and other current liabilities</t>
  </si>
  <si>
    <t>Crypto asset borrowings</t>
  </si>
  <si>
    <t>Lease liabilities, current</t>
  </si>
  <si>
    <t>Total current liabilities</t>
  </si>
  <si>
    <t>Lease liabilities, non-current</t>
  </si>
  <si>
    <t>Long-term debt</t>
  </si>
  <si>
    <t>Other non-current liabilities</t>
  </si>
  <si>
    <t>Total liabilities</t>
  </si>
  <si>
    <t>Convertible stock</t>
  </si>
  <si>
    <t>Class A common stock</t>
  </si>
  <si>
    <t>Class B common stock</t>
  </si>
  <si>
    <t>Additional paid-in capital</t>
  </si>
  <si>
    <t>Accumulated other comprehensive (loss) income</t>
  </si>
  <si>
    <t>Retained earnings</t>
  </si>
  <si>
    <t>Total stockholders' equity</t>
  </si>
  <si>
    <t>Total liabilities &amp; stockholder equity</t>
  </si>
  <si>
    <t>Operating Cash Flow</t>
  </si>
  <si>
    <t>CapEx</t>
  </si>
  <si>
    <t>FCF</t>
  </si>
  <si>
    <t>Quarter</t>
  </si>
  <si>
    <t>Filing Date</t>
  </si>
  <si>
    <t>Period of Report</t>
  </si>
  <si>
    <t>Transaction expense</t>
  </si>
  <si>
    <t>Technology and development</t>
  </si>
  <si>
    <t>Sales and marketing</t>
  </si>
  <si>
    <t>General and administrative</t>
  </si>
  <si>
    <t>Restructuring</t>
  </si>
  <si>
    <t>Other operating expense, net</t>
  </si>
  <si>
    <t>Total operating expenses</t>
  </si>
  <si>
    <t>Other expense (income), net</t>
  </si>
  <si>
    <t>EPS - Basic</t>
  </si>
  <si>
    <t>EPS - Diluted</t>
  </si>
  <si>
    <t>Shares - Basic</t>
  </si>
  <si>
    <t>Shares - Diluted</t>
  </si>
  <si>
    <t>Q322</t>
  </si>
  <si>
    <t>Q222</t>
  </si>
  <si>
    <t>Q122</t>
  </si>
  <si>
    <t>Q421</t>
  </si>
  <si>
    <t>Q321</t>
  </si>
  <si>
    <t>Q221</t>
  </si>
  <si>
    <t>Q121</t>
  </si>
  <si>
    <t>Q422</t>
  </si>
  <si>
    <t>Interest expense</t>
  </si>
  <si>
    <t>Customer crypto assets</t>
  </si>
  <si>
    <t>Customer crypto liability</t>
  </si>
  <si>
    <t>Transaction Revenue</t>
  </si>
  <si>
    <t>Retail, net</t>
  </si>
  <si>
    <t>Institutional, net</t>
  </si>
  <si>
    <t>Total transactional revenue</t>
  </si>
  <si>
    <t>Subscription &amp; Service Revenue</t>
  </si>
  <si>
    <t>Blockchain rewards</t>
  </si>
  <si>
    <t>Custodial fee revenue</t>
  </si>
  <si>
    <t>Interest income</t>
  </si>
  <si>
    <t>Other subscription and service revenue</t>
  </si>
  <si>
    <t>Total Subscription &amp; Service Revenue</t>
  </si>
  <si>
    <t>Other Revenue</t>
  </si>
  <si>
    <t>Crypto asset sales revenue</t>
  </si>
  <si>
    <t>Corporate interest and other income</t>
  </si>
  <si>
    <t>Total other income</t>
  </si>
  <si>
    <t>Total Revenue</t>
  </si>
  <si>
    <t>Earn campaign revenue</t>
  </si>
  <si>
    <t>Revenue Mix</t>
  </si>
  <si>
    <t>Transaction</t>
  </si>
  <si>
    <t>Subscription &amp; Service</t>
  </si>
  <si>
    <t>Other</t>
  </si>
  <si>
    <t>Total</t>
  </si>
  <si>
    <t>Other currrent liabilities</t>
  </si>
  <si>
    <t>Q420</t>
  </si>
  <si>
    <t>Q320</t>
  </si>
  <si>
    <t>Q220</t>
  </si>
  <si>
    <t>Q120</t>
  </si>
  <si>
    <t xml:space="preserve">  </t>
  </si>
  <si>
    <t>Income Statement * in thousands</t>
  </si>
  <si>
    <t>Income before Taxes</t>
  </si>
  <si>
    <t>Taxes</t>
  </si>
  <si>
    <t>Balance Sheet *in thousands</t>
  </si>
  <si>
    <t>Current Assets</t>
  </si>
  <si>
    <t>Non-current Assets</t>
  </si>
  <si>
    <t>Current Liabilities</t>
  </si>
  <si>
    <t>Non-current Liabilities</t>
  </si>
  <si>
    <t>Trading Volume *in billions</t>
  </si>
  <si>
    <t xml:space="preserve">Consumer </t>
  </si>
  <si>
    <t>Total Trading Volume</t>
  </si>
  <si>
    <t>Trading Volume by Crypto Asset</t>
  </si>
  <si>
    <t>Bitcoin</t>
  </si>
  <si>
    <t xml:space="preserve">Ethereum </t>
  </si>
  <si>
    <t>Other crypto assets</t>
  </si>
  <si>
    <t xml:space="preserve">Total    </t>
  </si>
  <si>
    <t>Transaction Revenue by Crypto Asset</t>
  </si>
  <si>
    <t>Consumer %</t>
  </si>
  <si>
    <t>Institutional %</t>
  </si>
  <si>
    <t>Institutional</t>
  </si>
  <si>
    <t>Total %</t>
  </si>
  <si>
    <t>Assets on Platform</t>
  </si>
  <si>
    <t>Fiat</t>
  </si>
  <si>
    <t xml:space="preserve"> </t>
  </si>
  <si>
    <t>Key Business Metrics</t>
  </si>
  <si>
    <t>Verified Users *in millions</t>
  </si>
  <si>
    <t>Monthly Transacting Users (MTU) *in millions</t>
  </si>
  <si>
    <t>Assets on Platform *in billions</t>
  </si>
  <si>
    <t>Revenue Breakdown *in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</si>
</sst>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2" borderId="0" xfId="0" applyFont="1" applyFill="1"/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3" fontId="3" fillId="2" borderId="0" xfId="0" applyNumberFormat="1" applyFont="1" applyFill="1"/>
    <xf numFmtId="3" fontId="0" fillId="0" borderId="2" xfId="0" applyNumberFormat="1" applyBorder="1"/>
    <xf numFmtId="3" fontId="0" fillId="0" borderId="4" xfId="0" applyNumberFormat="1" applyBorder="1"/>
    <xf numFmtId="3" fontId="2" fillId="2" borderId="0" xfId="0" applyNumberFormat="1" applyFont="1" applyFill="1"/>
    <xf numFmtId="14" fontId="0" fillId="0" borderId="0" xfId="0" applyNumberFormat="1"/>
    <xf numFmtId="14" fontId="0" fillId="0" borderId="3" xfId="0" applyNumberFormat="1" applyBorder="1"/>
    <xf numFmtId="14" fontId="2" fillId="2" borderId="0" xfId="0" applyNumberFormat="1" applyFont="1" applyFill="1"/>
    <xf numFmtId="0" fontId="1" fillId="0" borderId="0" xfId="0" applyFont="1"/>
    <xf numFmtId="10" fontId="0" fillId="0" borderId="0" xfId="0" applyNumberFormat="1"/>
    <xf numFmtId="10" fontId="0" fillId="0" borderId="2" xfId="0" applyNumberFormat="1" applyBorder="1"/>
    <xf numFmtId="9" fontId="0" fillId="0" borderId="0" xfId="0" applyNumberFormat="1"/>
    <xf numFmtId="0" fontId="0" fillId="0" borderId="5" xfId="0" applyBorder="1"/>
    <xf numFmtId="14" fontId="0" fillId="0" borderId="5" xfId="0" applyNumberFormat="1" applyBorder="1"/>
    <xf numFmtId="14" fontId="0" fillId="0" borderId="6" xfId="0" applyNumberFormat="1" applyBorder="1"/>
    <xf numFmtId="14" fontId="2" fillId="2" borderId="5" xfId="0" applyNumberFormat="1" applyFont="1" applyFill="1" applyBorder="1"/>
    <xf numFmtId="3" fontId="0" fillId="0" borderId="5" xfId="0" applyNumberFormat="1" applyBorder="1"/>
    <xf numFmtId="3" fontId="0" fillId="0" borderId="7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9" fontId="0" fillId="0" borderId="5" xfId="0" applyNumberFormat="1" applyBorder="1"/>
    <xf numFmtId="3" fontId="3" fillId="2" borderId="5" xfId="0" applyNumberFormat="1" applyFont="1" applyFill="1" applyBorder="1"/>
    <xf numFmtId="3" fontId="0" fillId="0" borderId="8" xfId="0" applyNumberFormat="1" applyBorder="1"/>
    <xf numFmtId="3" fontId="2" fillId="2" borderId="5" xfId="0" applyNumberFormat="1" applyFont="1" applyFill="1" applyBorder="1"/>
    <xf numFmtId="0" fontId="2" fillId="2" borderId="5" xfId="0" applyFont="1" applyFill="1" applyBorder="1"/>
    <xf numFmtId="0" fontId="0" fillId="0" borderId="6" xfId="0" applyBorder="1"/>
    <xf numFmtId="0" fontId="0" fillId="3" borderId="0" xfId="0" applyFill="1"/>
    <xf numFmtId="3" fontId="0" fillId="3" borderId="5" xfId="0" applyNumberFormat="1" applyFill="1" applyBorder="1"/>
    <xf numFmtId="3" fontId="0" fillId="3" borderId="0" xfId="0" applyNumberFormat="1" applyFill="1"/>
    <xf numFmtId="0" fontId="6" fillId="3" borderId="0" xfId="0" applyFont="1" applyFill="1"/>
    <xf numFmtId="3" fontId="6" fillId="3" borderId="5" xfId="0" applyNumberFormat="1" applyFont="1" applyFill="1" applyBorder="1"/>
    <xf numFmtId="3" fontId="6" fillId="3" borderId="0" xfId="0" applyNumberFormat="1" applyFont="1" applyFill="1"/>
    <xf numFmtId="2" fontId="0" fillId="0" borderId="0" xfId="0" applyNumberFormat="1"/>
    <xf numFmtId="2" fontId="0" fillId="0" borderId="5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14" fontId="0" fillId="0" borderId="2" xfId="0" applyNumberFormat="1" applyBorder="1"/>
    <xf numFmtId="14" fontId="0" fillId="0" borderId="7" xfId="0" applyNumberFormat="1" applyBorder="1"/>
    <xf numFmtId="0" fontId="0" fillId="0" borderId="7" xfId="0" applyBorder="1"/>
    <xf numFmtId="14" fontId="1" fillId="0" borderId="0" xfId="0" applyNumberFormat="1" applyFont="1"/>
    <xf numFmtId="14" fontId="1" fillId="0" borderId="5" xfId="0" applyNumberFormat="1" applyFont="1" applyBorder="1"/>
    <xf numFmtId="0" fontId="1" fillId="0" borderId="5" xfId="0" applyFont="1" applyBorder="1"/>
    <xf numFmtId="14" fontId="6" fillId="3" borderId="0" xfId="0" applyNumberFormat="1" applyFont="1" applyFill="1"/>
    <xf numFmtId="14" fontId="6" fillId="3" borderId="5" xfId="0" applyNumberFormat="1" applyFont="1" applyFill="1" applyBorder="1"/>
    <xf numFmtId="0" fontId="6" fillId="3" borderId="5" xfId="0" applyFont="1" applyFill="1" applyBorder="1"/>
    <xf numFmtId="9" fontId="0" fillId="0" borderId="2" xfId="0" applyNumberFormat="1" applyBorder="1"/>
    <xf numFmtId="9" fontId="0" fillId="0" borderId="7" xfId="0" applyNumberFormat="1" applyBorder="1"/>
    <xf numFmtId="9" fontId="1" fillId="0" borderId="0" xfId="0" applyNumberFormat="1" applyFont="1"/>
    <xf numFmtId="9" fontId="1" fillId="0" borderId="5" xfId="0" applyNumberFormat="1" applyFont="1" applyBorder="1"/>
    <xf numFmtId="9" fontId="2" fillId="2" borderId="0" xfId="0" applyNumberFormat="1" applyFont="1" applyFill="1"/>
    <xf numFmtId="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workbookViewId="0">
      <selection activeCell="Q15" sqref="Q15"/>
    </sheetView>
  </sheetViews>
  <sheetFormatPr defaultRowHeight="14.5" x14ac:dyDescent="0.35"/>
  <cols>
    <col min="1" max="1" width="19.54296875" customWidth="1"/>
    <col min="2" max="18" width="10.6328125" customWidth="1"/>
  </cols>
  <sheetData>
    <row r="1" spans="1:18" x14ac:dyDescent="0.35"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</row>
    <row r="2" spans="1:18" x14ac:dyDescent="0.35">
      <c r="A2" s="1" t="s">
        <v>0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25</v>
      </c>
      <c r="P2" t="s">
        <v>44</v>
      </c>
      <c r="Q2" t="s">
        <v>61</v>
      </c>
      <c r="R2" t="s">
        <v>81</v>
      </c>
    </row>
    <row r="3" spans="1:18" x14ac:dyDescent="0.35">
      <c r="A3" s="1" t="s">
        <v>1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 t="s">
        <v>24</v>
      </c>
      <c r="O3" t="s">
        <v>26</v>
      </c>
      <c r="P3" t="s">
        <v>45</v>
      </c>
      <c r="Q3" t="s">
        <v>62</v>
      </c>
      <c r="R3" t="s">
        <v>82</v>
      </c>
    </row>
    <row r="4" spans="1:18" x14ac:dyDescent="0.35">
      <c r="A4" s="1" t="s">
        <v>2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27</v>
      </c>
      <c r="P4" t="s">
        <v>46</v>
      </c>
      <c r="Q4" t="s">
        <v>63</v>
      </c>
      <c r="R4" t="s">
        <v>83</v>
      </c>
    </row>
    <row r="5" spans="1:18" x14ac:dyDescent="0.35">
      <c r="A5" s="1" t="s">
        <v>3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</row>
    <row r="6" spans="1:18" x14ac:dyDescent="0.35">
      <c r="A6" s="1" t="s">
        <v>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28</v>
      </c>
      <c r="P6" t="s">
        <v>47</v>
      </c>
      <c r="Q6" t="s">
        <v>64</v>
      </c>
      <c r="R6" t="s">
        <v>84</v>
      </c>
    </row>
    <row r="7" spans="1:18" x14ac:dyDescent="0.35">
      <c r="A7" s="1" t="s">
        <v>5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29</v>
      </c>
      <c r="P7" t="s">
        <v>48</v>
      </c>
      <c r="Q7" t="s">
        <v>65</v>
      </c>
      <c r="R7" t="s">
        <v>85</v>
      </c>
    </row>
    <row r="8" spans="1:18" x14ac:dyDescent="0.35">
      <c r="A8" s="1" t="s">
        <v>6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30</v>
      </c>
      <c r="P8" t="s">
        <v>30</v>
      </c>
      <c r="Q8" t="s">
        <v>66</v>
      </c>
      <c r="R8" t="s">
        <v>66</v>
      </c>
    </row>
    <row r="9" spans="1:18" x14ac:dyDescent="0.35">
      <c r="A9" s="1" t="s">
        <v>7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67</v>
      </c>
      <c r="R9" t="s">
        <v>86</v>
      </c>
    </row>
    <row r="10" spans="1:18" x14ac:dyDescent="0.35">
      <c r="A10" s="1" t="s">
        <v>8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68</v>
      </c>
      <c r="R10" t="s">
        <v>87</v>
      </c>
    </row>
    <row r="11" spans="1:18" x14ac:dyDescent="0.35">
      <c r="A11" s="1" t="s">
        <v>9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</row>
    <row r="12" spans="1:18" x14ac:dyDescent="0.35">
      <c r="A12" s="1" t="s">
        <v>10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31</v>
      </c>
      <c r="P12" t="s">
        <v>49</v>
      </c>
      <c r="Q12" t="s">
        <v>69</v>
      </c>
      <c r="R12" t="s">
        <v>88</v>
      </c>
    </row>
    <row r="13" spans="1:18" x14ac:dyDescent="0.35">
      <c r="A13" s="1" t="s">
        <v>11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32</v>
      </c>
      <c r="P13" t="s">
        <v>50</v>
      </c>
      <c r="Q13" t="s">
        <v>70</v>
      </c>
      <c r="R13" t="s">
        <v>89</v>
      </c>
    </row>
    <row r="14" spans="1:18" x14ac:dyDescent="0.35">
      <c r="A14" s="1" t="s">
        <v>12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33</v>
      </c>
      <c r="P14" t="s">
        <v>51</v>
      </c>
      <c r="Q14" t="s">
        <v>71</v>
      </c>
      <c r="R14" t="s">
        <v>90</v>
      </c>
    </row>
    <row r="15" spans="1:18" x14ac:dyDescent="0.35">
      <c r="A15" s="1" t="s">
        <v>13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34</v>
      </c>
      <c r="P15" t="s">
        <v>52</v>
      </c>
      <c r="Q15" t="s">
        <v>72</v>
      </c>
      <c r="R15" t="s">
        <v>91</v>
      </c>
    </row>
    <row r="16" spans="1:18" x14ac:dyDescent="0.35">
      <c r="A16" s="1" t="s">
        <v>14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35</v>
      </c>
      <c r="P16" t="s">
        <v>53</v>
      </c>
      <c r="Q16" t="s">
        <v>73</v>
      </c>
      <c r="R16" t="s">
        <v>92</v>
      </c>
    </row>
    <row r="17" spans="1:18" x14ac:dyDescent="0.35">
      <c r="A17" s="1" t="s">
        <v>15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36</v>
      </c>
      <c r="P17" t="s">
        <v>54</v>
      </c>
      <c r="Q17" t="s">
        <v>74</v>
      </c>
      <c r="R17" t="s">
        <v>93</v>
      </c>
    </row>
    <row r="18" spans="1:18" x14ac:dyDescent="0.35">
      <c r="A18" s="1" t="s">
        <v>16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37</v>
      </c>
      <c r="P18" t="s">
        <v>55</v>
      </c>
      <c r="Q18" t="s">
        <v>75</v>
      </c>
      <c r="R18" t="s">
        <v>94</v>
      </c>
    </row>
    <row r="19" spans="1:18" x14ac:dyDescent="0.35">
      <c r="A19" s="1" t="s">
        <v>17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38</v>
      </c>
      <c r="P19" t="s">
        <v>56</v>
      </c>
      <c r="Q19" t="s">
        <v>76</v>
      </c>
      <c r="R19" t="s">
        <v>95</v>
      </c>
    </row>
    <row r="20" spans="1:18" x14ac:dyDescent="0.35">
      <c r="A20" s="1" t="s">
        <v>18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39</v>
      </c>
      <c r="P20" t="s">
        <v>57</v>
      </c>
      <c r="Q20" t="s">
        <v>77</v>
      </c>
      <c r="R20" t="s">
        <v>96</v>
      </c>
    </row>
    <row r="21" spans="1:18" x14ac:dyDescent="0.35">
      <c r="A21" s="1" t="s">
        <v>19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40</v>
      </c>
      <c r="P21" t="s">
        <v>58</v>
      </c>
      <c r="Q21" t="s">
        <v>78</v>
      </c>
      <c r="R21" t="s">
        <v>97</v>
      </c>
    </row>
    <row r="22" spans="1:18" x14ac:dyDescent="0.35">
      <c r="A22" s="1" t="s">
        <v>20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41</v>
      </c>
      <c r="P22" t="s">
        <v>59</v>
      </c>
      <c r="Q22" t="s">
        <v>79</v>
      </c>
      <c r="R22" t="s">
        <v>98</v>
      </c>
    </row>
    <row r="23" spans="1:18" x14ac:dyDescent="0.35">
      <c r="A23" s="1" t="s">
        <v>21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42</v>
      </c>
      <c r="P23" t="s">
        <v>60</v>
      </c>
      <c r="Q23" t="s">
        <v>80</v>
      </c>
      <c r="R23" t="s">
        <v>99</v>
      </c>
    </row>
    <row r="24" spans="1:18" x14ac:dyDescent="0.35">
      <c r="A24" s="1" t="s">
        <v>22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43</v>
      </c>
      <c r="P24" t="s">
        <v>43</v>
      </c>
      <c r="Q24" t="s">
        <v>43</v>
      </c>
      <c r="R24" t="s">
        <v>43</v>
      </c>
    </row>
    <row r="25" spans="1:18" x14ac:dyDescent="0.35">
      <c r="A25" s="1" t="s">
        <v>23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</row>
    <row r="28" spans="1:18" x14ac:dyDescent="0.35">
      <c r="A28" s="2" t="s">
        <v>372</v>
      </c>
      <c r="O28" t="e">
        <f>O3*O9</f>
        <v>#VALUE!</v>
      </c>
      <c r="P28" t="e">
        <f t="shared" ref="P28:R28" si="0">P3*P9</f>
        <v>#VALUE!</v>
      </c>
      <c r="Q28">
        <f>Q3*Q9</f>
        <v>276.64</v>
      </c>
      <c r="R28">
        <f t="shared" si="0"/>
        <v>78.177000000000007</v>
      </c>
    </row>
  </sheetData>
  <pageMargins left="0.7" right="0.7" top="0.75" bottom="0.75" header="0.3" footer="0.3"/>
  <ignoredErrors>
    <ignoredError sqref="O2:R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activeCell="M16" sqref="M16"/>
    </sheetView>
  </sheetViews>
  <sheetFormatPr defaultRowHeight="14.5" x14ac:dyDescent="0.35"/>
  <cols>
    <col min="1" max="1" width="19.26953125" customWidth="1"/>
    <col min="2" max="4" width="10.6328125" customWidth="1"/>
  </cols>
  <sheetData>
    <row r="1" spans="1:4" x14ac:dyDescent="0.35">
      <c r="B1" s="1" t="s">
        <v>100</v>
      </c>
      <c r="C1" s="1" t="s">
        <v>101</v>
      </c>
      <c r="D1" s="1" t="s">
        <v>102</v>
      </c>
    </row>
    <row r="2" spans="1:4" x14ac:dyDescent="0.35">
      <c r="A2" s="1" t="s">
        <v>103</v>
      </c>
      <c r="B2" t="s">
        <v>31</v>
      </c>
      <c r="C2" t="s">
        <v>49</v>
      </c>
      <c r="D2" t="s">
        <v>69</v>
      </c>
    </row>
    <row r="3" spans="1:4" x14ac:dyDescent="0.35">
      <c r="A3" s="1" t="s">
        <v>104</v>
      </c>
      <c r="B3" t="s">
        <v>131</v>
      </c>
      <c r="C3" t="s">
        <v>151</v>
      </c>
      <c r="D3" t="s">
        <v>169</v>
      </c>
    </row>
    <row r="4" spans="1:4" x14ac:dyDescent="0.35">
      <c r="A4" s="1" t="s">
        <v>105</v>
      </c>
      <c r="B4" t="s">
        <v>132</v>
      </c>
      <c r="C4" t="s">
        <v>152</v>
      </c>
      <c r="D4" t="s">
        <v>170</v>
      </c>
    </row>
    <row r="5" spans="1:4" x14ac:dyDescent="0.35">
      <c r="A5" s="1" t="s">
        <v>106</v>
      </c>
      <c r="B5" t="s">
        <v>133</v>
      </c>
      <c r="C5" t="s">
        <v>153</v>
      </c>
      <c r="D5" t="s">
        <v>171</v>
      </c>
    </row>
    <row r="6" spans="1:4" x14ac:dyDescent="0.35">
      <c r="A6" s="1" t="s">
        <v>107</v>
      </c>
      <c r="B6" t="s">
        <v>134</v>
      </c>
      <c r="C6" t="s">
        <v>154</v>
      </c>
      <c r="D6" t="s">
        <v>172</v>
      </c>
    </row>
    <row r="7" spans="1:4" x14ac:dyDescent="0.35">
      <c r="A7" s="1" t="s">
        <v>108</v>
      </c>
      <c r="B7" t="s">
        <v>135</v>
      </c>
      <c r="C7" t="s">
        <v>155</v>
      </c>
      <c r="D7" t="s">
        <v>173</v>
      </c>
    </row>
    <row r="8" spans="1:4" x14ac:dyDescent="0.35">
      <c r="A8" s="1" t="s">
        <v>109</v>
      </c>
      <c r="B8" t="s">
        <v>136</v>
      </c>
      <c r="C8" t="s">
        <v>156</v>
      </c>
      <c r="D8" t="s">
        <v>174</v>
      </c>
    </row>
    <row r="9" spans="1:4" x14ac:dyDescent="0.35">
      <c r="A9" s="1" t="s">
        <v>110</v>
      </c>
      <c r="B9" t="s">
        <v>137</v>
      </c>
      <c r="C9" t="s">
        <v>157</v>
      </c>
      <c r="D9" t="s">
        <v>175</v>
      </c>
    </row>
    <row r="10" spans="1:4" x14ac:dyDescent="0.35">
      <c r="A10" s="1" t="s">
        <v>111</v>
      </c>
      <c r="B10" t="s">
        <v>138</v>
      </c>
      <c r="C10" t="s">
        <v>158</v>
      </c>
      <c r="D10" t="s">
        <v>176</v>
      </c>
    </row>
    <row r="11" spans="1:4" x14ac:dyDescent="0.35">
      <c r="A11" s="1" t="s">
        <v>112</v>
      </c>
      <c r="B11" t="s">
        <v>139</v>
      </c>
      <c r="C11" t="s">
        <v>159</v>
      </c>
      <c r="D11" t="s">
        <v>177</v>
      </c>
    </row>
    <row r="12" spans="1:4" x14ac:dyDescent="0.35">
      <c r="A12" s="1" t="s">
        <v>113</v>
      </c>
      <c r="B12" t="s">
        <v>140</v>
      </c>
      <c r="C12" t="s">
        <v>160</v>
      </c>
      <c r="D12" t="s">
        <v>178</v>
      </c>
    </row>
    <row r="13" spans="1:4" x14ac:dyDescent="0.35">
      <c r="A13" s="1" t="s">
        <v>114</v>
      </c>
      <c r="B13" t="s">
        <v>24</v>
      </c>
      <c r="C13" t="s">
        <v>24</v>
      </c>
      <c r="D13" t="s">
        <v>24</v>
      </c>
    </row>
    <row r="14" spans="1:4" x14ac:dyDescent="0.35">
      <c r="A14" s="1" t="s">
        <v>115</v>
      </c>
      <c r="B14" t="s">
        <v>24</v>
      </c>
      <c r="C14" t="s">
        <v>24</v>
      </c>
      <c r="D14" t="s">
        <v>24</v>
      </c>
    </row>
    <row r="15" spans="1:4" x14ac:dyDescent="0.35">
      <c r="A15" s="1" t="s">
        <v>116</v>
      </c>
      <c r="B15" t="s">
        <v>33</v>
      </c>
      <c r="C15" t="s">
        <v>51</v>
      </c>
      <c r="D15" t="s">
        <v>71</v>
      </c>
    </row>
    <row r="16" spans="1:4" x14ac:dyDescent="0.35">
      <c r="A16" s="1" t="s">
        <v>117</v>
      </c>
      <c r="B16" t="s">
        <v>141</v>
      </c>
      <c r="C16" t="s">
        <v>161</v>
      </c>
      <c r="D16" t="s">
        <v>179</v>
      </c>
    </row>
    <row r="17" spans="1:4" x14ac:dyDescent="0.35">
      <c r="A17" s="1" t="s">
        <v>118</v>
      </c>
      <c r="B17" t="s">
        <v>142</v>
      </c>
      <c r="C17" t="s">
        <v>162</v>
      </c>
      <c r="D17" t="s">
        <v>180</v>
      </c>
    </row>
    <row r="18" spans="1:4" x14ac:dyDescent="0.35">
      <c r="A18" s="1" t="s">
        <v>119</v>
      </c>
      <c r="B18" t="s">
        <v>143</v>
      </c>
      <c r="C18" t="s">
        <v>163</v>
      </c>
      <c r="D18" t="s">
        <v>181</v>
      </c>
    </row>
    <row r="19" spans="1:4" x14ac:dyDescent="0.35">
      <c r="A19" s="1" t="s">
        <v>120</v>
      </c>
      <c r="B19" t="s">
        <v>144</v>
      </c>
      <c r="C19" t="s">
        <v>164</v>
      </c>
      <c r="D19" t="s">
        <v>182</v>
      </c>
    </row>
    <row r="20" spans="1:4" x14ac:dyDescent="0.35">
      <c r="A20" s="1" t="s">
        <v>121</v>
      </c>
      <c r="B20" t="s">
        <v>145</v>
      </c>
      <c r="C20" t="s">
        <v>145</v>
      </c>
      <c r="D20" t="s">
        <v>183</v>
      </c>
    </row>
    <row r="21" spans="1:4" x14ac:dyDescent="0.35">
      <c r="A21" s="1" t="s">
        <v>122</v>
      </c>
      <c r="B21" t="s">
        <v>146</v>
      </c>
      <c r="C21" t="s">
        <v>163</v>
      </c>
      <c r="D21" t="s">
        <v>184</v>
      </c>
    </row>
    <row r="22" spans="1:4" x14ac:dyDescent="0.35">
      <c r="A22" s="1" t="s">
        <v>123</v>
      </c>
      <c r="B22" t="s">
        <v>147</v>
      </c>
      <c r="C22" t="s">
        <v>165</v>
      </c>
      <c r="D22" t="s">
        <v>185</v>
      </c>
    </row>
    <row r="23" spans="1:4" x14ac:dyDescent="0.35">
      <c r="A23" s="1" t="s">
        <v>124</v>
      </c>
      <c r="B23" t="s">
        <v>148</v>
      </c>
      <c r="C23" t="s">
        <v>166</v>
      </c>
      <c r="D23" t="s">
        <v>186</v>
      </c>
    </row>
    <row r="24" spans="1:4" x14ac:dyDescent="0.35">
      <c r="A24" s="1" t="s">
        <v>125</v>
      </c>
      <c r="B24" t="s">
        <v>34</v>
      </c>
      <c r="C24" t="s">
        <v>52</v>
      </c>
      <c r="D24" t="s">
        <v>72</v>
      </c>
    </row>
    <row r="25" spans="1:4" x14ac:dyDescent="0.35">
      <c r="A25" s="1" t="s">
        <v>126</v>
      </c>
      <c r="B25" t="s">
        <v>149</v>
      </c>
      <c r="C25" t="s">
        <v>167</v>
      </c>
      <c r="D25" t="s">
        <v>187</v>
      </c>
    </row>
    <row r="26" spans="1:4" x14ac:dyDescent="0.35">
      <c r="A26" s="1" t="s">
        <v>127</v>
      </c>
      <c r="B26" t="s">
        <v>26</v>
      </c>
      <c r="C26" t="s">
        <v>45</v>
      </c>
      <c r="D26" t="s">
        <v>62</v>
      </c>
    </row>
    <row r="27" spans="1:4" x14ac:dyDescent="0.35">
      <c r="A27" s="1" t="s">
        <v>128</v>
      </c>
      <c r="B27" t="s">
        <v>26</v>
      </c>
      <c r="C27" t="s">
        <v>168</v>
      </c>
      <c r="D27" t="s">
        <v>188</v>
      </c>
    </row>
    <row r="28" spans="1:4" x14ac:dyDescent="0.35">
      <c r="A28" s="1" t="s">
        <v>129</v>
      </c>
      <c r="B28" t="s">
        <v>30</v>
      </c>
      <c r="C28" t="s">
        <v>30</v>
      </c>
      <c r="D28" t="s">
        <v>66</v>
      </c>
    </row>
    <row r="29" spans="1:4" x14ac:dyDescent="0.35">
      <c r="A29" s="1" t="s">
        <v>130</v>
      </c>
      <c r="B29" t="s">
        <v>150</v>
      </c>
      <c r="C29" t="s">
        <v>150</v>
      </c>
      <c r="D29" t="s">
        <v>189</v>
      </c>
    </row>
  </sheetData>
  <pageMargins left="0.7" right="0.7" top="0.75" bottom="0.75" header="0.3" footer="0.3"/>
  <ignoredErrors>
    <ignoredError sqref="B1:D32 B34:D104857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776E-F3F6-4B08-864E-0526C7745989}">
  <dimension ref="B1:X134"/>
  <sheetViews>
    <sheetView tabSelected="1" zoomScale="85" zoomScaleNormal="85" workbookViewId="0">
      <pane xSplit="2" ySplit="3" topLeftCell="C64" activePane="bottomRight" state="frozen"/>
      <selection pane="topRight" activeCell="C1" sqref="C1"/>
      <selection pane="bottomLeft" activeCell="A4" sqref="A4"/>
      <selection pane="bottomRight" activeCell="T92" sqref="T92"/>
    </sheetView>
  </sheetViews>
  <sheetFormatPr defaultRowHeight="14.5" x14ac:dyDescent="0.35"/>
  <cols>
    <col min="2" max="2" width="22.54296875" customWidth="1"/>
    <col min="3" max="6" width="10.6328125" customWidth="1"/>
    <col min="7" max="7" width="10.6328125" style="20" customWidth="1"/>
    <col min="8" max="10" width="10.6328125" customWidth="1"/>
    <col min="11" max="11" width="10.6328125" style="20" customWidth="1"/>
    <col min="12" max="14" width="10.6328125" customWidth="1"/>
    <col min="15" max="15" width="10.6328125" style="20" customWidth="1"/>
    <col min="16" max="29" width="10.6328125" customWidth="1"/>
  </cols>
  <sheetData>
    <row r="1" spans="2:22" x14ac:dyDescent="0.35">
      <c r="B1" t="s">
        <v>409</v>
      </c>
      <c r="C1" t="s">
        <v>460</v>
      </c>
      <c r="D1" t="s">
        <v>459</v>
      </c>
      <c r="E1" t="s">
        <v>458</v>
      </c>
      <c r="F1" t="s">
        <v>457</v>
      </c>
      <c r="G1" s="20" t="s">
        <v>430</v>
      </c>
      <c r="H1" t="s">
        <v>429</v>
      </c>
      <c r="I1" t="s">
        <v>428</v>
      </c>
      <c r="J1" t="s">
        <v>427</v>
      </c>
      <c r="K1" s="20" t="s">
        <v>426</v>
      </c>
      <c r="L1" t="s">
        <v>425</v>
      </c>
      <c r="M1" t="s">
        <v>424</v>
      </c>
      <c r="N1" t="s">
        <v>431</v>
      </c>
    </row>
    <row r="2" spans="2:22" x14ac:dyDescent="0.35">
      <c r="B2" t="s">
        <v>410</v>
      </c>
      <c r="G2" s="21">
        <v>44330</v>
      </c>
      <c r="H2" s="13">
        <v>44419</v>
      </c>
      <c r="I2" s="13">
        <v>44510</v>
      </c>
      <c r="K2" s="21">
        <v>44691</v>
      </c>
      <c r="L2" s="13">
        <v>44782</v>
      </c>
      <c r="M2" s="13">
        <v>44868</v>
      </c>
    </row>
    <row r="3" spans="2:22" s="6" customFormat="1" ht="15" thickBot="1" x14ac:dyDescent="0.4">
      <c r="B3" s="6" t="s">
        <v>411</v>
      </c>
      <c r="C3" s="14">
        <v>43921</v>
      </c>
      <c r="G3" s="22">
        <v>44286</v>
      </c>
      <c r="H3" s="14">
        <v>44377</v>
      </c>
      <c r="I3" s="14">
        <v>44469</v>
      </c>
      <c r="J3" s="14">
        <v>44561</v>
      </c>
      <c r="K3" s="22">
        <v>44651</v>
      </c>
      <c r="L3" s="14">
        <v>44742</v>
      </c>
      <c r="M3" s="14">
        <v>44834</v>
      </c>
      <c r="O3" s="33"/>
      <c r="S3" s="6">
        <v>2019</v>
      </c>
      <c r="T3" s="6">
        <v>2020</v>
      </c>
      <c r="U3" s="6">
        <v>2021</v>
      </c>
      <c r="V3" s="6">
        <v>2022</v>
      </c>
    </row>
    <row r="4" spans="2:22" x14ac:dyDescent="0.35">
      <c r="C4" s="13"/>
      <c r="G4" s="21"/>
      <c r="H4" s="13"/>
      <c r="I4" s="13"/>
      <c r="J4" s="13"/>
      <c r="K4" s="21"/>
      <c r="L4" s="13"/>
      <c r="M4" s="13"/>
    </row>
    <row r="5" spans="2:22" s="4" customFormat="1" x14ac:dyDescent="0.35">
      <c r="B5" s="4" t="s">
        <v>486</v>
      </c>
      <c r="C5" s="15"/>
      <c r="G5" s="23"/>
      <c r="H5" s="15"/>
      <c r="I5" s="15"/>
      <c r="J5" s="15"/>
      <c r="K5" s="23"/>
      <c r="L5" s="15"/>
      <c r="M5" s="15"/>
      <c r="O5" s="32"/>
    </row>
    <row r="6" spans="2:22" x14ac:dyDescent="0.35">
      <c r="B6" t="s">
        <v>487</v>
      </c>
      <c r="C6" s="13"/>
      <c r="G6" s="21"/>
      <c r="H6" s="13"/>
      <c r="I6" s="13"/>
      <c r="J6" s="13"/>
      <c r="K6" s="21"/>
      <c r="L6" s="13"/>
      <c r="M6" s="13"/>
      <c r="S6">
        <v>32</v>
      </c>
      <c r="T6">
        <v>43</v>
      </c>
      <c r="U6">
        <v>89</v>
      </c>
      <c r="V6">
        <v>110</v>
      </c>
    </row>
    <row r="7" spans="2:22" x14ac:dyDescent="0.35">
      <c r="B7" t="s">
        <v>488</v>
      </c>
      <c r="C7" s="13"/>
      <c r="G7" s="21"/>
      <c r="H7" s="13"/>
      <c r="I7" s="13"/>
      <c r="J7" s="13"/>
      <c r="K7" s="21"/>
      <c r="L7" s="13"/>
      <c r="M7" s="13"/>
      <c r="S7">
        <v>1</v>
      </c>
      <c r="T7">
        <v>2.8</v>
      </c>
      <c r="U7">
        <v>11.2</v>
      </c>
      <c r="V7">
        <v>8.3000000000000007</v>
      </c>
    </row>
    <row r="8" spans="2:22" x14ac:dyDescent="0.35">
      <c r="B8" t="s">
        <v>489</v>
      </c>
      <c r="C8" s="13"/>
      <c r="G8" s="21"/>
      <c r="H8" s="13"/>
      <c r="I8" s="13"/>
      <c r="J8" s="13"/>
      <c r="K8" s="21"/>
      <c r="L8" s="13"/>
      <c r="M8" s="13"/>
      <c r="S8">
        <v>17</v>
      </c>
      <c r="T8">
        <v>90</v>
      </c>
      <c r="U8">
        <v>278</v>
      </c>
      <c r="V8">
        <v>80</v>
      </c>
    </row>
    <row r="9" spans="2:22" x14ac:dyDescent="0.35">
      <c r="B9" t="s">
        <v>470</v>
      </c>
      <c r="C9" s="13"/>
      <c r="G9" s="21"/>
      <c r="H9" s="13"/>
      <c r="I9" s="13"/>
      <c r="J9" s="13"/>
      <c r="K9" s="21"/>
      <c r="L9" s="13"/>
      <c r="M9" s="13"/>
      <c r="S9">
        <v>80</v>
      </c>
      <c r="T9">
        <v>193</v>
      </c>
      <c r="U9">
        <v>1671</v>
      </c>
      <c r="V9">
        <v>830</v>
      </c>
    </row>
    <row r="10" spans="2:22" x14ac:dyDescent="0.35">
      <c r="C10" s="13"/>
      <c r="G10" s="21"/>
      <c r="H10" s="13"/>
      <c r="I10" s="13"/>
      <c r="J10" s="13"/>
      <c r="K10" s="21"/>
      <c r="L10" s="13"/>
      <c r="M10" s="13"/>
    </row>
    <row r="11" spans="2:22" x14ac:dyDescent="0.35">
      <c r="C11" s="13"/>
      <c r="G11" s="21"/>
      <c r="H11" s="13"/>
      <c r="I11" s="13"/>
      <c r="J11" s="13"/>
      <c r="K11" s="21"/>
      <c r="L11" s="13"/>
      <c r="M11" s="13"/>
    </row>
    <row r="12" spans="2:22" s="4" customFormat="1" x14ac:dyDescent="0.35">
      <c r="B12" s="4" t="s">
        <v>470</v>
      </c>
      <c r="C12" s="15"/>
      <c r="G12" s="23"/>
      <c r="H12" s="15"/>
      <c r="I12" s="15"/>
      <c r="J12" s="15"/>
      <c r="K12" s="23"/>
      <c r="L12" s="15"/>
      <c r="M12" s="15"/>
      <c r="O12" s="32"/>
    </row>
    <row r="13" spans="2:22" x14ac:dyDescent="0.35">
      <c r="B13" t="s">
        <v>471</v>
      </c>
      <c r="C13" s="13"/>
      <c r="G13" s="21"/>
      <c r="H13" s="13"/>
      <c r="I13" s="13"/>
      <c r="J13" s="13"/>
      <c r="K13" s="21"/>
      <c r="L13" s="13"/>
      <c r="M13" s="13"/>
      <c r="S13">
        <v>35</v>
      </c>
      <c r="T13">
        <v>73</v>
      </c>
      <c r="U13">
        <v>535</v>
      </c>
      <c r="V13">
        <v>167</v>
      </c>
    </row>
    <row r="14" spans="2:22" s="5" customFormat="1" x14ac:dyDescent="0.35">
      <c r="B14" s="5" t="s">
        <v>481</v>
      </c>
      <c r="C14" s="44"/>
      <c r="G14" s="45"/>
      <c r="H14" s="44"/>
      <c r="I14" s="44"/>
      <c r="J14" s="44"/>
      <c r="K14" s="45"/>
      <c r="L14" s="44"/>
      <c r="M14" s="44"/>
      <c r="O14" s="46"/>
      <c r="S14" s="5">
        <v>45</v>
      </c>
      <c r="T14" s="5">
        <v>120</v>
      </c>
      <c r="U14" s="5">
        <v>1136</v>
      </c>
      <c r="V14" s="5">
        <v>663</v>
      </c>
    </row>
    <row r="15" spans="2:22" s="16" customFormat="1" x14ac:dyDescent="0.35">
      <c r="B15" s="16" t="s">
        <v>472</v>
      </c>
      <c r="C15" s="47"/>
      <c r="G15" s="48"/>
      <c r="H15" s="47"/>
      <c r="I15" s="47"/>
      <c r="J15" s="47"/>
      <c r="K15" s="48"/>
      <c r="L15" s="47"/>
      <c r="M15" s="47"/>
      <c r="O15" s="49"/>
      <c r="S15" s="16">
        <f t="shared" ref="S15:U15" si="0">SUM(S13:S14)</f>
        <v>80</v>
      </c>
      <c r="T15" s="16">
        <f t="shared" si="0"/>
        <v>193</v>
      </c>
      <c r="U15" s="16">
        <f t="shared" si="0"/>
        <v>1671</v>
      </c>
      <c r="V15" s="16">
        <f>SUM(V13:V14)</f>
        <v>830</v>
      </c>
    </row>
    <row r="16" spans="2:22" s="19" customFormat="1" x14ac:dyDescent="0.35">
      <c r="B16" s="19" t="s">
        <v>479</v>
      </c>
      <c r="G16" s="28"/>
      <c r="K16" s="28"/>
      <c r="O16" s="28"/>
      <c r="S16" s="19">
        <f>S13/S15</f>
        <v>0.4375</v>
      </c>
      <c r="T16" s="19">
        <f>T13/T15</f>
        <v>0.37823834196891193</v>
      </c>
      <c r="U16" s="19">
        <f t="shared" ref="U16:V16" si="1">U13/U15</f>
        <v>0.32016756433273491</v>
      </c>
      <c r="V16" s="19">
        <f t="shared" si="1"/>
        <v>0.20120481927710843</v>
      </c>
    </row>
    <row r="17" spans="2:22" s="53" customFormat="1" x14ac:dyDescent="0.35">
      <c r="B17" s="53" t="s">
        <v>480</v>
      </c>
      <c r="G17" s="54"/>
      <c r="K17" s="54"/>
      <c r="O17" s="54"/>
      <c r="S17" s="53">
        <f>S14/S15</f>
        <v>0.5625</v>
      </c>
      <c r="T17" s="53">
        <f>T14/T15</f>
        <v>0.62176165803108807</v>
      </c>
      <c r="U17" s="53">
        <f t="shared" ref="U17:V17" si="2">U14/U15</f>
        <v>0.67983243566726514</v>
      </c>
      <c r="V17" s="53">
        <f t="shared" si="2"/>
        <v>0.79879518072289157</v>
      </c>
    </row>
    <row r="18" spans="2:22" s="55" customFormat="1" x14ac:dyDescent="0.35">
      <c r="B18" s="55" t="s">
        <v>482</v>
      </c>
      <c r="G18" s="56"/>
      <c r="K18" s="56"/>
      <c r="O18" s="56"/>
      <c r="S18" s="55">
        <f>SUM(S16:S17)</f>
        <v>1</v>
      </c>
      <c r="T18" s="55">
        <f>SUM(T16:T17)</f>
        <v>1</v>
      </c>
      <c r="U18" s="55">
        <f t="shared" ref="U18:V18" si="3">SUM(U16:U17)</f>
        <v>1</v>
      </c>
      <c r="V18" s="55">
        <f t="shared" si="3"/>
        <v>1</v>
      </c>
    </row>
    <row r="19" spans="2:22" s="37" customFormat="1" x14ac:dyDescent="0.35">
      <c r="B19" s="37" t="s">
        <v>473</v>
      </c>
      <c r="C19" s="50"/>
      <c r="G19" s="51"/>
      <c r="H19" s="50"/>
      <c r="I19" s="50"/>
      <c r="J19" s="50"/>
      <c r="K19" s="51"/>
      <c r="L19" s="50"/>
      <c r="M19" s="50"/>
      <c r="O19" s="52"/>
    </row>
    <row r="20" spans="2:22" s="19" customFormat="1" x14ac:dyDescent="0.35">
      <c r="B20" s="19" t="s">
        <v>474</v>
      </c>
      <c r="G20" s="28"/>
      <c r="K20" s="28"/>
      <c r="O20" s="28"/>
      <c r="S20" s="19">
        <v>0.57999999999999996</v>
      </c>
      <c r="T20" s="19">
        <v>0.41</v>
      </c>
      <c r="U20" s="19">
        <v>0.24</v>
      </c>
      <c r="V20" s="19">
        <v>0.28999999999999998</v>
      </c>
    </row>
    <row r="21" spans="2:22" s="19" customFormat="1" x14ac:dyDescent="0.35">
      <c r="B21" s="19" t="s">
        <v>475</v>
      </c>
      <c r="G21" s="28"/>
      <c r="K21" s="28"/>
      <c r="O21" s="28"/>
      <c r="S21" s="19">
        <v>0.14000000000000001</v>
      </c>
      <c r="T21" s="19">
        <v>0.15</v>
      </c>
      <c r="U21" s="19">
        <v>0.21</v>
      </c>
      <c r="V21" s="19">
        <v>0.25</v>
      </c>
    </row>
    <row r="22" spans="2:22" s="53" customFormat="1" x14ac:dyDescent="0.35">
      <c r="B22" s="53" t="s">
        <v>476</v>
      </c>
      <c r="G22" s="54"/>
      <c r="K22" s="54"/>
      <c r="O22" s="54"/>
      <c r="S22" s="53">
        <v>0.28000000000000003</v>
      </c>
      <c r="T22" s="53">
        <v>0.44</v>
      </c>
      <c r="U22" s="53">
        <v>0.55000000000000004</v>
      </c>
      <c r="V22" s="53">
        <v>0.45</v>
      </c>
    </row>
    <row r="23" spans="2:22" s="55" customFormat="1" x14ac:dyDescent="0.35">
      <c r="B23" s="55" t="s">
        <v>477</v>
      </c>
      <c r="G23" s="56"/>
      <c r="K23" s="56"/>
      <c r="O23" s="56"/>
      <c r="S23" s="55">
        <f>SUM(S20:S22)</f>
        <v>1</v>
      </c>
      <c r="T23" s="55">
        <f>SUM(T20:T22)</f>
        <v>1</v>
      </c>
      <c r="U23" s="55">
        <f t="shared" ref="U23:V23" si="4">SUM(U20:U22)</f>
        <v>1</v>
      </c>
      <c r="V23" s="55">
        <f t="shared" si="4"/>
        <v>0.99</v>
      </c>
    </row>
    <row r="24" spans="2:22" s="37" customFormat="1" x14ac:dyDescent="0.35">
      <c r="B24" s="37" t="s">
        <v>478</v>
      </c>
      <c r="C24" s="50"/>
      <c r="G24" s="51"/>
      <c r="H24" s="50"/>
      <c r="I24" s="50"/>
      <c r="J24" s="50"/>
      <c r="K24" s="51"/>
      <c r="L24" s="50"/>
      <c r="M24" s="50"/>
      <c r="O24" s="52"/>
    </row>
    <row r="25" spans="2:22" x14ac:dyDescent="0.35">
      <c r="B25" t="s">
        <v>474</v>
      </c>
      <c r="C25" s="13"/>
      <c r="G25" s="21"/>
      <c r="H25" s="13"/>
      <c r="I25" s="13"/>
      <c r="J25" s="13"/>
      <c r="K25" s="21"/>
      <c r="L25" s="13"/>
      <c r="M25" s="13"/>
      <c r="S25" s="58">
        <v>0.6</v>
      </c>
      <c r="T25" s="19">
        <v>0.44</v>
      </c>
      <c r="U25" s="19">
        <v>0.25</v>
      </c>
      <c r="V25" s="19">
        <v>0.28999999999999998</v>
      </c>
    </row>
    <row r="26" spans="2:22" x14ac:dyDescent="0.35">
      <c r="B26" t="s">
        <v>475</v>
      </c>
      <c r="C26" s="13"/>
      <c r="G26" s="21"/>
      <c r="H26" s="13"/>
      <c r="I26" s="13"/>
      <c r="J26" s="13"/>
      <c r="K26" s="21"/>
      <c r="L26" s="13"/>
      <c r="M26" s="13"/>
      <c r="S26" s="58">
        <v>0.11</v>
      </c>
      <c r="T26" s="19">
        <v>0.12</v>
      </c>
      <c r="U26" s="19">
        <v>0.21</v>
      </c>
      <c r="V26" s="19">
        <v>0.22</v>
      </c>
    </row>
    <row r="27" spans="2:22" s="53" customFormat="1" x14ac:dyDescent="0.35">
      <c r="B27" s="53" t="s">
        <v>476</v>
      </c>
      <c r="G27" s="54"/>
      <c r="K27" s="54"/>
      <c r="O27" s="54"/>
      <c r="S27" s="53">
        <v>0.28999999999999998</v>
      </c>
      <c r="T27" s="53">
        <v>0.44</v>
      </c>
      <c r="U27" s="53">
        <v>0.54</v>
      </c>
      <c r="V27" s="53">
        <v>0.49</v>
      </c>
    </row>
    <row r="28" spans="2:22" s="16" customFormat="1" x14ac:dyDescent="0.35">
      <c r="B28" s="16" t="s">
        <v>477</v>
      </c>
      <c r="G28" s="49"/>
      <c r="I28" s="47"/>
      <c r="J28" s="47"/>
      <c r="K28" s="48"/>
      <c r="L28" s="47"/>
      <c r="M28" s="47"/>
      <c r="O28" s="49"/>
      <c r="S28" s="55">
        <f>SUM(S25:S27)</f>
        <v>1</v>
      </c>
      <c r="T28" s="55">
        <f>SUM(T25:T27)</f>
        <v>1</v>
      </c>
      <c r="U28" s="55">
        <f t="shared" ref="U28:V28" si="5">SUM(U25:U27)</f>
        <v>1</v>
      </c>
      <c r="V28" s="55">
        <f t="shared" si="5"/>
        <v>1</v>
      </c>
    </row>
    <row r="29" spans="2:22" s="4" customFormat="1" x14ac:dyDescent="0.35">
      <c r="B29" s="4" t="s">
        <v>483</v>
      </c>
      <c r="G29" s="32"/>
      <c r="I29" s="15"/>
      <c r="J29" s="15"/>
      <c r="K29" s="23"/>
      <c r="L29" s="15"/>
      <c r="M29" s="15"/>
      <c r="O29" s="32"/>
      <c r="T29" s="57"/>
      <c r="U29" s="57"/>
      <c r="V29" s="57"/>
    </row>
    <row r="30" spans="2:22" x14ac:dyDescent="0.35">
      <c r="B30" t="s">
        <v>474</v>
      </c>
      <c r="I30" s="13"/>
      <c r="J30" s="13"/>
      <c r="K30" s="21"/>
      <c r="L30" s="13"/>
      <c r="M30" s="13"/>
      <c r="S30" s="58">
        <v>0.7</v>
      </c>
      <c r="T30" s="19">
        <v>0.7</v>
      </c>
      <c r="U30" s="19">
        <v>0.4</v>
      </c>
      <c r="V30" s="19">
        <v>0.41</v>
      </c>
    </row>
    <row r="31" spans="2:22" x14ac:dyDescent="0.35">
      <c r="B31" t="s">
        <v>475</v>
      </c>
      <c r="I31" s="13"/>
      <c r="J31" s="13"/>
      <c r="K31" s="21"/>
      <c r="L31" s="13"/>
      <c r="M31" s="13"/>
      <c r="S31" s="58">
        <v>0.09</v>
      </c>
      <c r="T31" s="19">
        <v>0.13</v>
      </c>
      <c r="U31" s="19">
        <v>0.25</v>
      </c>
      <c r="V31" s="19">
        <v>0.26</v>
      </c>
    </row>
    <row r="32" spans="2:22" x14ac:dyDescent="0.35">
      <c r="B32" t="s">
        <v>377</v>
      </c>
      <c r="I32" s="13"/>
      <c r="J32" s="13"/>
      <c r="K32" s="21"/>
      <c r="L32" s="13"/>
      <c r="M32" s="13"/>
      <c r="S32" s="58">
        <v>0</v>
      </c>
      <c r="T32" s="19">
        <v>0</v>
      </c>
      <c r="U32" s="19">
        <v>0.01</v>
      </c>
      <c r="V32" s="19">
        <v>0.01</v>
      </c>
    </row>
    <row r="33" spans="2:24" x14ac:dyDescent="0.35">
      <c r="B33" t="s">
        <v>476</v>
      </c>
      <c r="I33" s="13"/>
      <c r="J33" s="13"/>
      <c r="K33" s="21"/>
      <c r="L33" s="13"/>
      <c r="M33" s="13"/>
      <c r="S33" s="58">
        <v>0.15</v>
      </c>
      <c r="T33" s="19">
        <v>0.13</v>
      </c>
      <c r="U33" s="19">
        <v>0.3</v>
      </c>
      <c r="V33" s="19">
        <v>0.26</v>
      </c>
      <c r="X33" t="s">
        <v>485</v>
      </c>
    </row>
    <row r="34" spans="2:24" s="53" customFormat="1" x14ac:dyDescent="0.35">
      <c r="B34" s="53" t="s">
        <v>484</v>
      </c>
      <c r="G34" s="54"/>
      <c r="K34" s="54"/>
      <c r="O34" s="54"/>
      <c r="S34" s="53">
        <v>0.06</v>
      </c>
      <c r="T34" s="53">
        <v>0.04</v>
      </c>
      <c r="U34" s="53">
        <v>0.04</v>
      </c>
      <c r="V34" s="53">
        <v>0.06</v>
      </c>
    </row>
    <row r="35" spans="2:24" s="16" customFormat="1" x14ac:dyDescent="0.35">
      <c r="B35" s="16" t="s">
        <v>455</v>
      </c>
      <c r="G35" s="49"/>
      <c r="I35" s="47"/>
      <c r="J35" s="47"/>
      <c r="K35" s="48"/>
      <c r="L35" s="47"/>
      <c r="M35" s="47"/>
      <c r="O35" s="49"/>
      <c r="S35" s="55">
        <f>SUM(S30:S34)</f>
        <v>1</v>
      </c>
      <c r="T35" s="55">
        <f>SUM(T30:T34)</f>
        <v>1</v>
      </c>
      <c r="U35" s="55">
        <f t="shared" ref="U35:V35" si="6">SUM(U30:U34)</f>
        <v>1</v>
      </c>
      <c r="V35" s="55">
        <f t="shared" si="6"/>
        <v>1</v>
      </c>
    </row>
    <row r="36" spans="2:24" x14ac:dyDescent="0.35">
      <c r="I36" s="13"/>
      <c r="J36" s="13"/>
      <c r="K36" s="21"/>
      <c r="L36" s="13"/>
      <c r="M36" s="13"/>
    </row>
    <row r="37" spans="2:24" s="4" customFormat="1" x14ac:dyDescent="0.35">
      <c r="B37" s="4" t="s">
        <v>490</v>
      </c>
      <c r="G37" s="32"/>
      <c r="I37" s="15"/>
      <c r="J37" s="15"/>
      <c r="K37" s="23"/>
      <c r="L37" s="15"/>
      <c r="M37" s="15"/>
      <c r="O37" s="32"/>
    </row>
    <row r="38" spans="2:24" s="37" customFormat="1" x14ac:dyDescent="0.35">
      <c r="B38" s="37" t="s">
        <v>435</v>
      </c>
      <c r="G38" s="38"/>
      <c r="H38" s="39"/>
      <c r="I38" s="39"/>
      <c r="J38" s="39"/>
      <c r="K38" s="38"/>
      <c r="L38" s="39"/>
      <c r="M38" s="39"/>
      <c r="N38" s="39"/>
      <c r="O38" s="38"/>
      <c r="P38" s="39"/>
      <c r="Q38" s="39"/>
      <c r="R38" s="39"/>
      <c r="S38" s="39"/>
      <c r="T38" s="39"/>
      <c r="U38" s="39"/>
      <c r="V38" s="39"/>
      <c r="W38" s="39"/>
      <c r="X38" s="39"/>
    </row>
    <row r="39" spans="2:24" x14ac:dyDescent="0.35">
      <c r="B39" t="s">
        <v>436</v>
      </c>
      <c r="G39" s="24">
        <v>1455171</v>
      </c>
      <c r="H39" s="8">
        <v>1827951</v>
      </c>
      <c r="I39" s="8">
        <v>1021967</v>
      </c>
      <c r="J39" s="8">
        <f>U39-I39-H39-G39</f>
        <v>2185903</v>
      </c>
      <c r="K39" s="24">
        <v>965841</v>
      </c>
      <c r="L39" s="8">
        <v>616212</v>
      </c>
      <c r="M39" s="8">
        <v>346091</v>
      </c>
      <c r="N39" s="8"/>
      <c r="O39" s="24"/>
      <c r="P39" s="8"/>
      <c r="Q39" s="8"/>
      <c r="R39" s="8"/>
      <c r="S39" s="8">
        <v>432919</v>
      </c>
      <c r="T39" s="8">
        <v>1040246</v>
      </c>
      <c r="U39" s="8">
        <v>6490992</v>
      </c>
      <c r="V39" s="8">
        <v>2236900</v>
      </c>
      <c r="W39" s="8"/>
      <c r="X39" s="8"/>
    </row>
    <row r="40" spans="2:24" s="5" customFormat="1" x14ac:dyDescent="0.35">
      <c r="B40" s="5" t="s">
        <v>437</v>
      </c>
      <c r="G40" s="25">
        <v>85409</v>
      </c>
      <c r="H40" s="10">
        <v>102431</v>
      </c>
      <c r="I40" s="10">
        <v>67689</v>
      </c>
      <c r="J40" s="10">
        <f t="shared" ref="J40:J53" si="7">U40-I40-H40-G40</f>
        <v>90745</v>
      </c>
      <c r="K40" s="25">
        <v>47195</v>
      </c>
      <c r="L40" s="10">
        <v>39001</v>
      </c>
      <c r="M40" s="10">
        <v>19777</v>
      </c>
      <c r="N40" s="10"/>
      <c r="O40" s="25"/>
      <c r="P40" s="10"/>
      <c r="Q40" s="10"/>
      <c r="R40" s="10"/>
      <c r="S40" s="10">
        <v>30086</v>
      </c>
      <c r="T40" s="10">
        <v>55928</v>
      </c>
      <c r="U40" s="10">
        <v>346274</v>
      </c>
      <c r="V40" s="10">
        <v>119344</v>
      </c>
      <c r="W40" s="10"/>
      <c r="X40" s="10"/>
    </row>
    <row r="41" spans="2:24" x14ac:dyDescent="0.35">
      <c r="B41" t="s">
        <v>438</v>
      </c>
      <c r="G41" s="24">
        <f t="shared" ref="G41:K41" si="8">+G39+G40</f>
        <v>1540580</v>
      </c>
      <c r="H41" s="8">
        <f t="shared" si="8"/>
        <v>1930382</v>
      </c>
      <c r="I41" s="8">
        <f t="shared" si="8"/>
        <v>1089656</v>
      </c>
      <c r="J41" s="8">
        <f t="shared" si="7"/>
        <v>2276648</v>
      </c>
      <c r="K41" s="24">
        <f t="shared" si="8"/>
        <v>1013036</v>
      </c>
      <c r="L41" s="8">
        <f>+L39+L40</f>
        <v>655213</v>
      </c>
      <c r="M41" s="8">
        <f t="shared" ref="M41:N41" si="9">+M39+M40</f>
        <v>365868</v>
      </c>
      <c r="N41" s="8">
        <f t="shared" si="9"/>
        <v>0</v>
      </c>
      <c r="O41" s="24"/>
      <c r="P41" s="8"/>
      <c r="Q41" s="8"/>
      <c r="R41" s="8"/>
      <c r="S41" s="8">
        <f t="shared" ref="S41:T41" si="10">SUM(S39:S40)</f>
        <v>463005</v>
      </c>
      <c r="T41" s="8">
        <f t="shared" si="10"/>
        <v>1096174</v>
      </c>
      <c r="U41" s="8">
        <f>SUM(U39:U40)</f>
        <v>6837266</v>
      </c>
      <c r="V41" s="8">
        <f>SUM(V39:V40)</f>
        <v>2356244</v>
      </c>
      <c r="W41" s="8"/>
      <c r="X41" s="8"/>
    </row>
    <row r="42" spans="2:24" s="37" customFormat="1" x14ac:dyDescent="0.35">
      <c r="B42" s="37" t="s">
        <v>439</v>
      </c>
      <c r="G42" s="38"/>
      <c r="H42" s="39"/>
      <c r="I42" s="39"/>
      <c r="J42" s="39"/>
      <c r="K42" s="38"/>
      <c r="L42" s="39"/>
      <c r="M42" s="39"/>
      <c r="N42" s="39"/>
      <c r="O42" s="38"/>
      <c r="P42" s="39"/>
      <c r="Q42" s="39"/>
      <c r="R42" s="39"/>
      <c r="S42" s="39"/>
      <c r="T42" s="39"/>
      <c r="U42" s="39"/>
      <c r="V42" s="39"/>
      <c r="W42" s="39"/>
      <c r="X42" s="39"/>
    </row>
    <row r="43" spans="2:24" x14ac:dyDescent="0.35">
      <c r="B43" t="s">
        <v>440</v>
      </c>
      <c r="G43" s="24">
        <v>9251</v>
      </c>
      <c r="H43" s="8">
        <v>34421</v>
      </c>
      <c r="I43" s="8">
        <v>77039</v>
      </c>
      <c r="J43" s="8">
        <f t="shared" si="7"/>
        <v>102344</v>
      </c>
      <c r="K43" s="24">
        <v>81895</v>
      </c>
      <c r="L43" s="8">
        <v>68410</v>
      </c>
      <c r="M43" s="8">
        <v>62759</v>
      </c>
      <c r="N43" s="8"/>
      <c r="O43" s="24"/>
      <c r="P43" s="8"/>
      <c r="Q43" s="8"/>
      <c r="R43" s="8"/>
      <c r="S43" s="8">
        <v>188</v>
      </c>
      <c r="T43" s="8">
        <v>10413</v>
      </c>
      <c r="U43" s="8">
        <v>223055</v>
      </c>
      <c r="V43" s="8">
        <v>275507</v>
      </c>
      <c r="W43" s="8"/>
      <c r="X43" s="8"/>
    </row>
    <row r="44" spans="2:24" x14ac:dyDescent="0.35">
      <c r="B44" t="s">
        <v>441</v>
      </c>
      <c r="E44" t="s">
        <v>461</v>
      </c>
      <c r="G44" s="24">
        <v>23451</v>
      </c>
      <c r="H44" s="8">
        <v>31698</v>
      </c>
      <c r="I44" s="8">
        <v>31468</v>
      </c>
      <c r="J44" s="8">
        <f t="shared" si="7"/>
        <v>49676</v>
      </c>
      <c r="K44" s="24">
        <v>31694</v>
      </c>
      <c r="L44" s="8">
        <v>22178</v>
      </c>
      <c r="M44" s="8">
        <v>14532</v>
      </c>
      <c r="N44" s="8"/>
      <c r="O44" s="24"/>
      <c r="P44" s="8"/>
      <c r="Q44" s="8"/>
      <c r="R44" s="8"/>
      <c r="S44" s="8">
        <v>3009</v>
      </c>
      <c r="T44" s="8">
        <v>18561</v>
      </c>
      <c r="U44" s="8">
        <v>136293</v>
      </c>
      <c r="V44" s="8">
        <v>79847</v>
      </c>
      <c r="W44" s="8"/>
      <c r="X44" s="8"/>
    </row>
    <row r="45" spans="2:24" x14ac:dyDescent="0.35">
      <c r="B45" t="s">
        <v>450</v>
      </c>
      <c r="G45" s="24">
        <v>11111</v>
      </c>
      <c r="H45" s="8">
        <v>16947</v>
      </c>
      <c r="I45" s="8"/>
      <c r="J45" s="8">
        <f t="shared" si="7"/>
        <v>35067</v>
      </c>
      <c r="K45" s="24">
        <v>5906</v>
      </c>
      <c r="L45" s="8">
        <v>2495</v>
      </c>
      <c r="M45" s="8">
        <v>0</v>
      </c>
      <c r="N45" s="8"/>
      <c r="O45" s="24"/>
      <c r="P45" s="8"/>
      <c r="Q45" s="8"/>
      <c r="R45" s="8"/>
      <c r="S45" s="8">
        <v>117</v>
      </c>
      <c r="T45" s="8">
        <v>7720</v>
      </c>
      <c r="U45" s="8">
        <v>63125</v>
      </c>
      <c r="V45" s="8">
        <v>0</v>
      </c>
      <c r="W45" s="8"/>
      <c r="X45" s="8"/>
    </row>
    <row r="46" spans="2:24" x14ac:dyDescent="0.35">
      <c r="B46" t="s">
        <v>442</v>
      </c>
      <c r="G46" s="24">
        <v>3320</v>
      </c>
      <c r="H46" s="8">
        <v>6481</v>
      </c>
      <c r="I46" s="8">
        <v>8389</v>
      </c>
      <c r="J46" s="8">
        <f t="shared" si="7"/>
        <v>7645</v>
      </c>
      <c r="K46" s="24">
        <v>10454</v>
      </c>
      <c r="L46" s="8">
        <v>32514</v>
      </c>
      <c r="M46" s="8">
        <v>101778</v>
      </c>
      <c r="N46" s="8"/>
      <c r="O46" s="24"/>
      <c r="P46" s="8"/>
      <c r="Q46" s="8"/>
      <c r="R46" s="8"/>
      <c r="S46" s="8">
        <v>14414</v>
      </c>
      <c r="T46" s="8">
        <v>5535</v>
      </c>
      <c r="U46" s="8">
        <v>25835</v>
      </c>
      <c r="V46" s="8">
        <v>326956</v>
      </c>
      <c r="W46" s="8"/>
      <c r="X46" s="8"/>
    </row>
    <row r="47" spans="2:24" s="5" customFormat="1" x14ac:dyDescent="0.35">
      <c r="B47" s="5" t="s">
        <v>443</v>
      </c>
      <c r="G47" s="25">
        <v>9268</v>
      </c>
      <c r="H47" s="10">
        <v>13082</v>
      </c>
      <c r="I47" s="10">
        <v>28184</v>
      </c>
      <c r="J47" s="10">
        <f t="shared" si="7"/>
        <v>18645</v>
      </c>
      <c r="K47" s="25">
        <v>21906</v>
      </c>
      <c r="L47" s="10">
        <v>21793</v>
      </c>
      <c r="M47" s="10">
        <v>31438</v>
      </c>
      <c r="N47" s="10"/>
      <c r="O47" s="25"/>
      <c r="P47" s="10"/>
      <c r="Q47" s="10"/>
      <c r="R47" s="10"/>
      <c r="S47" s="10">
        <v>2216</v>
      </c>
      <c r="T47" s="10">
        <v>2764</v>
      </c>
      <c r="U47" s="10">
        <v>69179</v>
      </c>
      <c r="V47" s="10">
        <v>110261</v>
      </c>
      <c r="W47" s="10"/>
      <c r="X47" s="10"/>
    </row>
    <row r="48" spans="2:24" x14ac:dyDescent="0.35">
      <c r="B48" t="s">
        <v>444</v>
      </c>
      <c r="G48" s="24">
        <f t="shared" ref="G48:K48" si="11">SUM(G43:G47)</f>
        <v>56401</v>
      </c>
      <c r="H48" s="8">
        <f t="shared" si="11"/>
        <v>102629</v>
      </c>
      <c r="I48" s="8">
        <f t="shared" si="11"/>
        <v>145080</v>
      </c>
      <c r="J48" s="8">
        <f t="shared" si="7"/>
        <v>213377</v>
      </c>
      <c r="K48" s="24">
        <f t="shared" si="11"/>
        <v>151855</v>
      </c>
      <c r="L48" s="8">
        <f>SUM(L43:L47)</f>
        <v>147390</v>
      </c>
      <c r="M48" s="8">
        <f t="shared" ref="M48:N48" si="12">SUM(M43:M47)</f>
        <v>210507</v>
      </c>
      <c r="N48" s="8">
        <f t="shared" si="12"/>
        <v>0</v>
      </c>
      <c r="O48" s="24"/>
      <c r="P48" s="8"/>
      <c r="Q48" s="8"/>
      <c r="R48" s="8"/>
      <c r="S48" s="8">
        <f t="shared" ref="S48:T48" si="13">SUM(S43:S47)</f>
        <v>19944</v>
      </c>
      <c r="T48" s="8">
        <f t="shared" si="13"/>
        <v>44993</v>
      </c>
      <c r="U48" s="8">
        <f>SUM(U43:U47)</f>
        <v>517487</v>
      </c>
      <c r="V48" s="8">
        <f>SUM(V43:V47)</f>
        <v>792571</v>
      </c>
      <c r="W48" s="8"/>
      <c r="X48" s="8"/>
    </row>
    <row r="49" spans="2:24" s="37" customFormat="1" x14ac:dyDescent="0.35">
      <c r="B49" s="37" t="s">
        <v>445</v>
      </c>
      <c r="G49" s="38"/>
      <c r="H49" s="39"/>
      <c r="I49" s="39"/>
      <c r="J49" s="39"/>
      <c r="K49" s="38"/>
      <c r="L49" s="39"/>
      <c r="M49" s="39"/>
      <c r="N49" s="39"/>
      <c r="O49" s="38"/>
      <c r="P49" s="39"/>
      <c r="Q49" s="39"/>
      <c r="R49" s="39"/>
      <c r="S49" s="39"/>
      <c r="T49" s="39"/>
      <c r="U49" s="39"/>
      <c r="V49" s="39"/>
      <c r="W49" s="39"/>
      <c r="X49" s="39"/>
    </row>
    <row r="50" spans="2:24" x14ac:dyDescent="0.35">
      <c r="B50" t="s">
        <v>446</v>
      </c>
      <c r="G50" s="24">
        <v>203799</v>
      </c>
      <c r="H50" s="8">
        <v>194524</v>
      </c>
      <c r="I50" s="8">
        <v>76742</v>
      </c>
      <c r="J50" s="8">
        <f t="shared" si="7"/>
        <v>7485</v>
      </c>
      <c r="K50" s="24">
        <v>569</v>
      </c>
      <c r="L50" s="8">
        <v>48</v>
      </c>
      <c r="M50" s="8">
        <v>8</v>
      </c>
      <c r="N50" s="8"/>
      <c r="O50" s="24"/>
      <c r="P50" s="8"/>
      <c r="Q50" s="8"/>
      <c r="R50" s="8"/>
      <c r="S50" s="8">
        <v>39863</v>
      </c>
      <c r="T50" s="8">
        <v>133688</v>
      </c>
      <c r="U50" s="8">
        <v>482550</v>
      </c>
      <c r="V50" s="8">
        <v>625</v>
      </c>
      <c r="W50" s="8"/>
      <c r="X50" s="8"/>
    </row>
    <row r="51" spans="2:24" s="5" customFormat="1" x14ac:dyDescent="0.35">
      <c r="B51" s="5" t="s">
        <v>447</v>
      </c>
      <c r="G51" s="25">
        <v>332</v>
      </c>
      <c r="H51" s="10">
        <v>427</v>
      </c>
      <c r="I51" s="10">
        <v>430</v>
      </c>
      <c r="J51" s="10">
        <f t="shared" si="7"/>
        <v>952</v>
      </c>
      <c r="K51" s="25">
        <v>976</v>
      </c>
      <c r="L51" s="10">
        <v>5674</v>
      </c>
      <c r="M51" s="10">
        <v>13956</v>
      </c>
      <c r="N51" s="10"/>
      <c r="O51" s="25"/>
      <c r="P51" s="10"/>
      <c r="Q51" s="10"/>
      <c r="R51" s="10"/>
      <c r="S51" s="10">
        <v>10923</v>
      </c>
      <c r="T51" s="10">
        <v>2626</v>
      </c>
      <c r="U51" s="10">
        <v>2141</v>
      </c>
      <c r="V51" s="10">
        <v>44768</v>
      </c>
      <c r="W51" s="10"/>
      <c r="X51" s="10"/>
    </row>
    <row r="52" spans="2:24" s="5" customFormat="1" x14ac:dyDescent="0.35">
      <c r="B52" s="5" t="s">
        <v>448</v>
      </c>
      <c r="G52" s="25">
        <f t="shared" ref="G52:L52" si="14">SUM(G50:G51)</f>
        <v>204131</v>
      </c>
      <c r="H52" s="10">
        <f t="shared" si="14"/>
        <v>194951</v>
      </c>
      <c r="I52" s="10">
        <f t="shared" si="14"/>
        <v>77172</v>
      </c>
      <c r="J52" s="11">
        <f t="shared" si="7"/>
        <v>8437</v>
      </c>
      <c r="K52" s="25">
        <f t="shared" si="14"/>
        <v>1545</v>
      </c>
      <c r="L52" s="10">
        <f t="shared" si="14"/>
        <v>5722</v>
      </c>
      <c r="M52" s="10">
        <f>SUM(M50:M51)</f>
        <v>13964</v>
      </c>
      <c r="N52" s="10">
        <f>SUM(N50:N51)</f>
        <v>0</v>
      </c>
      <c r="O52" s="25"/>
      <c r="P52" s="10"/>
      <c r="Q52" s="10"/>
      <c r="R52" s="10"/>
      <c r="S52" s="10">
        <f t="shared" ref="S52:T52" si="15">SUM(S50:S51)</f>
        <v>50786</v>
      </c>
      <c r="T52" s="10">
        <f t="shared" si="15"/>
        <v>136314</v>
      </c>
      <c r="U52" s="10">
        <f>SUM(U50:U51)</f>
        <v>484691</v>
      </c>
      <c r="V52" s="10">
        <f>SUM(V50:V51)</f>
        <v>45393</v>
      </c>
      <c r="W52" s="10"/>
      <c r="X52" s="10"/>
    </row>
    <row r="53" spans="2:24" x14ac:dyDescent="0.35">
      <c r="B53" t="s">
        <v>449</v>
      </c>
      <c r="G53" s="24">
        <f>G52+G48+G41</f>
        <v>1801112</v>
      </c>
      <c r="H53" s="8">
        <f>H52+H48+H41</f>
        <v>2227962</v>
      </c>
      <c r="I53" s="8">
        <f>I52+I48+I41</f>
        <v>1311908</v>
      </c>
      <c r="J53" s="8">
        <f t="shared" si="7"/>
        <v>2498462</v>
      </c>
      <c r="K53" s="24">
        <f>K52+K48+K41</f>
        <v>1166436</v>
      </c>
      <c r="L53" s="8">
        <f>L52+L48+L41</f>
        <v>808325</v>
      </c>
      <c r="M53" s="8">
        <f>M52+M48+M41</f>
        <v>590339</v>
      </c>
      <c r="N53" s="8">
        <f>N52+N48+N41</f>
        <v>0</v>
      </c>
      <c r="O53" s="24"/>
      <c r="P53" s="8"/>
      <c r="Q53" s="8"/>
      <c r="R53" s="8"/>
      <c r="S53" s="8">
        <f>S52+S48+S41</f>
        <v>533735</v>
      </c>
      <c r="T53" s="8">
        <f>T52+T48+T41</f>
        <v>1277481</v>
      </c>
      <c r="U53" s="8">
        <f>U52+U48+U41</f>
        <v>7839444</v>
      </c>
      <c r="V53" s="8">
        <f>V52+V48+V41</f>
        <v>3194208</v>
      </c>
      <c r="W53" s="8"/>
      <c r="X53" s="8"/>
    </row>
    <row r="54" spans="2:24" x14ac:dyDescent="0.35">
      <c r="G54" s="24"/>
      <c r="H54" s="8"/>
      <c r="I54" s="8"/>
      <c r="J54" s="8"/>
      <c r="K54" s="24"/>
      <c r="L54" s="8"/>
      <c r="M54" s="8"/>
      <c r="N54" s="8"/>
      <c r="O54" s="24"/>
      <c r="P54" s="8"/>
      <c r="Q54" s="8"/>
      <c r="R54" s="8"/>
      <c r="S54" s="8"/>
      <c r="T54" s="8"/>
      <c r="U54" s="8"/>
      <c r="V54" s="8"/>
      <c r="W54" s="8"/>
      <c r="X54" s="8"/>
    </row>
    <row r="55" spans="2:24" x14ac:dyDescent="0.35">
      <c r="B55" s="16" t="s">
        <v>451</v>
      </c>
      <c r="C55" s="16"/>
      <c r="D55" s="16"/>
      <c r="E55" s="16"/>
      <c r="F55" s="16"/>
      <c r="G55" s="24"/>
      <c r="H55" s="8"/>
      <c r="I55" s="8"/>
      <c r="J55" s="8"/>
      <c r="K55" s="24"/>
      <c r="L55" s="8"/>
      <c r="M55" s="8"/>
      <c r="N55" s="8"/>
      <c r="O55" s="24"/>
      <c r="P55" s="8"/>
      <c r="Q55" s="8"/>
      <c r="R55" s="8"/>
      <c r="S55" s="8"/>
      <c r="T55" s="8"/>
      <c r="U55" s="8"/>
      <c r="V55" s="8"/>
      <c r="W55" s="8"/>
      <c r="X55" s="8"/>
    </row>
    <row r="56" spans="2:24" x14ac:dyDescent="0.35">
      <c r="B56" t="s">
        <v>452</v>
      </c>
      <c r="G56" s="26">
        <f t="shared" ref="G56:M56" si="16">G41/G$53</f>
        <v>0.85534936194972888</v>
      </c>
      <c r="H56" s="17">
        <f t="shared" si="16"/>
        <v>0.86643398765329027</v>
      </c>
      <c r="I56" s="17">
        <f t="shared" si="16"/>
        <v>0.83058873030730818</v>
      </c>
      <c r="J56" s="17">
        <f t="shared" si="16"/>
        <v>0.91121978241013868</v>
      </c>
      <c r="K56" s="26">
        <f t="shared" si="16"/>
        <v>0.86848828396928768</v>
      </c>
      <c r="L56" s="17">
        <f t="shared" si="16"/>
        <v>0.81058114001175274</v>
      </c>
      <c r="M56" s="17">
        <f t="shared" si="16"/>
        <v>0.61975915533278336</v>
      </c>
      <c r="N56" s="8"/>
      <c r="O56" s="24"/>
      <c r="P56" s="8"/>
      <c r="Q56" s="8"/>
      <c r="R56" s="8"/>
      <c r="S56" s="17">
        <f>S41/S$53</f>
        <v>0.86748105333170955</v>
      </c>
      <c r="T56" s="17">
        <f>T41/T$53</f>
        <v>0.85807460150092252</v>
      </c>
      <c r="U56" s="17">
        <f>U41/U$53</f>
        <v>0.87216210741476052</v>
      </c>
      <c r="V56" s="17">
        <f>V41/V$53</f>
        <v>0.73766141716506872</v>
      </c>
      <c r="W56" s="8"/>
      <c r="X56" s="8"/>
    </row>
    <row r="57" spans="2:24" x14ac:dyDescent="0.35">
      <c r="B57" t="s">
        <v>453</v>
      </c>
      <c r="G57" s="26">
        <f t="shared" ref="G57:M57" si="17">G48/G$53</f>
        <v>3.1314543459818156E-2</v>
      </c>
      <c r="H57" s="17">
        <f t="shared" si="17"/>
        <v>4.6064071110728098E-2</v>
      </c>
      <c r="I57" s="17">
        <f t="shared" si="17"/>
        <v>0.11058702287050616</v>
      </c>
      <c r="J57" s="17">
        <f t="shared" si="17"/>
        <v>8.5403340134850958E-2</v>
      </c>
      <c r="K57" s="26">
        <f t="shared" si="17"/>
        <v>0.13018716843444475</v>
      </c>
      <c r="L57" s="17">
        <f t="shared" si="17"/>
        <v>0.18234002412396005</v>
      </c>
      <c r="M57" s="17">
        <f t="shared" si="17"/>
        <v>0.35658663920222111</v>
      </c>
      <c r="N57" s="8"/>
      <c r="O57" s="24"/>
      <c r="P57" s="8"/>
      <c r="Q57" s="8"/>
      <c r="R57" s="8"/>
      <c r="S57" s="17">
        <f>S48/S$53</f>
        <v>3.7366858085004728E-2</v>
      </c>
      <c r="T57" s="17">
        <f>T48/T$53</f>
        <v>3.5220093292972654E-2</v>
      </c>
      <c r="U57" s="17">
        <f>U48/U$53</f>
        <v>6.6010676267347537E-2</v>
      </c>
      <c r="V57" s="17">
        <f>V48/V$53</f>
        <v>0.2481275483625362</v>
      </c>
      <c r="W57" s="8"/>
      <c r="X57" s="8"/>
    </row>
    <row r="58" spans="2:24" s="5" customFormat="1" x14ac:dyDescent="0.35">
      <c r="B58" s="5" t="s">
        <v>454</v>
      </c>
      <c r="G58" s="27">
        <f t="shared" ref="G58:H58" si="18">G52/G$53</f>
        <v>0.113336094590453</v>
      </c>
      <c r="H58" s="18">
        <f t="shared" si="18"/>
        <v>8.7501941235981581E-2</v>
      </c>
      <c r="I58" s="18">
        <f>I52/I$53</f>
        <v>5.8824246822185705E-2</v>
      </c>
      <c r="J58" s="18">
        <f t="shared" ref="J58:M58" si="19">J52/J$53</f>
        <v>3.3768774550103223E-3</v>
      </c>
      <c r="K58" s="27">
        <f t="shared" si="19"/>
        <v>1.3245475962676049E-3</v>
      </c>
      <c r="L58" s="18">
        <f t="shared" si="19"/>
        <v>7.078835864287261E-3</v>
      </c>
      <c r="M58" s="18">
        <f t="shared" si="19"/>
        <v>2.3654205464995536E-2</v>
      </c>
      <c r="N58" s="10"/>
      <c r="O58" s="25"/>
      <c r="P58" s="10"/>
      <c r="Q58" s="10"/>
      <c r="R58" s="10"/>
      <c r="S58" s="18">
        <f t="shared" ref="S58:U58" si="20">S52/S$53</f>
        <v>9.5152088583285707E-2</v>
      </c>
      <c r="T58" s="18">
        <f t="shared" si="20"/>
        <v>0.10670530520610483</v>
      </c>
      <c r="U58" s="18">
        <f t="shared" si="20"/>
        <v>6.1827216317891932E-2</v>
      </c>
      <c r="V58" s="18">
        <f t="shared" ref="V58" si="21">V52/V$53</f>
        <v>1.4211034472395035E-2</v>
      </c>
      <c r="W58" s="10"/>
      <c r="X58" s="10"/>
    </row>
    <row r="59" spans="2:24" x14ac:dyDescent="0.35">
      <c r="B59" t="s">
        <v>455</v>
      </c>
      <c r="G59" s="28">
        <f t="shared" ref="G59:H59" si="22">SUM(G56:G58)</f>
        <v>1</v>
      </c>
      <c r="H59" s="19">
        <f t="shared" si="22"/>
        <v>0.99999999999999989</v>
      </c>
      <c r="I59" s="19">
        <f>SUM(I56:I58)</f>
        <v>1</v>
      </c>
      <c r="J59" s="19">
        <f t="shared" ref="J59:M59" si="23">SUM(J56:J58)</f>
        <v>1</v>
      </c>
      <c r="K59" s="28">
        <f t="shared" si="23"/>
        <v>1</v>
      </c>
      <c r="L59" s="19">
        <f t="shared" si="23"/>
        <v>1</v>
      </c>
      <c r="M59" s="19">
        <f t="shared" si="23"/>
        <v>1</v>
      </c>
      <c r="N59" s="8"/>
      <c r="O59" s="24"/>
      <c r="P59" s="8"/>
      <c r="Q59" s="8"/>
      <c r="R59" s="8"/>
      <c r="S59" s="19">
        <f>SUM(S56:S58)</f>
        <v>1</v>
      </c>
      <c r="T59" s="19">
        <f t="shared" ref="T59:U59" si="24">SUM(T56:T58)</f>
        <v>1</v>
      </c>
      <c r="U59" s="19">
        <f t="shared" si="24"/>
        <v>1</v>
      </c>
      <c r="V59" s="19">
        <f t="shared" ref="V59" si="25">SUM(V56:V58)</f>
        <v>0.99999999999999989</v>
      </c>
      <c r="W59" s="8"/>
      <c r="X59" s="8"/>
    </row>
    <row r="60" spans="2:24" x14ac:dyDescent="0.35">
      <c r="G60" s="24"/>
      <c r="H60" s="8"/>
      <c r="I60" s="8"/>
      <c r="J60" s="8"/>
      <c r="K60" s="24"/>
      <c r="L60" s="8"/>
      <c r="M60" s="8"/>
      <c r="N60" s="8"/>
      <c r="O60" s="24"/>
      <c r="P60" s="8"/>
      <c r="Q60" s="8"/>
      <c r="R60" s="8"/>
      <c r="S60" s="8"/>
      <c r="T60" s="8"/>
      <c r="U60" s="8"/>
      <c r="V60" s="8"/>
      <c r="W60" s="8"/>
      <c r="X60" s="8"/>
    </row>
    <row r="61" spans="2:24" s="3" customFormat="1" x14ac:dyDescent="0.35">
      <c r="B61" s="4" t="s">
        <v>462</v>
      </c>
      <c r="C61" s="4"/>
      <c r="D61" s="4"/>
      <c r="E61" s="4"/>
      <c r="F61" s="4"/>
      <c r="G61" s="29"/>
      <c r="H61" s="9"/>
      <c r="I61" s="9"/>
      <c r="J61" s="9"/>
      <c r="K61" s="29"/>
      <c r="L61" s="9"/>
      <c r="M61" s="9"/>
      <c r="N61" s="9"/>
      <c r="O61" s="29"/>
      <c r="P61" s="9"/>
      <c r="Q61" s="9"/>
      <c r="R61" s="9"/>
      <c r="S61" s="9"/>
      <c r="T61" s="9"/>
      <c r="U61" s="9"/>
      <c r="V61" s="9"/>
    </row>
    <row r="62" spans="2:24" s="37" customFormat="1" x14ac:dyDescent="0.35">
      <c r="B62" s="37" t="s">
        <v>103</v>
      </c>
      <c r="G62" s="38"/>
      <c r="H62" s="39"/>
      <c r="I62" s="39"/>
      <c r="J62" s="39"/>
      <c r="K62" s="38"/>
      <c r="L62" s="39"/>
      <c r="M62" s="39"/>
      <c r="N62" s="39"/>
      <c r="O62" s="38"/>
      <c r="P62" s="39"/>
      <c r="Q62" s="39"/>
      <c r="R62" s="39"/>
      <c r="S62" s="39"/>
      <c r="T62" s="39"/>
      <c r="U62" s="39"/>
      <c r="V62" s="39"/>
    </row>
    <row r="63" spans="2:24" x14ac:dyDescent="0.35">
      <c r="B63" t="s">
        <v>103</v>
      </c>
      <c r="C63">
        <v>190630</v>
      </c>
      <c r="G63" s="24">
        <v>1801112</v>
      </c>
      <c r="H63" s="8">
        <v>2227962</v>
      </c>
      <c r="I63" s="8">
        <v>1311908</v>
      </c>
      <c r="J63" s="8">
        <f>U63-I63-H63-G63</f>
        <v>2498462</v>
      </c>
      <c r="K63" s="24">
        <v>1166436</v>
      </c>
      <c r="L63" s="8">
        <v>808325</v>
      </c>
      <c r="M63" s="8">
        <v>590339</v>
      </c>
      <c r="N63" s="8">
        <f>V63-M63-L63-K63</f>
        <v>629108</v>
      </c>
      <c r="O63" s="24"/>
      <c r="P63" s="8"/>
      <c r="Q63" s="8"/>
      <c r="R63" s="8"/>
      <c r="S63" s="8">
        <v>533735</v>
      </c>
      <c r="T63" s="8">
        <v>1277481</v>
      </c>
      <c r="U63" s="8">
        <v>7839444</v>
      </c>
      <c r="V63" s="8">
        <v>3194208</v>
      </c>
    </row>
    <row r="64" spans="2:24" s="34" customFormat="1" x14ac:dyDescent="0.35">
      <c r="B64" s="37" t="s">
        <v>107</v>
      </c>
      <c r="G64" s="35"/>
      <c r="H64" s="36"/>
      <c r="I64" s="36"/>
      <c r="J64" s="36"/>
      <c r="K64" s="35"/>
      <c r="L64" s="36"/>
      <c r="M64" s="36"/>
      <c r="N64" s="36"/>
      <c r="O64" s="35"/>
      <c r="P64" s="36"/>
      <c r="Q64" s="36"/>
      <c r="R64" s="36"/>
      <c r="S64" s="36"/>
      <c r="T64" s="36"/>
      <c r="U64" s="36"/>
      <c r="V64" s="36"/>
    </row>
    <row r="65" spans="2:22" x14ac:dyDescent="0.35">
      <c r="B65" t="s">
        <v>412</v>
      </c>
      <c r="C65">
        <v>25407</v>
      </c>
      <c r="G65" s="24">
        <v>234066</v>
      </c>
      <c r="H65" s="8">
        <v>335426</v>
      </c>
      <c r="I65" s="8">
        <v>197251</v>
      </c>
      <c r="J65" s="8">
        <f t="shared" ref="J65:J77" si="26">U65-I65-H65-G65</f>
        <v>501181</v>
      </c>
      <c r="K65" s="24">
        <v>277826</v>
      </c>
      <c r="L65" s="8">
        <v>167187</v>
      </c>
      <c r="M65" s="8">
        <v>101876</v>
      </c>
      <c r="N65" s="8">
        <f t="shared" ref="N65:N77" si="27">V65-M65-L65-K65</f>
        <v>82991</v>
      </c>
      <c r="O65" s="24"/>
      <c r="P65" s="8"/>
      <c r="Q65" s="8"/>
      <c r="R65" s="8"/>
      <c r="S65" s="8">
        <v>82055</v>
      </c>
      <c r="T65" s="8">
        <v>135514</v>
      </c>
      <c r="U65" s="8">
        <v>1267924</v>
      </c>
      <c r="V65" s="8">
        <v>629880</v>
      </c>
    </row>
    <row r="66" spans="2:22" x14ac:dyDescent="0.35">
      <c r="B66" t="s">
        <v>413</v>
      </c>
      <c r="C66">
        <v>47138</v>
      </c>
      <c r="G66" s="24">
        <v>184225</v>
      </c>
      <c r="H66" s="8">
        <v>291461</v>
      </c>
      <c r="I66" s="8">
        <v>356264</v>
      </c>
      <c r="J66" s="8">
        <f t="shared" si="26"/>
        <v>459611</v>
      </c>
      <c r="K66" s="24">
        <v>570664</v>
      </c>
      <c r="L66" s="8">
        <v>609249</v>
      </c>
      <c r="M66" s="8">
        <v>556338</v>
      </c>
      <c r="N66" s="8">
        <f t="shared" si="27"/>
        <v>590103</v>
      </c>
      <c r="O66" s="24"/>
      <c r="P66" s="8"/>
      <c r="Q66" s="8"/>
      <c r="R66" s="8"/>
      <c r="S66" s="8">
        <v>185044</v>
      </c>
      <c r="T66" s="8">
        <v>271732</v>
      </c>
      <c r="U66" s="8">
        <v>1291561</v>
      </c>
      <c r="V66" s="8">
        <v>2326354</v>
      </c>
    </row>
    <row r="67" spans="2:22" x14ac:dyDescent="0.35">
      <c r="B67" t="s">
        <v>414</v>
      </c>
      <c r="C67">
        <v>9921</v>
      </c>
      <c r="G67" s="24">
        <v>117990</v>
      </c>
      <c r="H67" s="8">
        <v>195733</v>
      </c>
      <c r="I67" s="8">
        <v>105395</v>
      </c>
      <c r="J67" s="8">
        <f t="shared" si="26"/>
        <v>244571</v>
      </c>
      <c r="K67" s="24">
        <v>200204</v>
      </c>
      <c r="L67" s="8">
        <v>140894</v>
      </c>
      <c r="M67" s="8">
        <v>75888</v>
      </c>
      <c r="N67" s="8">
        <f t="shared" si="27"/>
        <v>93103</v>
      </c>
      <c r="O67" s="24"/>
      <c r="P67" s="8"/>
      <c r="Q67" s="8"/>
      <c r="R67" s="8"/>
      <c r="S67" s="8">
        <v>24150</v>
      </c>
      <c r="T67" s="8">
        <v>56782</v>
      </c>
      <c r="U67" s="8">
        <v>663689</v>
      </c>
      <c r="V67" s="8">
        <v>510089</v>
      </c>
    </row>
    <row r="68" spans="2:22" x14ac:dyDescent="0.35">
      <c r="B68" t="s">
        <v>415</v>
      </c>
      <c r="C68">
        <v>58958</v>
      </c>
      <c r="G68" s="24">
        <v>121231</v>
      </c>
      <c r="H68" s="8">
        <v>248195</v>
      </c>
      <c r="I68" s="8">
        <v>242642</v>
      </c>
      <c r="J68" s="8">
        <f t="shared" si="26"/>
        <v>297324</v>
      </c>
      <c r="K68" s="24">
        <v>413578</v>
      </c>
      <c r="L68" s="8">
        <v>470169</v>
      </c>
      <c r="M68" s="8">
        <v>339157</v>
      </c>
      <c r="N68" s="8">
        <f t="shared" si="27"/>
        <v>377682</v>
      </c>
      <c r="O68" s="24"/>
      <c r="P68" s="8"/>
      <c r="Q68" s="8"/>
      <c r="R68" s="8"/>
      <c r="S68" s="8">
        <v>231929</v>
      </c>
      <c r="T68" s="8">
        <v>279880</v>
      </c>
      <c r="U68" s="8">
        <v>909392</v>
      </c>
      <c r="V68" s="8">
        <v>1600586</v>
      </c>
    </row>
    <row r="69" spans="2:22" x14ac:dyDescent="0.35">
      <c r="B69" t="s">
        <v>416</v>
      </c>
      <c r="C69">
        <v>0</v>
      </c>
      <c r="G69" s="24">
        <v>0</v>
      </c>
      <c r="H69" s="8">
        <v>0</v>
      </c>
      <c r="I69" s="8">
        <v>0</v>
      </c>
      <c r="J69" s="8">
        <f t="shared" si="26"/>
        <v>0</v>
      </c>
      <c r="K69" s="24">
        <v>0</v>
      </c>
      <c r="L69" s="8">
        <v>42453</v>
      </c>
      <c r="M69" s="8">
        <v>-1232</v>
      </c>
      <c r="N69" s="8">
        <f t="shared" si="27"/>
        <v>-518</v>
      </c>
      <c r="O69" s="24"/>
      <c r="P69" s="8"/>
      <c r="Q69" s="8"/>
      <c r="R69" s="8"/>
      <c r="S69" s="8">
        <v>10140</v>
      </c>
      <c r="T69" s="8">
        <v>0</v>
      </c>
      <c r="U69" s="8">
        <v>0</v>
      </c>
      <c r="V69" s="8">
        <v>40703</v>
      </c>
    </row>
    <row r="70" spans="2:22" s="5" customFormat="1" x14ac:dyDescent="0.35">
      <c r="B70" s="5" t="s">
        <v>417</v>
      </c>
      <c r="C70" s="5">
        <v>10431</v>
      </c>
      <c r="G70" s="25">
        <v>155887</v>
      </c>
      <c r="H70" s="10">
        <v>282422</v>
      </c>
      <c r="I70" s="10">
        <v>118548</v>
      </c>
      <c r="J70" s="10">
        <f t="shared" si="26"/>
        <v>73451</v>
      </c>
      <c r="K70" s="25">
        <v>258627</v>
      </c>
      <c r="L70" s="10">
        <v>422762</v>
      </c>
      <c r="M70" s="10">
        <v>74796</v>
      </c>
      <c r="N70" s="42">
        <f t="shared" si="27"/>
        <v>40619</v>
      </c>
      <c r="O70" s="25"/>
      <c r="P70" s="10"/>
      <c r="Q70" s="10"/>
      <c r="R70" s="10"/>
      <c r="S70" s="10">
        <v>46200</v>
      </c>
      <c r="T70" s="10">
        <v>124622</v>
      </c>
      <c r="U70" s="10">
        <v>630308</v>
      </c>
      <c r="V70" s="10">
        <v>796804</v>
      </c>
    </row>
    <row r="71" spans="2:22" s="7" customFormat="1" x14ac:dyDescent="0.35">
      <c r="B71" s="7" t="s">
        <v>418</v>
      </c>
      <c r="C71" s="11">
        <f t="shared" ref="C71:F71" si="28">SUM(C65:C70)</f>
        <v>151855</v>
      </c>
      <c r="D71" s="11">
        <f t="shared" si="28"/>
        <v>0</v>
      </c>
      <c r="E71" s="11">
        <f t="shared" si="28"/>
        <v>0</v>
      </c>
      <c r="F71" s="11">
        <f t="shared" si="28"/>
        <v>0</v>
      </c>
      <c r="G71" s="30">
        <f t="shared" ref="G71:L71" si="29">SUM(G65:G70)</f>
        <v>813399</v>
      </c>
      <c r="H71" s="11">
        <f t="shared" si="29"/>
        <v>1353237</v>
      </c>
      <c r="I71" s="11">
        <f t="shared" si="29"/>
        <v>1020100</v>
      </c>
      <c r="J71" s="10">
        <f t="shared" si="26"/>
        <v>1576138</v>
      </c>
      <c r="K71" s="30">
        <f t="shared" si="29"/>
        <v>1720899</v>
      </c>
      <c r="L71" s="11">
        <f t="shared" si="29"/>
        <v>1852714</v>
      </c>
      <c r="M71" s="11">
        <f>SUM(M65:M70)</f>
        <v>1146823</v>
      </c>
      <c r="N71" s="43">
        <f t="shared" si="27"/>
        <v>1183980</v>
      </c>
      <c r="O71" s="30"/>
      <c r="P71" s="11"/>
      <c r="Q71" s="11"/>
      <c r="R71" s="11"/>
      <c r="S71" s="11">
        <f t="shared" ref="S71:T71" si="30">SUM(S65:S70)</f>
        <v>579518</v>
      </c>
      <c r="T71" s="11">
        <f t="shared" si="30"/>
        <v>868530</v>
      </c>
      <c r="U71" s="11">
        <f>SUM(U65:U70)</f>
        <v>4762874</v>
      </c>
      <c r="V71" s="11">
        <f>SUM(V65:V70)</f>
        <v>5904416</v>
      </c>
    </row>
    <row r="72" spans="2:22" x14ac:dyDescent="0.35">
      <c r="B72" t="s">
        <v>119</v>
      </c>
      <c r="C72">
        <v>38775</v>
      </c>
      <c r="G72" s="24">
        <f t="shared" ref="G72:L72" si="31">G63-G71</f>
        <v>987713</v>
      </c>
      <c r="H72" s="8">
        <f t="shared" si="31"/>
        <v>874725</v>
      </c>
      <c r="I72" s="8">
        <f t="shared" si="31"/>
        <v>291808</v>
      </c>
      <c r="J72" s="8">
        <f t="shared" si="26"/>
        <v>922324</v>
      </c>
      <c r="K72" s="24">
        <f t="shared" si="31"/>
        <v>-554463</v>
      </c>
      <c r="L72" s="8">
        <f t="shared" si="31"/>
        <v>-1044389</v>
      </c>
      <c r="M72" s="8">
        <f>M63-M71</f>
        <v>-556484</v>
      </c>
      <c r="N72" s="8">
        <f t="shared" si="27"/>
        <v>-554872</v>
      </c>
      <c r="O72" s="24"/>
      <c r="P72" s="8"/>
      <c r="Q72" s="8"/>
      <c r="R72" s="8"/>
      <c r="S72" s="8">
        <f t="shared" ref="S72:T72" si="32">S63-S71</f>
        <v>-45783</v>
      </c>
      <c r="T72" s="8">
        <f t="shared" si="32"/>
        <v>408951</v>
      </c>
      <c r="U72" s="8">
        <f>U63-U71</f>
        <v>3076570</v>
      </c>
      <c r="V72" s="8">
        <f>V63-V71</f>
        <v>-2710208</v>
      </c>
    </row>
    <row r="73" spans="2:22" x14ac:dyDescent="0.35">
      <c r="B73" t="s">
        <v>432</v>
      </c>
      <c r="C73">
        <v>3866</v>
      </c>
      <c r="G73" s="24">
        <v>0</v>
      </c>
      <c r="H73" s="8">
        <v>748</v>
      </c>
      <c r="I73" s="8">
        <v>6972</v>
      </c>
      <c r="J73" s="8">
        <f t="shared" si="26"/>
        <v>21440</v>
      </c>
      <c r="K73" s="24">
        <v>22138</v>
      </c>
      <c r="L73" s="8">
        <v>23656</v>
      </c>
      <c r="M73" s="8">
        <v>21507</v>
      </c>
      <c r="N73" s="8">
        <f t="shared" si="27"/>
        <v>21600</v>
      </c>
      <c r="O73" s="24"/>
      <c r="P73" s="8"/>
      <c r="Q73" s="8"/>
      <c r="R73" s="8"/>
      <c r="S73" s="8">
        <v>0</v>
      </c>
      <c r="T73" s="8">
        <v>0</v>
      </c>
      <c r="U73" s="8">
        <v>29160</v>
      </c>
      <c r="V73" s="8">
        <v>88901</v>
      </c>
    </row>
    <row r="74" spans="2:22" s="5" customFormat="1" x14ac:dyDescent="0.35">
      <c r="B74" s="5" t="s">
        <v>419</v>
      </c>
      <c r="C74" s="5">
        <v>0</v>
      </c>
      <c r="G74" s="25">
        <v>-8953</v>
      </c>
      <c r="H74" s="10">
        <v>5096</v>
      </c>
      <c r="I74" s="10">
        <v>13976</v>
      </c>
      <c r="J74" s="10">
        <f t="shared" si="26"/>
        <v>10344</v>
      </c>
      <c r="K74" s="25">
        <v>32844</v>
      </c>
      <c r="L74" s="10">
        <v>172524</v>
      </c>
      <c r="M74" s="10">
        <v>65699</v>
      </c>
      <c r="N74" s="42">
        <f t="shared" si="27"/>
        <v>-5594</v>
      </c>
      <c r="O74" s="25"/>
      <c r="P74" s="10"/>
      <c r="Q74" s="10"/>
      <c r="R74" s="10"/>
      <c r="S74" s="10">
        <v>-367</v>
      </c>
      <c r="T74" s="10">
        <v>-248</v>
      </c>
      <c r="U74" s="10">
        <v>20463</v>
      </c>
      <c r="V74" s="10">
        <v>265473</v>
      </c>
    </row>
    <row r="75" spans="2:22" x14ac:dyDescent="0.35">
      <c r="B75" t="s">
        <v>463</v>
      </c>
      <c r="G75" s="24">
        <f t="shared" ref="G75" si="33">G72-G73-G74</f>
        <v>996666</v>
      </c>
      <c r="H75" s="8">
        <f t="shared" ref="H75" si="34">H72-H73-H74</f>
        <v>868881</v>
      </c>
      <c r="I75" s="8">
        <f t="shared" ref="I75" si="35">I72-I73-I74</f>
        <v>270860</v>
      </c>
      <c r="J75" s="8">
        <f t="shared" ref="J75" si="36">J72-J73-J74</f>
        <v>890540</v>
      </c>
      <c r="K75" s="24">
        <f t="shared" ref="K75" si="37">K72-K73-K74</f>
        <v>-609445</v>
      </c>
      <c r="L75" s="8">
        <f t="shared" ref="L75" si="38">L72-L73-L74</f>
        <v>-1240569</v>
      </c>
      <c r="M75" s="8">
        <f t="shared" ref="M75" si="39">M72-M73-M74</f>
        <v>-643690</v>
      </c>
      <c r="N75" s="8">
        <f t="shared" si="27"/>
        <v>-570878</v>
      </c>
      <c r="O75" s="24"/>
      <c r="P75" s="8"/>
      <c r="Q75" s="8"/>
      <c r="R75" s="8"/>
      <c r="S75" s="8">
        <f t="shared" ref="S75:U75" si="40">S72-S73-S74</f>
        <v>-45416</v>
      </c>
      <c r="T75" s="8">
        <f t="shared" si="40"/>
        <v>409199</v>
      </c>
      <c r="U75" s="8">
        <f t="shared" si="40"/>
        <v>3026947</v>
      </c>
      <c r="V75" s="8">
        <f>V72-V73-V74</f>
        <v>-3064582</v>
      </c>
    </row>
    <row r="76" spans="2:22" s="5" customFormat="1" x14ac:dyDescent="0.35">
      <c r="B76" s="5" t="s">
        <v>464</v>
      </c>
      <c r="C76" s="5">
        <v>2936</v>
      </c>
      <c r="G76" s="25">
        <v>225203</v>
      </c>
      <c r="H76" s="10">
        <v>-737468</v>
      </c>
      <c r="I76" s="10">
        <v>-135240</v>
      </c>
      <c r="J76" s="10">
        <f t="shared" si="26"/>
        <v>50332</v>
      </c>
      <c r="K76" s="25">
        <v>-179786</v>
      </c>
      <c r="L76" s="10">
        <v>-146915</v>
      </c>
      <c r="M76" s="10">
        <v>-99055</v>
      </c>
      <c r="N76" s="42">
        <f t="shared" si="27"/>
        <v>-13877</v>
      </c>
      <c r="O76" s="25"/>
      <c r="P76" s="10"/>
      <c r="Q76" s="10"/>
      <c r="R76" s="10"/>
      <c r="S76" s="10">
        <v>-15029</v>
      </c>
      <c r="T76" s="10">
        <v>86882</v>
      </c>
      <c r="U76" s="10">
        <v>-597173</v>
      </c>
      <c r="V76" s="10">
        <v>-439633</v>
      </c>
    </row>
    <row r="77" spans="2:22" x14ac:dyDescent="0.35">
      <c r="B77" t="s">
        <v>125</v>
      </c>
      <c r="C77" s="8">
        <f t="shared" ref="C77:F77" si="41">C72-C73-C74-C76</f>
        <v>31973</v>
      </c>
      <c r="D77" s="8">
        <f t="shared" si="41"/>
        <v>0</v>
      </c>
      <c r="E77" s="8">
        <f t="shared" si="41"/>
        <v>0</v>
      </c>
      <c r="F77" s="8">
        <f t="shared" si="41"/>
        <v>0</v>
      </c>
      <c r="G77" s="24">
        <f t="shared" ref="G77:L77" si="42">G72-G73-G74-G76</f>
        <v>771463</v>
      </c>
      <c r="H77" s="8">
        <f t="shared" si="42"/>
        <v>1606349</v>
      </c>
      <c r="I77" s="8">
        <f t="shared" si="42"/>
        <v>406100</v>
      </c>
      <c r="J77" s="8">
        <f t="shared" si="26"/>
        <v>840208</v>
      </c>
      <c r="K77" s="24">
        <f t="shared" si="42"/>
        <v>-429659</v>
      </c>
      <c r="L77" s="8">
        <f t="shared" si="42"/>
        <v>-1093654</v>
      </c>
      <c r="M77" s="8">
        <f>M72-M73-M74-M76</f>
        <v>-544635</v>
      </c>
      <c r="N77" s="8">
        <f t="shared" si="27"/>
        <v>-557001</v>
      </c>
      <c r="O77" s="24"/>
      <c r="P77" s="8"/>
      <c r="Q77" s="8"/>
      <c r="R77" s="8"/>
      <c r="S77" s="8">
        <f t="shared" ref="S77:U77" si="43">S75-S76</f>
        <v>-30387</v>
      </c>
      <c r="T77" s="8">
        <f t="shared" si="43"/>
        <v>322317</v>
      </c>
      <c r="U77" s="8">
        <f t="shared" si="43"/>
        <v>3624120</v>
      </c>
      <c r="V77" s="8">
        <f>V75-V76</f>
        <v>-2624949</v>
      </c>
    </row>
    <row r="78" spans="2:22" s="40" customFormat="1" x14ac:dyDescent="0.35">
      <c r="B78" s="40" t="s">
        <v>420</v>
      </c>
      <c r="G78" s="41">
        <f t="shared" ref="G78" si="44">G77/G80</f>
        <v>9.7194637975130078</v>
      </c>
      <c r="H78" s="40">
        <f t="shared" ref="H78" si="45">H77/H80</f>
        <v>7.8462594271423551</v>
      </c>
      <c r="I78" s="40">
        <f t="shared" ref="I78" si="46">I77/I80</f>
        <v>1.9374630255147802</v>
      </c>
      <c r="J78" s="40">
        <f t="shared" ref="J78" si="47">J77/J80</f>
        <v>4.738398028412071</v>
      </c>
      <c r="K78" s="41">
        <f t="shared" ref="K78" si="48">K77/K80</f>
        <v>-1.975698020894644</v>
      </c>
      <c r="L78" s="40">
        <f t="shared" ref="L78" si="49">L77/L80</f>
        <v>-4.9489293536300609</v>
      </c>
      <c r="M78" s="40">
        <f t="shared" ref="M78:N78" si="50">M77/M80</f>
        <v>-2.4323183693885206</v>
      </c>
      <c r="N78" s="40">
        <f t="shared" si="50"/>
        <v>-2.5054697409969684</v>
      </c>
      <c r="O78" s="41"/>
      <c r="S78" s="40">
        <f t="shared" ref="S78:U78" si="51">S77/S80</f>
        <v>-0.49557219042027495</v>
      </c>
      <c r="T78" s="40">
        <f t="shared" si="51"/>
        <v>4.6936406925776533</v>
      </c>
      <c r="U78" s="40">
        <f t="shared" si="51"/>
        <v>20.438418894760289</v>
      </c>
      <c r="V78" s="40">
        <f>V77/V80</f>
        <v>-11.807394046258896</v>
      </c>
    </row>
    <row r="79" spans="2:22" s="40" customFormat="1" x14ac:dyDescent="0.35">
      <c r="B79" s="40" t="s">
        <v>421</v>
      </c>
      <c r="G79" s="41">
        <f t="shared" ref="G79:L79" si="52">G77/G81</f>
        <v>6.0747031402563865</v>
      </c>
      <c r="H79" s="40">
        <f t="shared" si="52"/>
        <v>6.4733766678621949</v>
      </c>
      <c r="I79" s="40">
        <f t="shared" si="52"/>
        <v>1.6209247373630935</v>
      </c>
      <c r="J79" s="40">
        <f t="shared" si="52"/>
        <v>3.8197349578342008</v>
      </c>
      <c r="K79" s="41">
        <f t="shared" si="52"/>
        <v>-1.975698020894644</v>
      </c>
      <c r="L79" s="40">
        <f t="shared" si="52"/>
        <v>-4.9478994181890572</v>
      </c>
      <c r="M79" s="40">
        <f t="shared" ref="M79:N79" si="53">M77/M81</f>
        <v>-2.4323183693885206</v>
      </c>
      <c r="N79" s="40">
        <f t="shared" si="53"/>
        <v>-2.5051992911693008</v>
      </c>
      <c r="O79" s="41"/>
      <c r="S79" s="40">
        <f t="shared" ref="S79:U79" si="54">S77/S81</f>
        <v>-0.49557219042027495</v>
      </c>
      <c r="T79" s="40">
        <f t="shared" si="54"/>
        <v>3.5338288984639674</v>
      </c>
      <c r="U79" s="40">
        <f t="shared" si="54"/>
        <v>16.475893892210124</v>
      </c>
      <c r="V79" s="40">
        <f>V77/V81</f>
        <v>-11.806119511734387</v>
      </c>
    </row>
    <row r="80" spans="2:22" x14ac:dyDescent="0.35">
      <c r="B80" t="s">
        <v>422</v>
      </c>
      <c r="C80">
        <v>66957</v>
      </c>
      <c r="G80" s="24">
        <v>79373</v>
      </c>
      <c r="H80" s="8">
        <v>204728</v>
      </c>
      <c r="I80" s="8">
        <v>209604</v>
      </c>
      <c r="J80" s="8">
        <f>U80</f>
        <v>177319</v>
      </c>
      <c r="K80" s="24">
        <v>217472</v>
      </c>
      <c r="L80" s="8">
        <v>220988</v>
      </c>
      <c r="M80" s="8">
        <v>223916</v>
      </c>
      <c r="N80" s="8">
        <v>222314</v>
      </c>
      <c r="O80" s="24"/>
      <c r="P80" s="8"/>
      <c r="Q80" s="8"/>
      <c r="R80" s="8"/>
      <c r="S80" s="8">
        <v>61317</v>
      </c>
      <c r="T80" s="8">
        <v>68671</v>
      </c>
      <c r="U80" s="8">
        <v>177319</v>
      </c>
      <c r="V80" s="8">
        <v>222314</v>
      </c>
    </row>
    <row r="81" spans="2:22" x14ac:dyDescent="0.35">
      <c r="B81" t="s">
        <v>423</v>
      </c>
      <c r="C81">
        <v>66957</v>
      </c>
      <c r="G81" s="24">
        <v>126996</v>
      </c>
      <c r="H81" s="8">
        <v>248147</v>
      </c>
      <c r="I81" s="8">
        <v>250536</v>
      </c>
      <c r="J81" s="8">
        <f>U81</f>
        <v>219965</v>
      </c>
      <c r="K81" s="24">
        <v>217472</v>
      </c>
      <c r="L81" s="8">
        <v>221034</v>
      </c>
      <c r="M81" s="8">
        <v>223916</v>
      </c>
      <c r="N81" s="8">
        <v>222338</v>
      </c>
      <c r="O81" s="24"/>
      <c r="P81" s="8"/>
      <c r="Q81" s="8"/>
      <c r="R81" s="8"/>
      <c r="S81" s="8">
        <v>61317</v>
      </c>
      <c r="T81" s="8">
        <v>91209</v>
      </c>
      <c r="U81" s="8">
        <v>219965</v>
      </c>
      <c r="V81" s="8">
        <v>222338</v>
      </c>
    </row>
    <row r="82" spans="2:22" x14ac:dyDescent="0.35">
      <c r="G82" s="24"/>
      <c r="H82" s="8"/>
      <c r="I82" s="8"/>
      <c r="J82" s="8"/>
      <c r="K82" s="24"/>
      <c r="L82" s="8"/>
      <c r="M82" s="8"/>
      <c r="N82" s="8"/>
      <c r="O82" s="24"/>
      <c r="P82" s="8"/>
      <c r="Q82" s="8"/>
      <c r="R82" s="8"/>
      <c r="S82" s="8"/>
      <c r="T82" s="8"/>
      <c r="U82" s="8"/>
      <c r="V82" s="8"/>
    </row>
    <row r="83" spans="2:22" s="4" customFormat="1" x14ac:dyDescent="0.35">
      <c r="B83" s="4" t="s">
        <v>465</v>
      </c>
      <c r="G83" s="31"/>
      <c r="H83" s="12"/>
      <c r="I83" s="12"/>
      <c r="J83" s="12"/>
      <c r="K83" s="31"/>
      <c r="L83" s="12"/>
      <c r="M83" s="12"/>
      <c r="N83" s="12"/>
      <c r="O83" s="31"/>
      <c r="P83" s="12"/>
      <c r="Q83" s="12"/>
      <c r="R83" s="12"/>
      <c r="S83" s="12"/>
      <c r="T83" s="12"/>
      <c r="U83" s="12"/>
      <c r="V83" s="12"/>
    </row>
    <row r="84" spans="2:22" s="37" customFormat="1" x14ac:dyDescent="0.35">
      <c r="B84" s="37" t="s">
        <v>466</v>
      </c>
      <c r="G84" s="38"/>
      <c r="H84" s="39"/>
      <c r="I84" s="39"/>
      <c r="J84" s="39"/>
      <c r="K84" s="38"/>
      <c r="L84" s="39"/>
      <c r="M84" s="39"/>
      <c r="N84" s="39"/>
      <c r="O84" s="38"/>
      <c r="P84" s="39"/>
      <c r="Q84" s="39"/>
      <c r="R84" s="39"/>
      <c r="S84" s="39"/>
      <c r="T84" s="39"/>
      <c r="U84" s="39"/>
      <c r="V84" s="39"/>
    </row>
    <row r="85" spans="2:22" x14ac:dyDescent="0.35">
      <c r="B85" t="s">
        <v>374</v>
      </c>
      <c r="F85">
        <v>1061850</v>
      </c>
      <c r="G85" s="24">
        <v>1983318</v>
      </c>
      <c r="H85" s="8">
        <v>4365982</v>
      </c>
      <c r="I85" s="8">
        <v>6352775</v>
      </c>
      <c r="J85" s="8">
        <v>7123478</v>
      </c>
      <c r="K85" s="24">
        <v>6116388</v>
      </c>
      <c r="L85" s="8">
        <v>5682068</v>
      </c>
      <c r="M85" s="8">
        <v>5006584</v>
      </c>
      <c r="N85" s="8">
        <v>4425021</v>
      </c>
      <c r="O85" s="24"/>
      <c r="P85" s="8"/>
      <c r="Q85" s="8"/>
      <c r="R85" s="8"/>
      <c r="S85" s="8"/>
      <c r="T85" s="8">
        <v>1061850</v>
      </c>
      <c r="U85" s="8">
        <v>7123478</v>
      </c>
      <c r="V85" s="8">
        <v>4425021</v>
      </c>
    </row>
    <row r="86" spans="2:22" x14ac:dyDescent="0.35">
      <c r="B86" t="s">
        <v>375</v>
      </c>
      <c r="F86">
        <v>30787</v>
      </c>
      <c r="G86" s="24">
        <v>30841</v>
      </c>
      <c r="H86" s="8">
        <v>30842</v>
      </c>
      <c r="I86" s="8">
        <v>30884</v>
      </c>
      <c r="J86" s="8">
        <v>30951</v>
      </c>
      <c r="K86" s="24">
        <v>27111</v>
      </c>
      <c r="L86" s="8">
        <v>28962</v>
      </c>
      <c r="M86" s="8">
        <v>23113</v>
      </c>
      <c r="N86" s="8">
        <v>25873</v>
      </c>
      <c r="O86" s="24"/>
      <c r="P86" s="8"/>
      <c r="Q86" s="8"/>
      <c r="R86" s="8"/>
      <c r="S86" s="8"/>
      <c r="T86" s="8">
        <v>30787</v>
      </c>
      <c r="U86" s="8">
        <v>30951</v>
      </c>
      <c r="V86" s="8">
        <v>25873</v>
      </c>
    </row>
    <row r="87" spans="2:22" x14ac:dyDescent="0.35">
      <c r="B87" t="s">
        <v>376</v>
      </c>
      <c r="F87">
        <v>3763392</v>
      </c>
      <c r="G87" s="24">
        <v>6291776</v>
      </c>
      <c r="H87" s="8">
        <v>8961812</v>
      </c>
      <c r="I87" s="8">
        <v>8956966</v>
      </c>
      <c r="J87" s="8">
        <v>10526233</v>
      </c>
      <c r="K87" s="24">
        <v>10023385</v>
      </c>
      <c r="L87" s="8">
        <v>7181148</v>
      </c>
      <c r="M87" s="8">
        <v>6591105</v>
      </c>
      <c r="N87" s="8">
        <v>5041119</v>
      </c>
      <c r="O87" s="24"/>
      <c r="P87" s="8"/>
      <c r="Q87" s="8"/>
      <c r="R87" s="8"/>
      <c r="S87" s="8"/>
      <c r="T87" s="8">
        <v>3763392</v>
      </c>
      <c r="U87" s="8">
        <v>10526233</v>
      </c>
      <c r="V87" s="8">
        <v>5041119</v>
      </c>
    </row>
    <row r="88" spans="2:22" x14ac:dyDescent="0.35">
      <c r="B88" t="s">
        <v>433</v>
      </c>
      <c r="F88">
        <v>0</v>
      </c>
      <c r="G88" s="24">
        <v>0</v>
      </c>
      <c r="H88" s="8">
        <v>0</v>
      </c>
      <c r="I88" s="8">
        <v>0</v>
      </c>
      <c r="J88" s="8">
        <v>0</v>
      </c>
      <c r="K88" s="24">
        <v>0</v>
      </c>
      <c r="L88" s="8">
        <v>88453873</v>
      </c>
      <c r="M88" s="8">
        <v>95113124</v>
      </c>
      <c r="N88" s="8">
        <v>75413188</v>
      </c>
      <c r="O88" s="24"/>
      <c r="P88" s="8"/>
      <c r="Q88" s="8"/>
      <c r="R88" s="8"/>
      <c r="S88" s="8"/>
      <c r="T88" s="8">
        <v>0</v>
      </c>
      <c r="U88" s="8">
        <v>0</v>
      </c>
      <c r="V88" s="8">
        <v>75413188</v>
      </c>
    </row>
    <row r="89" spans="2:22" x14ac:dyDescent="0.35">
      <c r="B89" t="s">
        <v>377</v>
      </c>
      <c r="F89">
        <v>48938</v>
      </c>
      <c r="G89" s="24">
        <v>102118</v>
      </c>
      <c r="H89" s="8">
        <v>144993</v>
      </c>
      <c r="I89" s="8">
        <v>92107</v>
      </c>
      <c r="J89" s="8">
        <v>100096</v>
      </c>
      <c r="K89" s="24">
        <v>179885</v>
      </c>
      <c r="L89" s="8">
        <v>361714</v>
      </c>
      <c r="M89" s="8">
        <v>368121</v>
      </c>
      <c r="N89" s="8">
        <v>861149</v>
      </c>
      <c r="O89" s="24"/>
      <c r="P89" s="8"/>
      <c r="Q89" s="8"/>
      <c r="R89" s="8"/>
      <c r="S89" s="8"/>
      <c r="T89" s="8">
        <v>48938</v>
      </c>
      <c r="U89" s="8">
        <v>100096</v>
      </c>
      <c r="V89" s="8">
        <v>861149</v>
      </c>
    </row>
    <row r="90" spans="2:22" x14ac:dyDescent="0.35">
      <c r="B90" t="s">
        <v>378</v>
      </c>
      <c r="F90">
        <v>189471</v>
      </c>
      <c r="G90" s="24">
        <v>208828</v>
      </c>
      <c r="H90" s="8">
        <v>184579</v>
      </c>
      <c r="I90" s="8">
        <v>237131</v>
      </c>
      <c r="J90" s="8">
        <v>396025</v>
      </c>
      <c r="K90" s="24">
        <v>346048</v>
      </c>
      <c r="L90" s="8">
        <v>245616</v>
      </c>
      <c r="M90" s="8">
        <v>240354</v>
      </c>
      <c r="N90" s="8">
        <v>404376</v>
      </c>
      <c r="O90" s="24"/>
      <c r="P90" s="8"/>
      <c r="Q90" s="8"/>
      <c r="R90" s="8"/>
      <c r="S90" s="8"/>
      <c r="T90" s="8">
        <v>189471</v>
      </c>
      <c r="U90" s="8">
        <v>396025</v>
      </c>
      <c r="V90" s="8">
        <v>404376</v>
      </c>
    </row>
    <row r="91" spans="2:22" x14ac:dyDescent="0.35">
      <c r="B91" t="s">
        <v>379</v>
      </c>
      <c r="F91">
        <v>0</v>
      </c>
      <c r="G91" s="24">
        <v>0</v>
      </c>
      <c r="H91" s="8">
        <v>435096</v>
      </c>
      <c r="I91" s="8">
        <v>94689</v>
      </c>
      <c r="J91" s="8">
        <v>61231</v>
      </c>
      <c r="K91" s="24">
        <v>56767</v>
      </c>
      <c r="L91" s="8">
        <v>62406</v>
      </c>
      <c r="M91" s="8">
        <v>60522</v>
      </c>
      <c r="N91" s="8">
        <v>60441</v>
      </c>
      <c r="O91" s="24"/>
      <c r="P91" s="8"/>
      <c r="Q91" s="8"/>
      <c r="R91" s="8"/>
      <c r="S91" s="8"/>
      <c r="T91" s="8">
        <v>0</v>
      </c>
      <c r="U91" s="8">
        <v>61231</v>
      </c>
      <c r="V91" s="8">
        <v>60441</v>
      </c>
    </row>
    <row r="92" spans="2:22" s="5" customFormat="1" x14ac:dyDescent="0.35">
      <c r="B92" s="5" t="s">
        <v>380</v>
      </c>
      <c r="F92" s="5">
        <v>39510</v>
      </c>
      <c r="G92" s="25">
        <v>55662</v>
      </c>
      <c r="H92" s="10">
        <v>114751</v>
      </c>
      <c r="I92" s="10">
        <v>105165</v>
      </c>
      <c r="J92" s="10">
        <v>135849</v>
      </c>
      <c r="K92" s="25">
        <v>191068</v>
      </c>
      <c r="L92" s="10">
        <v>146463</v>
      </c>
      <c r="M92" s="10">
        <v>277044</v>
      </c>
      <c r="N92" s="10">
        <v>217048</v>
      </c>
      <c r="O92" s="25"/>
      <c r="P92" s="10"/>
      <c r="Q92" s="10"/>
      <c r="R92" s="10"/>
      <c r="S92" s="10"/>
      <c r="T92" s="10">
        <v>39510</v>
      </c>
      <c r="U92" s="10">
        <v>135849</v>
      </c>
      <c r="V92" s="10">
        <v>217048</v>
      </c>
    </row>
    <row r="93" spans="2:22" x14ac:dyDescent="0.35">
      <c r="B93" t="s">
        <v>381</v>
      </c>
      <c r="F93" s="8">
        <f t="shared" ref="F93:L93" si="55">SUM(F85:F92)</f>
        <v>5133948</v>
      </c>
      <c r="G93" s="24">
        <f t="shared" si="55"/>
        <v>8672543</v>
      </c>
      <c r="H93" s="8">
        <f t="shared" si="55"/>
        <v>14238055</v>
      </c>
      <c r="I93" s="8">
        <f t="shared" si="55"/>
        <v>15869717</v>
      </c>
      <c r="J93" s="8">
        <f t="shared" si="55"/>
        <v>18373863</v>
      </c>
      <c r="K93" s="24">
        <f t="shared" si="55"/>
        <v>16940652</v>
      </c>
      <c r="L93" s="8">
        <f t="shared" si="55"/>
        <v>102162250</v>
      </c>
      <c r="M93" s="8">
        <f>SUM(M85:M92)</f>
        <v>107679967</v>
      </c>
      <c r="N93" s="8">
        <f>SUM(N85:N92)</f>
        <v>86448215</v>
      </c>
      <c r="O93" s="24"/>
      <c r="P93" s="8"/>
      <c r="Q93" s="8"/>
      <c r="R93" s="8"/>
      <c r="S93" s="8">
        <f t="shared" ref="S93:T93" si="56">SUM(S85:S92)</f>
        <v>0</v>
      </c>
      <c r="T93" s="8">
        <f t="shared" si="56"/>
        <v>5133948</v>
      </c>
      <c r="U93" s="8">
        <f>SUM(U85:U92)</f>
        <v>18373863</v>
      </c>
      <c r="V93" s="8">
        <f>SUM(V85:V92)</f>
        <v>86448215</v>
      </c>
    </row>
    <row r="94" spans="2:22" s="37" customFormat="1" x14ac:dyDescent="0.35">
      <c r="B94" s="37" t="s">
        <v>467</v>
      </c>
      <c r="F94" s="39"/>
      <c r="G94" s="38"/>
      <c r="H94" s="39"/>
      <c r="I94" s="39"/>
      <c r="J94" s="39"/>
      <c r="K94" s="38"/>
      <c r="L94" s="39"/>
      <c r="M94" s="39"/>
      <c r="N94" s="39"/>
      <c r="O94" s="38"/>
      <c r="P94" s="39"/>
      <c r="Q94" s="39"/>
      <c r="R94" s="39"/>
      <c r="S94" s="39"/>
      <c r="T94" s="39"/>
      <c r="U94" s="39"/>
      <c r="V94" s="39"/>
    </row>
    <row r="95" spans="2:22" x14ac:dyDescent="0.35">
      <c r="B95" t="s">
        <v>382</v>
      </c>
      <c r="F95">
        <v>316094</v>
      </c>
      <c r="G95" s="24">
        <v>651356</v>
      </c>
      <c r="H95" s="8">
        <v>585846</v>
      </c>
      <c r="I95" s="8">
        <v>833763</v>
      </c>
      <c r="J95" s="8">
        <v>988193</v>
      </c>
      <c r="K95" s="24">
        <v>1333333</v>
      </c>
      <c r="L95" s="8">
        <v>539683</v>
      </c>
      <c r="M95" s="8">
        <v>623073</v>
      </c>
      <c r="N95" s="8">
        <v>424393</v>
      </c>
      <c r="O95" s="24"/>
      <c r="P95" s="8"/>
      <c r="Q95" s="8"/>
      <c r="R95" s="8"/>
      <c r="S95" s="8"/>
      <c r="T95" s="8">
        <v>316094</v>
      </c>
      <c r="U95" s="8">
        <v>988193</v>
      </c>
      <c r="V95" s="8">
        <v>424393</v>
      </c>
    </row>
    <row r="96" spans="2:22" x14ac:dyDescent="0.35">
      <c r="B96" t="s">
        <v>383</v>
      </c>
      <c r="F96">
        <v>100845</v>
      </c>
      <c r="G96" s="24">
        <v>110791</v>
      </c>
      <c r="H96" s="8">
        <v>105296</v>
      </c>
      <c r="I96" s="8">
        <v>105583</v>
      </c>
      <c r="J96" s="8">
        <v>98385</v>
      </c>
      <c r="K96" s="24">
        <v>91431</v>
      </c>
      <c r="L96" s="8">
        <v>58972</v>
      </c>
      <c r="M96" s="8">
        <v>76465</v>
      </c>
      <c r="N96" s="8">
        <v>69357</v>
      </c>
      <c r="O96" s="24"/>
      <c r="P96" s="8"/>
      <c r="Q96" s="8"/>
      <c r="R96" s="8"/>
      <c r="S96" s="8"/>
      <c r="T96" s="8">
        <v>100845</v>
      </c>
      <c r="U96" s="8">
        <v>98385</v>
      </c>
      <c r="V96" s="8">
        <v>69357</v>
      </c>
    </row>
    <row r="97" spans="2:22" x14ac:dyDescent="0.35">
      <c r="B97" t="s">
        <v>384</v>
      </c>
      <c r="F97">
        <v>49250</v>
      </c>
      <c r="G97" s="24">
        <v>50331</v>
      </c>
      <c r="H97" s="8">
        <v>52175</v>
      </c>
      <c r="I97" s="8">
        <v>55632</v>
      </c>
      <c r="J97" s="8">
        <v>59230</v>
      </c>
      <c r="K97" s="24">
        <v>65861</v>
      </c>
      <c r="L97" s="8">
        <v>142209</v>
      </c>
      <c r="M97" s="8">
        <v>170922</v>
      </c>
      <c r="N97" s="8">
        <v>171853</v>
      </c>
      <c r="O97" s="24"/>
      <c r="P97" s="8"/>
      <c r="Q97" s="8"/>
      <c r="R97" s="8"/>
      <c r="S97" s="8"/>
      <c r="T97" s="8">
        <v>49250</v>
      </c>
      <c r="U97" s="8">
        <v>59230</v>
      </c>
      <c r="V97" s="8">
        <v>171853</v>
      </c>
    </row>
    <row r="98" spans="2:22" x14ac:dyDescent="0.35">
      <c r="B98" t="s">
        <v>198</v>
      </c>
      <c r="F98">
        <v>77212</v>
      </c>
      <c r="G98" s="24">
        <v>481379</v>
      </c>
      <c r="H98" s="8">
        <v>501259</v>
      </c>
      <c r="I98" s="8">
        <v>567420</v>
      </c>
      <c r="J98" s="8">
        <v>625758</v>
      </c>
      <c r="K98" s="24">
        <v>1080176</v>
      </c>
      <c r="L98" s="8">
        <v>1073906</v>
      </c>
      <c r="M98" s="8">
        <v>1073906</v>
      </c>
      <c r="N98" s="8">
        <v>1073906</v>
      </c>
      <c r="O98" s="24"/>
      <c r="P98" s="8"/>
      <c r="Q98" s="8"/>
      <c r="R98" s="8"/>
      <c r="S98" s="8"/>
      <c r="T98" s="8">
        <v>77212</v>
      </c>
      <c r="U98" s="8">
        <v>625758</v>
      </c>
      <c r="V98" s="8">
        <v>1073906</v>
      </c>
    </row>
    <row r="99" spans="2:22" x14ac:dyDescent="0.35">
      <c r="B99" t="s">
        <v>385</v>
      </c>
      <c r="F99">
        <v>60825</v>
      </c>
      <c r="G99" s="24">
        <v>93032</v>
      </c>
      <c r="H99" s="8">
        <v>119889</v>
      </c>
      <c r="I99" s="8">
        <v>142183</v>
      </c>
      <c r="J99" s="8">
        <v>176689</v>
      </c>
      <c r="K99" s="24">
        <v>219128</v>
      </c>
      <c r="L99" s="8">
        <v>189508</v>
      </c>
      <c r="M99" s="8">
        <v>161669</v>
      </c>
      <c r="N99" s="8">
        <v>135429</v>
      </c>
      <c r="O99" s="24"/>
      <c r="P99" s="8"/>
      <c r="Q99" s="8"/>
      <c r="R99" s="8"/>
      <c r="S99" s="8"/>
      <c r="T99" s="8">
        <v>60825</v>
      </c>
      <c r="U99" s="8">
        <v>176689</v>
      </c>
      <c r="V99" s="8">
        <v>135429</v>
      </c>
    </row>
    <row r="100" spans="2:22" s="5" customFormat="1" x14ac:dyDescent="0.35">
      <c r="B100" s="5" t="s">
        <v>386</v>
      </c>
      <c r="F100" s="5">
        <v>117240</v>
      </c>
      <c r="G100" s="25">
        <v>141680</v>
      </c>
      <c r="H100" s="10">
        <v>187688</v>
      </c>
      <c r="I100" s="10">
        <v>879973</v>
      </c>
      <c r="J100" s="10">
        <v>952307</v>
      </c>
      <c r="K100" s="25">
        <v>1164613</v>
      </c>
      <c r="L100" s="10">
        <v>1274715</v>
      </c>
      <c r="M100" s="10">
        <v>1382361</v>
      </c>
      <c r="N100" s="10">
        <v>1401720</v>
      </c>
      <c r="O100" s="25"/>
      <c r="P100" s="10"/>
      <c r="Q100" s="10"/>
      <c r="R100" s="10"/>
      <c r="S100" s="10"/>
      <c r="T100" s="10">
        <v>117240</v>
      </c>
      <c r="U100" s="10">
        <v>952307</v>
      </c>
      <c r="V100" s="10">
        <v>1401720</v>
      </c>
    </row>
    <row r="101" spans="2:22" x14ac:dyDescent="0.35">
      <c r="B101" t="s">
        <v>387</v>
      </c>
      <c r="F101" s="8">
        <f t="shared" ref="F101:L101" si="57">SUM(F93:F100)</f>
        <v>5855414</v>
      </c>
      <c r="G101" s="24">
        <f t="shared" si="57"/>
        <v>10201112</v>
      </c>
      <c r="H101" s="8">
        <f t="shared" si="57"/>
        <v>15790208</v>
      </c>
      <c r="I101" s="8">
        <f t="shared" si="57"/>
        <v>18454271</v>
      </c>
      <c r="J101" s="8">
        <f t="shared" si="57"/>
        <v>21274425</v>
      </c>
      <c r="K101" s="24">
        <f t="shared" si="57"/>
        <v>20895194</v>
      </c>
      <c r="L101" s="8">
        <f t="shared" si="57"/>
        <v>105441243</v>
      </c>
      <c r="M101" s="8">
        <f>SUM(M93:M100)</f>
        <v>111168363</v>
      </c>
      <c r="N101" s="8">
        <f>SUM(N93:N100)</f>
        <v>89724873</v>
      </c>
      <c r="O101" s="24"/>
      <c r="P101" s="8"/>
      <c r="Q101" s="8"/>
      <c r="R101" s="8"/>
      <c r="S101" s="8">
        <f t="shared" ref="S101:T101" si="58">SUM(S93:S100)</f>
        <v>0</v>
      </c>
      <c r="T101" s="8">
        <f t="shared" si="58"/>
        <v>5855414</v>
      </c>
      <c r="U101" s="8">
        <f>SUM(U93:U100)</f>
        <v>21274425</v>
      </c>
      <c r="V101" s="8">
        <f>SUM(V93:V100)</f>
        <v>89724873</v>
      </c>
    </row>
    <row r="102" spans="2:22" s="37" customFormat="1" x14ac:dyDescent="0.35">
      <c r="B102" s="37" t="s">
        <v>468</v>
      </c>
      <c r="F102" s="39"/>
      <c r="G102" s="38"/>
      <c r="H102" s="39"/>
      <c r="I102" s="39"/>
      <c r="J102" s="39"/>
      <c r="K102" s="38"/>
      <c r="L102" s="39"/>
      <c r="M102" s="39"/>
      <c r="N102" s="39"/>
      <c r="O102" s="38"/>
      <c r="P102" s="39"/>
      <c r="Q102" s="39"/>
      <c r="R102" s="39"/>
      <c r="S102" s="39"/>
      <c r="T102" s="39"/>
      <c r="U102" s="39"/>
      <c r="V102" s="39"/>
    </row>
    <row r="103" spans="2:22" x14ac:dyDescent="0.35">
      <c r="B103" t="s">
        <v>388</v>
      </c>
      <c r="F103">
        <v>3849468</v>
      </c>
      <c r="G103" s="24">
        <v>6223846</v>
      </c>
      <c r="H103" s="8">
        <v>8968505</v>
      </c>
      <c r="I103" s="8">
        <v>8807978</v>
      </c>
      <c r="J103" s="8">
        <v>10480612</v>
      </c>
      <c r="K103" s="24">
        <v>9742961</v>
      </c>
      <c r="L103" s="8">
        <v>7071557</v>
      </c>
      <c r="M103" s="8">
        <v>6357657</v>
      </c>
      <c r="N103" s="8">
        <v>4829587</v>
      </c>
      <c r="O103" s="24"/>
      <c r="P103" s="8"/>
      <c r="Q103" s="8"/>
      <c r="R103" s="8"/>
      <c r="S103" s="8"/>
      <c r="T103" s="8">
        <v>3849468</v>
      </c>
      <c r="U103" s="8">
        <v>10480612</v>
      </c>
      <c r="V103" s="8">
        <v>4829587</v>
      </c>
    </row>
    <row r="104" spans="2:22" x14ac:dyDescent="0.35">
      <c r="B104" t="s">
        <v>434</v>
      </c>
      <c r="F104">
        <v>0</v>
      </c>
      <c r="G104" s="24">
        <v>0</v>
      </c>
      <c r="H104" s="8">
        <v>0</v>
      </c>
      <c r="I104" s="8">
        <v>0</v>
      </c>
      <c r="J104" s="8">
        <v>0</v>
      </c>
      <c r="K104" s="24">
        <v>0</v>
      </c>
      <c r="L104" s="8">
        <v>88453873</v>
      </c>
      <c r="M104" s="8">
        <v>95113124</v>
      </c>
      <c r="N104" s="8">
        <v>75413188</v>
      </c>
      <c r="O104" s="24"/>
      <c r="P104" s="8"/>
      <c r="Q104" s="8"/>
      <c r="R104" s="8"/>
      <c r="S104" s="8"/>
      <c r="T104" s="8"/>
      <c r="U104" s="8"/>
      <c r="V104" s="8">
        <v>75413188</v>
      </c>
    </row>
    <row r="105" spans="2:22" x14ac:dyDescent="0.35">
      <c r="B105" t="s">
        <v>389</v>
      </c>
      <c r="F105">
        <v>85111</v>
      </c>
      <c r="G105" s="24">
        <v>373955</v>
      </c>
      <c r="H105" s="8">
        <v>266655</v>
      </c>
      <c r="I105" s="8">
        <v>290471</v>
      </c>
      <c r="J105" s="8">
        <v>39833</v>
      </c>
      <c r="K105" s="24">
        <v>12650</v>
      </c>
      <c r="L105" s="8">
        <v>40745</v>
      </c>
      <c r="M105" s="8">
        <v>61514</v>
      </c>
      <c r="N105" s="8">
        <v>56043</v>
      </c>
      <c r="O105" s="24"/>
      <c r="P105" s="8"/>
      <c r="Q105" s="8"/>
      <c r="R105" s="8"/>
      <c r="S105" s="8"/>
      <c r="T105" s="8">
        <v>12031</v>
      </c>
      <c r="U105" s="8">
        <v>39833</v>
      </c>
      <c r="V105" s="8">
        <v>56043</v>
      </c>
    </row>
    <row r="106" spans="2:22" x14ac:dyDescent="0.35">
      <c r="B106" t="s">
        <v>390</v>
      </c>
      <c r="F106">
        <v>0</v>
      </c>
      <c r="G106" s="24">
        <v>0</v>
      </c>
      <c r="H106" s="8">
        <v>0</v>
      </c>
      <c r="I106" s="8">
        <v>0</v>
      </c>
      <c r="J106" s="8">
        <v>439559</v>
      </c>
      <c r="K106" s="24">
        <v>647960</v>
      </c>
      <c r="L106" s="8">
        <v>457399</v>
      </c>
      <c r="M106" s="8">
        <v>298101</v>
      </c>
      <c r="N106" s="8">
        <v>331236</v>
      </c>
      <c r="O106" s="24"/>
      <c r="P106" s="8"/>
      <c r="Q106" s="8"/>
      <c r="R106" s="8"/>
      <c r="S106" s="8"/>
      <c r="T106" s="8">
        <v>88783</v>
      </c>
      <c r="U106" s="8">
        <v>439559</v>
      </c>
      <c r="V106" s="8">
        <v>331236</v>
      </c>
    </row>
    <row r="107" spans="2:22" x14ac:dyDescent="0.35">
      <c r="B107" t="s">
        <v>391</v>
      </c>
      <c r="F107">
        <v>271303</v>
      </c>
      <c r="G107" s="24">
        <v>543820</v>
      </c>
      <c r="H107" s="8">
        <v>366991</v>
      </c>
      <c r="I107" s="8">
        <v>445172</v>
      </c>
      <c r="J107" s="8">
        <v>426665</v>
      </c>
      <c r="K107" s="24">
        <v>485564</v>
      </c>
      <c r="L107" s="8">
        <v>136548</v>
      </c>
      <c r="M107" s="8">
        <v>209678</v>
      </c>
      <c r="N107" s="8">
        <v>151505</v>
      </c>
      <c r="O107" s="24"/>
      <c r="P107" s="8"/>
      <c r="Q107" s="8"/>
      <c r="R107" s="8"/>
      <c r="S107" s="8"/>
      <c r="T107" s="8">
        <v>271303</v>
      </c>
      <c r="U107" s="8">
        <v>426665</v>
      </c>
      <c r="V107" s="8">
        <v>151505</v>
      </c>
    </row>
    <row r="108" spans="2:22" x14ac:dyDescent="0.35">
      <c r="B108" t="s">
        <v>392</v>
      </c>
      <c r="F108">
        <v>25270</v>
      </c>
      <c r="G108" s="24">
        <v>29695</v>
      </c>
      <c r="H108" s="8">
        <v>30933</v>
      </c>
      <c r="I108" s="8">
        <v>31854</v>
      </c>
      <c r="J108" s="8">
        <v>32366</v>
      </c>
      <c r="K108" s="24">
        <v>32688</v>
      </c>
      <c r="L108" s="8">
        <v>34174</v>
      </c>
      <c r="M108" s="8">
        <v>33025</v>
      </c>
      <c r="N108" s="8">
        <v>33734</v>
      </c>
      <c r="O108" s="24"/>
      <c r="P108" s="8"/>
      <c r="Q108" s="8"/>
      <c r="R108" s="8"/>
      <c r="S108" s="8"/>
      <c r="T108" s="8">
        <v>25270</v>
      </c>
      <c r="U108" s="8">
        <v>32366</v>
      </c>
      <c r="V108" s="8">
        <v>33734</v>
      </c>
    </row>
    <row r="109" spans="2:22" s="5" customFormat="1" x14ac:dyDescent="0.35">
      <c r="B109" s="5" t="s">
        <v>456</v>
      </c>
      <c r="F109" s="5">
        <v>15703</v>
      </c>
      <c r="G109" s="25">
        <v>84832</v>
      </c>
      <c r="H109" s="10">
        <v>44480</v>
      </c>
      <c r="I109" s="10">
        <v>39684</v>
      </c>
      <c r="J109" s="10">
        <v>0</v>
      </c>
      <c r="K109" s="25">
        <v>0</v>
      </c>
      <c r="L109" s="10">
        <v>0</v>
      </c>
      <c r="M109" s="10">
        <v>0</v>
      </c>
      <c r="N109" s="10">
        <v>0</v>
      </c>
      <c r="O109" s="25"/>
      <c r="P109" s="10"/>
      <c r="Q109" s="10"/>
      <c r="R109" s="10"/>
      <c r="S109" s="10"/>
      <c r="T109" s="10">
        <v>0</v>
      </c>
      <c r="U109" s="10">
        <v>0</v>
      </c>
      <c r="V109" s="10">
        <v>0</v>
      </c>
    </row>
    <row r="110" spans="2:22" x14ac:dyDescent="0.35">
      <c r="B110" t="s">
        <v>393</v>
      </c>
      <c r="F110" s="8">
        <f t="shared" ref="F110:N110" si="59">SUM(F103:F109)</f>
        <v>4246855</v>
      </c>
      <c r="G110" s="24">
        <f t="shared" si="59"/>
        <v>7256148</v>
      </c>
      <c r="H110" s="8">
        <f t="shared" si="59"/>
        <v>9677564</v>
      </c>
      <c r="I110" s="8">
        <f t="shared" si="59"/>
        <v>9615159</v>
      </c>
      <c r="J110" s="8">
        <f t="shared" si="59"/>
        <v>11419035</v>
      </c>
      <c r="K110" s="24">
        <f t="shared" si="59"/>
        <v>10921823</v>
      </c>
      <c r="L110" s="8">
        <f t="shared" si="59"/>
        <v>96194296</v>
      </c>
      <c r="M110" s="8">
        <f t="shared" si="59"/>
        <v>102073099</v>
      </c>
      <c r="N110" s="8">
        <f t="shared" si="59"/>
        <v>80815293</v>
      </c>
      <c r="O110" s="24"/>
      <c r="P110" s="8"/>
      <c r="Q110" s="8"/>
      <c r="R110" s="8"/>
      <c r="S110" s="8">
        <f t="shared" ref="S110" si="60">SUM(S103:S108)</f>
        <v>0</v>
      </c>
      <c r="T110" s="8">
        <f>SUM(T103:T109)</f>
        <v>4246855</v>
      </c>
      <c r="U110" s="8">
        <f>SUM(U103:U109)</f>
        <v>11419035</v>
      </c>
      <c r="V110" s="8">
        <f>SUM(V103:V109)</f>
        <v>80815293</v>
      </c>
    </row>
    <row r="111" spans="2:22" s="37" customFormat="1" x14ac:dyDescent="0.35">
      <c r="B111" s="37" t="s">
        <v>469</v>
      </c>
      <c r="F111" s="39"/>
      <c r="G111" s="38"/>
      <c r="H111" s="39"/>
      <c r="I111" s="39"/>
      <c r="J111" s="39"/>
      <c r="K111" s="38"/>
      <c r="L111" s="39"/>
      <c r="M111" s="39"/>
      <c r="N111" s="39"/>
      <c r="O111" s="38"/>
      <c r="P111" s="39"/>
      <c r="Q111" s="39"/>
      <c r="R111" s="39"/>
      <c r="S111" s="39"/>
      <c r="T111" s="39"/>
      <c r="U111" s="39"/>
      <c r="V111" s="39"/>
    </row>
    <row r="112" spans="2:22" x14ac:dyDescent="0.35">
      <c r="B112" t="s">
        <v>394</v>
      </c>
      <c r="F112">
        <v>82508</v>
      </c>
      <c r="G112" s="24">
        <v>88519</v>
      </c>
      <c r="H112" s="8">
        <v>82292</v>
      </c>
      <c r="I112" s="8">
        <v>81602</v>
      </c>
      <c r="J112" s="8">
        <v>74078</v>
      </c>
      <c r="K112" s="24">
        <v>66425</v>
      </c>
      <c r="L112" s="8">
        <v>59317</v>
      </c>
      <c r="M112" s="8">
        <v>50167</v>
      </c>
      <c r="N112" s="8">
        <v>42044</v>
      </c>
      <c r="O112" s="24"/>
      <c r="P112" s="8"/>
      <c r="Q112" s="8"/>
      <c r="R112" s="8"/>
      <c r="S112" s="8"/>
      <c r="T112" s="8">
        <v>82508</v>
      </c>
      <c r="U112" s="8">
        <v>74078</v>
      </c>
      <c r="V112" s="8">
        <v>42044</v>
      </c>
    </row>
    <row r="113" spans="2:22" x14ac:dyDescent="0.35">
      <c r="B113" t="s">
        <v>395</v>
      </c>
      <c r="F113">
        <v>0</v>
      </c>
      <c r="G113" s="24">
        <v>0</v>
      </c>
      <c r="H113" s="8">
        <v>1406927</v>
      </c>
      <c r="I113" s="8">
        <v>3382185</v>
      </c>
      <c r="J113" s="8">
        <v>3384795</v>
      </c>
      <c r="K113" s="24">
        <v>3386865</v>
      </c>
      <c r="L113" s="8">
        <v>3389033</v>
      </c>
      <c r="M113" s="8">
        <v>3391237</v>
      </c>
      <c r="N113" s="8">
        <v>3393448</v>
      </c>
      <c r="O113" s="24"/>
      <c r="P113" s="8"/>
      <c r="Q113" s="8"/>
      <c r="R113" s="8"/>
      <c r="S113" s="8"/>
      <c r="T113" s="8">
        <v>0</v>
      </c>
      <c r="U113" s="8">
        <v>3384795</v>
      </c>
      <c r="V113" s="8">
        <v>3393448</v>
      </c>
    </row>
    <row r="114" spans="2:22" s="5" customFormat="1" x14ac:dyDescent="0.35">
      <c r="B114" s="5" t="s">
        <v>396</v>
      </c>
      <c r="F114" s="5">
        <v>0</v>
      </c>
      <c r="G114" s="25">
        <v>0</v>
      </c>
      <c r="H114" s="10">
        <v>0</v>
      </c>
      <c r="I114" s="10">
        <v>14828</v>
      </c>
      <c r="J114" s="10">
        <v>14828</v>
      </c>
      <c r="K114" s="25">
        <v>23988</v>
      </c>
      <c r="L114" s="10">
        <v>12208</v>
      </c>
      <c r="M114" s="10">
        <v>27545</v>
      </c>
      <c r="N114" s="10">
        <v>19531</v>
      </c>
      <c r="O114" s="25"/>
      <c r="P114" s="10"/>
      <c r="Q114" s="10"/>
      <c r="R114" s="10"/>
      <c r="S114" s="10"/>
      <c r="T114" s="10">
        <v>0</v>
      </c>
      <c r="U114" s="10">
        <v>14828</v>
      </c>
      <c r="V114" s="10">
        <v>19531</v>
      </c>
    </row>
    <row r="115" spans="2:22" x14ac:dyDescent="0.35">
      <c r="B115" t="s">
        <v>397</v>
      </c>
      <c r="F115" s="8">
        <f t="shared" ref="F115:L115" si="61">SUM(F110:F114)</f>
        <v>4329363</v>
      </c>
      <c r="G115" s="24">
        <f t="shared" si="61"/>
        <v>7344667</v>
      </c>
      <c r="H115" s="8">
        <f t="shared" si="61"/>
        <v>11166783</v>
      </c>
      <c r="I115" s="8">
        <f t="shared" si="61"/>
        <v>13093774</v>
      </c>
      <c r="J115" s="8">
        <f t="shared" si="61"/>
        <v>14892736</v>
      </c>
      <c r="K115" s="24">
        <f t="shared" si="61"/>
        <v>14399101</v>
      </c>
      <c r="L115" s="8">
        <f t="shared" si="61"/>
        <v>99654854</v>
      </c>
      <c r="M115" s="8">
        <f>SUM(M110:M114)</f>
        <v>105542048</v>
      </c>
      <c r="N115" s="8">
        <f>SUM(N110:N114)</f>
        <v>84270316</v>
      </c>
      <c r="O115" s="24"/>
      <c r="P115" s="8"/>
      <c r="Q115" s="8"/>
      <c r="R115" s="8"/>
      <c r="S115" s="8">
        <f t="shared" ref="S115:T115" si="62">SUM(S110:S114)</f>
        <v>0</v>
      </c>
      <c r="T115" s="8">
        <f t="shared" si="62"/>
        <v>4329363</v>
      </c>
      <c r="U115" s="8">
        <f>SUM(U110:U114)</f>
        <v>14892736</v>
      </c>
      <c r="V115" s="8">
        <f>SUM(V110:V114)</f>
        <v>84270316</v>
      </c>
    </row>
    <row r="116" spans="2:22" x14ac:dyDescent="0.35">
      <c r="B116" t="s">
        <v>398</v>
      </c>
      <c r="F116">
        <v>562467</v>
      </c>
      <c r="G116" s="24">
        <v>552037</v>
      </c>
      <c r="H116" s="8">
        <v>0</v>
      </c>
      <c r="I116" s="8">
        <v>0</v>
      </c>
      <c r="J116" s="8">
        <v>0</v>
      </c>
      <c r="K116" s="24">
        <v>0</v>
      </c>
      <c r="L116" s="8">
        <v>0</v>
      </c>
      <c r="M116" s="8">
        <v>0</v>
      </c>
      <c r="N116" s="8">
        <v>0</v>
      </c>
      <c r="O116" s="24"/>
      <c r="P116" s="8"/>
      <c r="Q116" s="8"/>
      <c r="R116" s="8"/>
      <c r="S116" s="8"/>
      <c r="T116" s="8">
        <v>562467</v>
      </c>
      <c r="U116" s="8">
        <v>0</v>
      </c>
      <c r="V116" s="8">
        <v>0</v>
      </c>
    </row>
    <row r="117" spans="2:22" x14ac:dyDescent="0.35">
      <c r="B117" t="s">
        <v>399</v>
      </c>
      <c r="F117">
        <v>0</v>
      </c>
      <c r="G117" s="24">
        <v>0</v>
      </c>
      <c r="H117" s="8">
        <v>1</v>
      </c>
      <c r="I117" s="8">
        <v>1</v>
      </c>
      <c r="J117" s="8">
        <v>2</v>
      </c>
      <c r="K117" s="24">
        <v>2</v>
      </c>
      <c r="L117" s="8">
        <v>2</v>
      </c>
      <c r="M117" s="8">
        <v>2</v>
      </c>
      <c r="N117" s="8">
        <v>2</v>
      </c>
      <c r="O117" s="24"/>
      <c r="P117" s="8"/>
      <c r="Q117" s="8"/>
      <c r="R117" s="8"/>
      <c r="S117" s="8"/>
      <c r="T117" s="8">
        <v>0</v>
      </c>
      <c r="U117" s="8">
        <v>2</v>
      </c>
      <c r="V117" s="8">
        <v>2</v>
      </c>
    </row>
    <row r="118" spans="2:22" x14ac:dyDescent="0.35">
      <c r="B118" t="s">
        <v>400</v>
      </c>
      <c r="F118">
        <v>0</v>
      </c>
      <c r="G118" s="24">
        <v>0</v>
      </c>
      <c r="H118" s="8">
        <v>1</v>
      </c>
      <c r="I118" s="8">
        <v>1</v>
      </c>
      <c r="J118" s="8">
        <v>0</v>
      </c>
      <c r="K118" s="24">
        <v>0</v>
      </c>
      <c r="L118" s="8">
        <v>0</v>
      </c>
      <c r="M118" s="8">
        <v>0</v>
      </c>
      <c r="N118" s="8">
        <v>0</v>
      </c>
      <c r="O118" s="24"/>
      <c r="P118" s="8"/>
      <c r="Q118" s="8"/>
      <c r="R118" s="8"/>
      <c r="S118" s="8"/>
      <c r="T118" s="8">
        <v>0</v>
      </c>
      <c r="U118" s="8">
        <v>0</v>
      </c>
      <c r="V118" s="8">
        <v>0</v>
      </c>
    </row>
    <row r="119" spans="2:22" x14ac:dyDescent="0.35">
      <c r="B119" t="s">
        <v>401</v>
      </c>
      <c r="F119">
        <v>231024</v>
      </c>
      <c r="G119" s="24">
        <v>804523</v>
      </c>
      <c r="H119" s="8">
        <v>1516533</v>
      </c>
      <c r="I119" s="8">
        <v>1850711</v>
      </c>
      <c r="J119" s="8">
        <v>2034658</v>
      </c>
      <c r="K119" s="24">
        <v>2579216</v>
      </c>
      <c r="L119" s="8">
        <v>3004459</v>
      </c>
      <c r="M119" s="8">
        <v>3380330</v>
      </c>
      <c r="N119" s="8">
        <v>3767686</v>
      </c>
      <c r="O119" s="24"/>
      <c r="P119" s="8"/>
      <c r="Q119" s="8"/>
      <c r="R119" s="8"/>
      <c r="S119" s="8"/>
      <c r="T119" s="8">
        <v>231024</v>
      </c>
      <c r="U119" s="8">
        <v>2034658</v>
      </c>
      <c r="V119" s="8">
        <v>3767686</v>
      </c>
    </row>
    <row r="120" spans="2:22" x14ac:dyDescent="0.35">
      <c r="B120" t="s">
        <v>402</v>
      </c>
      <c r="F120">
        <v>6256</v>
      </c>
      <c r="G120" s="24">
        <v>2118</v>
      </c>
      <c r="H120" s="8">
        <v>2774</v>
      </c>
      <c r="I120" s="8">
        <v>-432</v>
      </c>
      <c r="J120" s="8">
        <v>-3395</v>
      </c>
      <c r="K120" s="24">
        <v>-3890</v>
      </c>
      <c r="L120" s="8">
        <v>-18183</v>
      </c>
      <c r="M120" s="8">
        <v>-36493</v>
      </c>
      <c r="N120" s="8">
        <v>-38606</v>
      </c>
      <c r="O120" s="24"/>
      <c r="P120" s="8"/>
      <c r="Q120" s="8"/>
      <c r="R120" s="8"/>
      <c r="S120" s="8"/>
      <c r="T120" s="8">
        <v>6256</v>
      </c>
      <c r="U120" s="8">
        <v>-3395</v>
      </c>
      <c r="V120" s="8">
        <v>-38606</v>
      </c>
    </row>
    <row r="121" spans="2:22" s="5" customFormat="1" x14ac:dyDescent="0.35">
      <c r="B121" s="5" t="s">
        <v>403</v>
      </c>
      <c r="F121" s="5">
        <v>726304</v>
      </c>
      <c r="G121" s="25">
        <v>1497767</v>
      </c>
      <c r="H121" s="10">
        <v>3104116</v>
      </c>
      <c r="I121" s="10">
        <v>3510216</v>
      </c>
      <c r="J121" s="10">
        <v>4350424</v>
      </c>
      <c r="K121" s="25">
        <v>3920765</v>
      </c>
      <c r="L121" s="10">
        <v>2827111</v>
      </c>
      <c r="M121" s="10">
        <v>2282476</v>
      </c>
      <c r="N121" s="10">
        <v>1725475</v>
      </c>
      <c r="O121" s="25"/>
      <c r="P121" s="10"/>
      <c r="Q121" s="10"/>
      <c r="R121" s="10"/>
      <c r="S121" s="10"/>
      <c r="T121" s="10">
        <v>726304</v>
      </c>
      <c r="U121" s="10">
        <v>4350424</v>
      </c>
      <c r="V121" s="10">
        <v>1725475</v>
      </c>
    </row>
    <row r="122" spans="2:22" x14ac:dyDescent="0.35">
      <c r="B122" t="s">
        <v>404</v>
      </c>
      <c r="F122" s="8">
        <f t="shared" ref="F122:I122" si="63">SUM(F117:F121)</f>
        <v>963584</v>
      </c>
      <c r="G122" s="24">
        <f t="shared" si="63"/>
        <v>2304408</v>
      </c>
      <c r="H122" s="8">
        <f t="shared" si="63"/>
        <v>4623425</v>
      </c>
      <c r="I122" s="8">
        <f t="shared" si="63"/>
        <v>5360497</v>
      </c>
      <c r="J122" s="8">
        <f>SUM(J117:J121)</f>
        <v>6381689</v>
      </c>
      <c r="K122" s="24">
        <f t="shared" ref="K122:M122" si="64">SUM(K117:K121)</f>
        <v>6496093</v>
      </c>
      <c r="L122" s="8">
        <f t="shared" si="64"/>
        <v>5813389</v>
      </c>
      <c r="M122" s="8">
        <f t="shared" si="64"/>
        <v>5626315</v>
      </c>
      <c r="N122" s="8">
        <f>SUM(N116:N121)</f>
        <v>5454557</v>
      </c>
      <c r="O122" s="24"/>
      <c r="P122" s="8"/>
      <c r="Q122" s="8"/>
      <c r="R122" s="8"/>
      <c r="S122" s="8"/>
      <c r="T122" s="8">
        <f>SUM(T117:T121)</f>
        <v>963584</v>
      </c>
      <c r="U122" s="8">
        <f>SUM(U116:U121)</f>
        <v>6381689</v>
      </c>
      <c r="V122" s="8">
        <f>SUM(V116:V121)</f>
        <v>5454557</v>
      </c>
    </row>
    <row r="123" spans="2:22" x14ac:dyDescent="0.35">
      <c r="B123" t="s">
        <v>405</v>
      </c>
      <c r="F123" s="8">
        <f>F122+F115</f>
        <v>5292947</v>
      </c>
      <c r="G123" s="24">
        <f t="shared" ref="G123:I123" si="65">G122+G115</f>
        <v>9649075</v>
      </c>
      <c r="H123" s="8">
        <f t="shared" si="65"/>
        <v>15790208</v>
      </c>
      <c r="I123" s="8">
        <f t="shared" si="65"/>
        <v>18454271</v>
      </c>
      <c r="J123" s="8">
        <f>J122+J115</f>
        <v>21274425</v>
      </c>
      <c r="K123" s="24">
        <f t="shared" ref="K123:L123" si="66">K122+K115</f>
        <v>20895194</v>
      </c>
      <c r="L123" s="8">
        <f t="shared" si="66"/>
        <v>105468243</v>
      </c>
      <c r="M123" s="8">
        <f>M122+M115</f>
        <v>111168363</v>
      </c>
      <c r="N123" s="8">
        <f>N122+N115</f>
        <v>89724873</v>
      </c>
      <c r="O123" s="24"/>
      <c r="P123" s="8"/>
      <c r="Q123" s="8"/>
      <c r="R123" s="8"/>
      <c r="S123" s="8"/>
      <c r="T123" s="8">
        <f>T122+T115</f>
        <v>5292947</v>
      </c>
      <c r="U123" s="8">
        <f>U122+U115</f>
        <v>21274425</v>
      </c>
      <c r="V123" s="8">
        <f>V122+V115</f>
        <v>89724873</v>
      </c>
    </row>
    <row r="124" spans="2:22" x14ac:dyDescent="0.35">
      <c r="G124" s="24"/>
      <c r="H124" s="8"/>
      <c r="I124" s="8"/>
      <c r="J124" s="8"/>
      <c r="K124" s="24"/>
      <c r="L124" s="8"/>
      <c r="M124" s="8"/>
      <c r="N124" s="8"/>
      <c r="O124" s="24"/>
      <c r="P124" s="8"/>
      <c r="Q124" s="8"/>
      <c r="R124" s="8"/>
      <c r="S124" s="8"/>
      <c r="T124" s="8"/>
      <c r="U124" s="8"/>
      <c r="V124" s="8"/>
    </row>
    <row r="125" spans="2:22" x14ac:dyDescent="0.35">
      <c r="G125" s="24"/>
      <c r="H125" s="8"/>
      <c r="I125" s="8"/>
      <c r="J125" s="8"/>
      <c r="K125" s="24"/>
      <c r="L125" s="8"/>
      <c r="M125" s="8"/>
      <c r="N125" s="8"/>
      <c r="O125" s="24"/>
      <c r="P125" s="8"/>
      <c r="Q125" s="8"/>
      <c r="R125" s="8"/>
      <c r="S125" s="8"/>
      <c r="T125" s="8"/>
      <c r="U125" s="8"/>
      <c r="V125" s="8"/>
    </row>
    <row r="126" spans="2:22" x14ac:dyDescent="0.35">
      <c r="G126" s="24"/>
      <c r="H126" s="8"/>
      <c r="I126" s="8"/>
      <c r="J126" s="8"/>
      <c r="K126" s="24"/>
      <c r="L126" s="8"/>
      <c r="M126" s="8"/>
      <c r="N126" s="8"/>
      <c r="O126" s="24"/>
      <c r="P126" s="8"/>
      <c r="Q126" s="8"/>
      <c r="R126" s="8"/>
      <c r="S126" s="8"/>
      <c r="T126" s="8"/>
      <c r="U126" s="8"/>
      <c r="V126" s="8"/>
    </row>
    <row r="127" spans="2:22" x14ac:dyDescent="0.35">
      <c r="G127" s="24"/>
      <c r="H127" s="8"/>
      <c r="I127" s="8"/>
      <c r="J127" s="8"/>
      <c r="K127" s="24"/>
      <c r="L127" s="8"/>
      <c r="M127" s="8"/>
      <c r="N127" s="8"/>
      <c r="O127" s="24"/>
      <c r="P127" s="8"/>
      <c r="Q127" s="8"/>
      <c r="R127" s="8"/>
      <c r="S127" s="8"/>
      <c r="T127" s="8"/>
      <c r="U127" s="8"/>
      <c r="V127" s="8"/>
    </row>
    <row r="128" spans="2:22" x14ac:dyDescent="0.35">
      <c r="G128" s="24"/>
      <c r="H128" s="8"/>
      <c r="I128" s="8"/>
      <c r="J128" s="8"/>
      <c r="K128" s="24"/>
      <c r="L128" s="8"/>
      <c r="M128" s="8"/>
      <c r="N128" s="8"/>
      <c r="O128" s="24"/>
      <c r="P128" s="8"/>
      <c r="Q128" s="8"/>
      <c r="R128" s="8"/>
      <c r="S128" s="8"/>
      <c r="T128" s="8"/>
      <c r="U128" s="8"/>
      <c r="V128" s="8"/>
    </row>
    <row r="129" spans="2:22" x14ac:dyDescent="0.35">
      <c r="G129" s="24"/>
      <c r="H129" s="8"/>
      <c r="I129" s="8"/>
      <c r="J129" s="8"/>
      <c r="K129" s="24"/>
      <c r="L129" s="8"/>
      <c r="M129" s="8"/>
      <c r="N129" s="8"/>
      <c r="O129" s="24"/>
      <c r="P129" s="8"/>
      <c r="Q129" s="8"/>
      <c r="R129" s="8"/>
      <c r="S129" s="8"/>
      <c r="T129" s="8"/>
      <c r="U129" s="8"/>
      <c r="V129" s="8"/>
    </row>
    <row r="130" spans="2:22" s="4" customFormat="1" x14ac:dyDescent="0.35">
      <c r="B130" s="4" t="s">
        <v>373</v>
      </c>
      <c r="G130" s="31"/>
      <c r="H130" s="12"/>
      <c r="I130" s="12"/>
      <c r="J130" s="12"/>
      <c r="K130" s="31"/>
      <c r="L130" s="12"/>
      <c r="M130" s="12"/>
      <c r="N130" s="12"/>
      <c r="O130" s="31"/>
      <c r="P130" s="12"/>
      <c r="Q130" s="12"/>
      <c r="R130" s="12"/>
      <c r="S130" s="12"/>
      <c r="T130" s="12"/>
      <c r="U130" s="12"/>
      <c r="V130" s="12"/>
    </row>
    <row r="131" spans="2:22" x14ac:dyDescent="0.35">
      <c r="B131" t="s">
        <v>406</v>
      </c>
      <c r="G131" s="24">
        <v>3411765</v>
      </c>
      <c r="H131" s="8">
        <f>7394664-G131</f>
        <v>3982899</v>
      </c>
      <c r="I131" s="8">
        <v>342047</v>
      </c>
      <c r="J131" s="8">
        <v>2993320</v>
      </c>
      <c r="K131" s="24">
        <v>-830114</v>
      </c>
      <c r="L131" s="8">
        <v>-3033661</v>
      </c>
      <c r="M131" s="8">
        <v>-953501</v>
      </c>
      <c r="N131" s="8">
        <v>3231857</v>
      </c>
      <c r="O131" s="24"/>
      <c r="P131" s="8"/>
      <c r="Q131" s="8"/>
      <c r="R131" s="8"/>
      <c r="S131" s="8">
        <v>-80594</v>
      </c>
      <c r="T131" s="8">
        <v>3004070</v>
      </c>
      <c r="U131" s="8">
        <v>10730031</v>
      </c>
      <c r="V131" s="8">
        <v>-1585419</v>
      </c>
    </row>
    <row r="132" spans="2:22" s="5" customFormat="1" x14ac:dyDescent="0.35">
      <c r="B132" s="5" t="s">
        <v>407</v>
      </c>
      <c r="G132" s="25">
        <f>-1-4388</f>
        <v>-4389</v>
      </c>
      <c r="H132" s="10">
        <f>-235-G132</f>
        <v>4154</v>
      </c>
      <c r="I132" s="10">
        <f>-7113-H132-G132</f>
        <v>-6878</v>
      </c>
      <c r="J132" s="10">
        <f>U132-I132-H132-G132</f>
        <v>-78670</v>
      </c>
      <c r="K132" s="25">
        <v>-10281</v>
      </c>
      <c r="L132" s="10">
        <v>-25548</v>
      </c>
      <c r="M132" s="10">
        <v>-15749</v>
      </c>
      <c r="N132" s="10">
        <v>-12393</v>
      </c>
      <c r="O132" s="25"/>
      <c r="P132" s="10"/>
      <c r="Q132" s="10"/>
      <c r="R132" s="10"/>
      <c r="S132" s="10">
        <v>-40471</v>
      </c>
      <c r="T132" s="10">
        <v>-18802</v>
      </c>
      <c r="U132" s="10">
        <v>-85783</v>
      </c>
      <c r="V132" s="10">
        <v>-63971</v>
      </c>
    </row>
    <row r="133" spans="2:22" x14ac:dyDescent="0.35">
      <c r="B133" t="s">
        <v>408</v>
      </c>
      <c r="G133" s="24">
        <f t="shared" ref="G133:L133" si="67">G131+G132</f>
        <v>3407376</v>
      </c>
      <c r="H133" s="8">
        <f t="shared" si="67"/>
        <v>3987053</v>
      </c>
      <c r="I133" s="8">
        <f t="shared" si="67"/>
        <v>335169</v>
      </c>
      <c r="J133" s="8">
        <f t="shared" si="67"/>
        <v>2914650</v>
      </c>
      <c r="K133" s="24">
        <f t="shared" si="67"/>
        <v>-840395</v>
      </c>
      <c r="L133" s="8">
        <f t="shared" si="67"/>
        <v>-3059209</v>
      </c>
      <c r="M133" s="8">
        <f>M131+M132</f>
        <v>-969250</v>
      </c>
      <c r="N133" s="8">
        <f>N131+N132</f>
        <v>3219464</v>
      </c>
      <c r="O133" s="24"/>
      <c r="P133" s="8"/>
      <c r="Q133" s="8"/>
      <c r="R133" s="8"/>
      <c r="S133" s="8">
        <f t="shared" ref="S133:T133" si="68">S131+S132</f>
        <v>-121065</v>
      </c>
      <c r="T133" s="8">
        <f t="shared" si="68"/>
        <v>2985268</v>
      </c>
      <c r="U133" s="8">
        <f>U131+U132</f>
        <v>10644248</v>
      </c>
      <c r="V133" s="8">
        <f>SUM(V131:V132)</f>
        <v>-1649390</v>
      </c>
    </row>
    <row r="134" spans="2:22" x14ac:dyDescent="0.35">
      <c r="G134" s="24"/>
      <c r="H134" s="8"/>
      <c r="I134" s="8"/>
      <c r="J134" s="8"/>
      <c r="K134" s="24"/>
      <c r="L134" s="8"/>
      <c r="M134" s="8"/>
      <c r="N134" s="8"/>
      <c r="O134" s="24"/>
      <c r="P134" s="8"/>
      <c r="Q134" s="8"/>
      <c r="R134" s="8"/>
      <c r="S134" s="8"/>
      <c r="T134" s="8"/>
      <c r="U134" s="8"/>
      <c r="V134" s="8"/>
    </row>
  </sheetData>
  <pageMargins left="0.7" right="0.7" top="0.75" bottom="0.75" header="0.3" footer="0.3"/>
  <pageSetup orientation="portrait" r:id="rId1"/>
  <ignoredErrors>
    <ignoredError sqref="J41 J49:J53 J42:J48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"/>
  <sheetViews>
    <sheetView workbookViewId="0"/>
  </sheetViews>
  <sheetFormatPr defaultRowHeight="14.5" x14ac:dyDescent="0.35"/>
  <sheetData>
    <row r="1" spans="1:4" x14ac:dyDescent="0.35">
      <c r="B1" s="1" t="s">
        <v>100</v>
      </c>
      <c r="C1" s="1" t="s">
        <v>101</v>
      </c>
      <c r="D1" s="1" t="s">
        <v>102</v>
      </c>
    </row>
    <row r="2" spans="1:4" x14ac:dyDescent="0.35">
      <c r="A2" s="1" t="s">
        <v>190</v>
      </c>
      <c r="B2" t="s">
        <v>229</v>
      </c>
      <c r="C2" t="s">
        <v>252</v>
      </c>
      <c r="D2" t="s">
        <v>275</v>
      </c>
    </row>
    <row r="3" spans="1:4" x14ac:dyDescent="0.35">
      <c r="A3" s="1" t="s">
        <v>191</v>
      </c>
      <c r="B3" t="s">
        <v>230</v>
      </c>
      <c r="C3" t="s">
        <v>253</v>
      </c>
      <c r="D3" t="s">
        <v>276</v>
      </c>
    </row>
    <row r="4" spans="1:4" x14ac:dyDescent="0.35">
      <c r="A4" s="1" t="s">
        <v>192</v>
      </c>
      <c r="B4" t="s">
        <v>231</v>
      </c>
      <c r="C4" t="s">
        <v>254</v>
      </c>
      <c r="D4" t="s">
        <v>277</v>
      </c>
    </row>
    <row r="5" spans="1:4" x14ac:dyDescent="0.35">
      <c r="A5" s="1" t="s">
        <v>193</v>
      </c>
      <c r="B5" t="s">
        <v>232</v>
      </c>
      <c r="C5" t="s">
        <v>255</v>
      </c>
      <c r="D5" t="s">
        <v>278</v>
      </c>
    </row>
    <row r="6" spans="1:4" x14ac:dyDescent="0.35">
      <c r="A6" s="1" t="s">
        <v>194</v>
      </c>
      <c r="B6" t="s">
        <v>24</v>
      </c>
      <c r="C6" t="s">
        <v>24</v>
      </c>
      <c r="D6" t="s">
        <v>24</v>
      </c>
    </row>
    <row r="7" spans="1:4" x14ac:dyDescent="0.35">
      <c r="A7" s="1" t="s">
        <v>195</v>
      </c>
      <c r="B7" t="s">
        <v>233</v>
      </c>
      <c r="C7" t="s">
        <v>256</v>
      </c>
      <c r="D7" t="s">
        <v>279</v>
      </c>
    </row>
    <row r="8" spans="1:4" x14ac:dyDescent="0.35">
      <c r="A8" s="1" t="s">
        <v>196</v>
      </c>
      <c r="B8" t="s">
        <v>234</v>
      </c>
      <c r="C8" t="s">
        <v>257</v>
      </c>
      <c r="D8" t="s">
        <v>280</v>
      </c>
    </row>
    <row r="9" spans="1:4" x14ac:dyDescent="0.35">
      <c r="A9" s="1" t="s">
        <v>197</v>
      </c>
      <c r="B9" t="s">
        <v>235</v>
      </c>
      <c r="C9" t="s">
        <v>258</v>
      </c>
      <c r="D9" t="s">
        <v>281</v>
      </c>
    </row>
    <row r="10" spans="1:4" x14ac:dyDescent="0.35">
      <c r="A10" s="1" t="s">
        <v>198</v>
      </c>
      <c r="B10" t="s">
        <v>236</v>
      </c>
      <c r="C10" t="s">
        <v>259</v>
      </c>
      <c r="D10" t="s">
        <v>282</v>
      </c>
    </row>
    <row r="11" spans="1:4" x14ac:dyDescent="0.35">
      <c r="A11" s="1" t="s">
        <v>199</v>
      </c>
      <c r="B11" t="s">
        <v>237</v>
      </c>
      <c r="C11" t="s">
        <v>260</v>
      </c>
      <c r="D11" t="s">
        <v>283</v>
      </c>
    </row>
    <row r="12" spans="1:4" x14ac:dyDescent="0.35">
      <c r="A12" s="1" t="s">
        <v>200</v>
      </c>
      <c r="B12" t="s">
        <v>159</v>
      </c>
      <c r="C12" t="s">
        <v>261</v>
      </c>
      <c r="D12" t="s">
        <v>284</v>
      </c>
    </row>
    <row r="13" spans="1:4" x14ac:dyDescent="0.35">
      <c r="A13" s="1" t="s">
        <v>201</v>
      </c>
      <c r="B13" t="s">
        <v>238</v>
      </c>
      <c r="C13" t="s">
        <v>262</v>
      </c>
      <c r="D13" t="s">
        <v>285</v>
      </c>
    </row>
    <row r="14" spans="1:4" x14ac:dyDescent="0.35">
      <c r="A14" s="1" t="s">
        <v>202</v>
      </c>
      <c r="B14" t="s">
        <v>239</v>
      </c>
      <c r="C14" t="s">
        <v>263</v>
      </c>
      <c r="D14" t="s">
        <v>286</v>
      </c>
    </row>
    <row r="15" spans="1:4" x14ac:dyDescent="0.35">
      <c r="A15" s="1" t="s">
        <v>203</v>
      </c>
      <c r="B15" t="s">
        <v>240</v>
      </c>
      <c r="C15" t="s">
        <v>264</v>
      </c>
      <c r="D15" t="s">
        <v>287</v>
      </c>
    </row>
    <row r="16" spans="1:4" x14ac:dyDescent="0.35">
      <c r="A16" s="1" t="s">
        <v>204</v>
      </c>
      <c r="B16" t="s">
        <v>241</v>
      </c>
      <c r="C16" t="s">
        <v>265</v>
      </c>
      <c r="D16" t="s">
        <v>288</v>
      </c>
    </row>
    <row r="17" spans="1:4" x14ac:dyDescent="0.35">
      <c r="A17" s="1" t="s">
        <v>205</v>
      </c>
      <c r="B17" t="s">
        <v>24</v>
      </c>
      <c r="C17" t="s">
        <v>24</v>
      </c>
      <c r="D17" t="s">
        <v>24</v>
      </c>
    </row>
    <row r="18" spans="1:4" x14ac:dyDescent="0.35">
      <c r="A18" s="1" t="s">
        <v>206</v>
      </c>
      <c r="B18" t="s">
        <v>242</v>
      </c>
      <c r="C18" t="s">
        <v>266</v>
      </c>
      <c r="D18" t="s">
        <v>289</v>
      </c>
    </row>
    <row r="19" spans="1:4" x14ac:dyDescent="0.35">
      <c r="A19" s="1" t="s">
        <v>207</v>
      </c>
      <c r="B19" t="s">
        <v>243</v>
      </c>
      <c r="C19" t="s">
        <v>267</v>
      </c>
      <c r="D19" t="s">
        <v>290</v>
      </c>
    </row>
    <row r="20" spans="1:4" x14ac:dyDescent="0.35">
      <c r="A20" s="1" t="s">
        <v>208</v>
      </c>
      <c r="B20" t="s">
        <v>138</v>
      </c>
      <c r="C20" t="s">
        <v>268</v>
      </c>
      <c r="D20" t="s">
        <v>291</v>
      </c>
    </row>
    <row r="21" spans="1:4" x14ac:dyDescent="0.35">
      <c r="A21" s="1" t="s">
        <v>209</v>
      </c>
      <c r="B21" t="s">
        <v>244</v>
      </c>
      <c r="C21" t="s">
        <v>243</v>
      </c>
      <c r="D21" t="s">
        <v>292</v>
      </c>
    </row>
    <row r="22" spans="1:4" x14ac:dyDescent="0.35">
      <c r="A22" s="1" t="s">
        <v>210</v>
      </c>
      <c r="B22" t="s">
        <v>24</v>
      </c>
      <c r="C22" t="s">
        <v>24</v>
      </c>
      <c r="D22" t="s">
        <v>24</v>
      </c>
    </row>
    <row r="23" spans="1:4" x14ac:dyDescent="0.35">
      <c r="A23" s="1" t="s">
        <v>211</v>
      </c>
      <c r="B23" t="s">
        <v>166</v>
      </c>
      <c r="C23" t="s">
        <v>269</v>
      </c>
      <c r="D23" t="s">
        <v>161</v>
      </c>
    </row>
    <row r="24" spans="1:4" x14ac:dyDescent="0.35">
      <c r="A24" s="1" t="s">
        <v>212</v>
      </c>
      <c r="B24" t="s">
        <v>245</v>
      </c>
      <c r="C24" t="s">
        <v>270</v>
      </c>
      <c r="D24" t="s">
        <v>293</v>
      </c>
    </row>
    <row r="25" spans="1:4" x14ac:dyDescent="0.35">
      <c r="A25" s="1" t="s">
        <v>213</v>
      </c>
      <c r="B25" t="s">
        <v>38</v>
      </c>
      <c r="C25" t="s">
        <v>56</v>
      </c>
      <c r="D25" t="s">
        <v>76</v>
      </c>
    </row>
    <row r="26" spans="1:4" x14ac:dyDescent="0.35">
      <c r="A26" s="1" t="s">
        <v>214</v>
      </c>
      <c r="B26" t="s">
        <v>24</v>
      </c>
      <c r="C26" t="s">
        <v>24</v>
      </c>
      <c r="D26" t="s">
        <v>24</v>
      </c>
    </row>
    <row r="27" spans="1:4" x14ac:dyDescent="0.35">
      <c r="A27" s="1" t="s">
        <v>215</v>
      </c>
      <c r="B27" t="s">
        <v>246</v>
      </c>
      <c r="C27" t="s">
        <v>24</v>
      </c>
      <c r="D27" t="s">
        <v>294</v>
      </c>
    </row>
    <row r="28" spans="1:4" x14ac:dyDescent="0.35">
      <c r="A28" s="1" t="s">
        <v>216</v>
      </c>
      <c r="B28" t="s">
        <v>247</v>
      </c>
      <c r="C28" t="s">
        <v>56</v>
      </c>
      <c r="D28" t="s">
        <v>295</v>
      </c>
    </row>
    <row r="29" spans="1:4" x14ac:dyDescent="0.35">
      <c r="A29" s="1" t="s">
        <v>217</v>
      </c>
      <c r="B29" t="s">
        <v>24</v>
      </c>
      <c r="C29" t="s">
        <v>24</v>
      </c>
      <c r="D29" t="s">
        <v>24</v>
      </c>
    </row>
    <row r="30" spans="1:4" x14ac:dyDescent="0.35">
      <c r="A30" s="1" t="s">
        <v>218</v>
      </c>
      <c r="B30" t="s">
        <v>248</v>
      </c>
      <c r="C30" t="s">
        <v>271</v>
      </c>
      <c r="D30" t="s">
        <v>296</v>
      </c>
    </row>
    <row r="31" spans="1:4" x14ac:dyDescent="0.35">
      <c r="A31" s="1" t="s">
        <v>219</v>
      </c>
      <c r="B31" t="s">
        <v>249</v>
      </c>
      <c r="C31" t="s">
        <v>272</v>
      </c>
      <c r="D31" t="s">
        <v>297</v>
      </c>
    </row>
    <row r="32" spans="1:4" x14ac:dyDescent="0.35">
      <c r="A32" s="1" t="s">
        <v>220</v>
      </c>
      <c r="B32" t="s">
        <v>24</v>
      </c>
      <c r="C32" t="s">
        <v>24</v>
      </c>
      <c r="D32" t="s">
        <v>24</v>
      </c>
    </row>
    <row r="33" spans="1:4" x14ac:dyDescent="0.35">
      <c r="A33" s="1" t="s">
        <v>221</v>
      </c>
      <c r="B33" t="s">
        <v>24</v>
      </c>
      <c r="C33" t="s">
        <v>145</v>
      </c>
      <c r="D33" t="s">
        <v>145</v>
      </c>
    </row>
    <row r="34" spans="1:4" x14ac:dyDescent="0.35">
      <c r="A34" s="1" t="s">
        <v>222</v>
      </c>
      <c r="B34" t="s">
        <v>250</v>
      </c>
      <c r="C34" t="s">
        <v>273</v>
      </c>
      <c r="D34" t="s">
        <v>298</v>
      </c>
    </row>
    <row r="35" spans="1:4" x14ac:dyDescent="0.35">
      <c r="A35" s="1" t="s">
        <v>223</v>
      </c>
      <c r="B35" t="s">
        <v>251</v>
      </c>
      <c r="C35" t="s">
        <v>243</v>
      </c>
      <c r="D35" t="s">
        <v>299</v>
      </c>
    </row>
    <row r="36" spans="1:4" x14ac:dyDescent="0.35">
      <c r="A36" s="1" t="s">
        <v>224</v>
      </c>
      <c r="B36" t="s">
        <v>24</v>
      </c>
      <c r="C36" t="s">
        <v>274</v>
      </c>
      <c r="D36" t="s">
        <v>24</v>
      </c>
    </row>
    <row r="37" spans="1:4" x14ac:dyDescent="0.35">
      <c r="A37" s="1" t="s">
        <v>225</v>
      </c>
      <c r="B37" t="s">
        <v>39</v>
      </c>
      <c r="C37" t="s">
        <v>57</v>
      </c>
      <c r="D37" t="s">
        <v>77</v>
      </c>
    </row>
    <row r="38" spans="1:4" x14ac:dyDescent="0.35">
      <c r="A38" s="1" t="s">
        <v>226</v>
      </c>
      <c r="B38" t="s">
        <v>242</v>
      </c>
      <c r="C38" t="s">
        <v>266</v>
      </c>
      <c r="D38" t="s">
        <v>289</v>
      </c>
    </row>
    <row r="39" spans="1:4" x14ac:dyDescent="0.35">
      <c r="A39" s="1" t="s">
        <v>227</v>
      </c>
      <c r="B39" t="s">
        <v>24</v>
      </c>
      <c r="C39" t="s">
        <v>24</v>
      </c>
      <c r="D39" t="s">
        <v>24</v>
      </c>
    </row>
    <row r="40" spans="1:4" x14ac:dyDescent="0.35">
      <c r="A40" s="1" t="s">
        <v>228</v>
      </c>
      <c r="B40" t="s">
        <v>242</v>
      </c>
      <c r="C40" t="s">
        <v>266</v>
      </c>
      <c r="D40" t="s">
        <v>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workbookViewId="0"/>
  </sheetViews>
  <sheetFormatPr defaultRowHeight="14.5" x14ac:dyDescent="0.35"/>
  <sheetData>
    <row r="1" spans="1:4" x14ac:dyDescent="0.35">
      <c r="B1" s="1" t="s">
        <v>100</v>
      </c>
      <c r="C1" s="1" t="s">
        <v>101</v>
      </c>
      <c r="D1" s="1" t="s">
        <v>102</v>
      </c>
    </row>
    <row r="2" spans="1:4" x14ac:dyDescent="0.35">
      <c r="A2" s="1" t="s">
        <v>125</v>
      </c>
      <c r="B2" t="s">
        <v>34</v>
      </c>
      <c r="C2" t="s">
        <v>52</v>
      </c>
      <c r="D2" t="s">
        <v>72</v>
      </c>
    </row>
    <row r="3" spans="1:4" x14ac:dyDescent="0.35">
      <c r="A3" s="1" t="s">
        <v>116</v>
      </c>
      <c r="B3" t="s">
        <v>33</v>
      </c>
      <c r="C3" t="s">
        <v>51</v>
      </c>
      <c r="D3" t="s">
        <v>71</v>
      </c>
    </row>
    <row r="4" spans="1:4" x14ac:dyDescent="0.35">
      <c r="A4" s="1" t="s">
        <v>300</v>
      </c>
      <c r="B4" t="s">
        <v>324</v>
      </c>
      <c r="C4" t="s">
        <v>145</v>
      </c>
      <c r="D4" t="s">
        <v>355</v>
      </c>
    </row>
    <row r="5" spans="1:4" x14ac:dyDescent="0.35">
      <c r="A5" s="1" t="s">
        <v>301</v>
      </c>
      <c r="B5" t="s">
        <v>51</v>
      </c>
      <c r="C5" t="s">
        <v>339</v>
      </c>
      <c r="D5" t="s">
        <v>356</v>
      </c>
    </row>
    <row r="6" spans="1:4" x14ac:dyDescent="0.35">
      <c r="A6" s="1" t="s">
        <v>302</v>
      </c>
      <c r="B6" t="s">
        <v>325</v>
      </c>
      <c r="C6" t="s">
        <v>340</v>
      </c>
      <c r="D6" t="s">
        <v>357</v>
      </c>
    </row>
    <row r="7" spans="1:4" x14ac:dyDescent="0.35">
      <c r="A7" s="1" t="s">
        <v>303</v>
      </c>
      <c r="B7" t="s">
        <v>51</v>
      </c>
      <c r="C7" t="s">
        <v>341</v>
      </c>
      <c r="D7" t="s">
        <v>24</v>
      </c>
    </row>
    <row r="8" spans="1:4" x14ac:dyDescent="0.35">
      <c r="A8" s="1" t="s">
        <v>194</v>
      </c>
      <c r="B8" t="s">
        <v>24</v>
      </c>
      <c r="C8" t="s">
        <v>24</v>
      </c>
      <c r="D8" t="s">
        <v>24</v>
      </c>
    </row>
    <row r="9" spans="1:4" x14ac:dyDescent="0.35">
      <c r="A9" s="1" t="s">
        <v>207</v>
      </c>
      <c r="B9" t="s">
        <v>24</v>
      </c>
      <c r="C9" t="s">
        <v>24</v>
      </c>
      <c r="D9" t="s">
        <v>358</v>
      </c>
    </row>
    <row r="10" spans="1:4" x14ac:dyDescent="0.35">
      <c r="A10" s="1" t="s">
        <v>304</v>
      </c>
      <c r="B10" t="s">
        <v>326</v>
      </c>
      <c r="C10" t="s">
        <v>342</v>
      </c>
      <c r="D10" t="s">
        <v>359</v>
      </c>
    </row>
    <row r="11" spans="1:4" x14ac:dyDescent="0.35">
      <c r="A11" s="1" t="s">
        <v>305</v>
      </c>
      <c r="B11" t="s">
        <v>327</v>
      </c>
      <c r="C11" t="s">
        <v>343</v>
      </c>
      <c r="D11" t="s">
        <v>360</v>
      </c>
    </row>
    <row r="12" spans="1:4" x14ac:dyDescent="0.35">
      <c r="A12" s="1" t="s">
        <v>306</v>
      </c>
      <c r="B12" t="s">
        <v>328</v>
      </c>
      <c r="C12" t="s">
        <v>344</v>
      </c>
      <c r="D12" t="s">
        <v>361</v>
      </c>
    </row>
    <row r="13" spans="1:4" x14ac:dyDescent="0.35">
      <c r="A13" s="1" t="s">
        <v>307</v>
      </c>
      <c r="B13" t="s">
        <v>329</v>
      </c>
      <c r="C13" t="s">
        <v>345</v>
      </c>
      <c r="D13" t="s">
        <v>362</v>
      </c>
    </row>
    <row r="14" spans="1:4" x14ac:dyDescent="0.35">
      <c r="A14" s="1" t="s">
        <v>308</v>
      </c>
      <c r="B14" t="s">
        <v>330</v>
      </c>
      <c r="C14" t="s">
        <v>346</v>
      </c>
      <c r="D14" t="s">
        <v>363</v>
      </c>
    </row>
    <row r="15" spans="1:4" x14ac:dyDescent="0.35">
      <c r="A15" s="1" t="s">
        <v>309</v>
      </c>
      <c r="B15" t="s">
        <v>331</v>
      </c>
      <c r="C15" t="s">
        <v>347</v>
      </c>
      <c r="D15" t="s">
        <v>364</v>
      </c>
    </row>
    <row r="16" spans="1:4" x14ac:dyDescent="0.35">
      <c r="A16" s="1" t="s">
        <v>310</v>
      </c>
      <c r="B16" t="s">
        <v>145</v>
      </c>
      <c r="C16" t="s">
        <v>145</v>
      </c>
      <c r="D16" t="s">
        <v>292</v>
      </c>
    </row>
    <row r="17" spans="1:4" x14ac:dyDescent="0.35">
      <c r="A17" s="1" t="s">
        <v>311</v>
      </c>
      <c r="B17" t="s">
        <v>332</v>
      </c>
      <c r="C17" t="s">
        <v>348</v>
      </c>
      <c r="D17" t="s">
        <v>365</v>
      </c>
    </row>
    <row r="18" spans="1:4" x14ac:dyDescent="0.35">
      <c r="A18" s="1" t="s">
        <v>312</v>
      </c>
      <c r="B18" t="s">
        <v>333</v>
      </c>
      <c r="C18" t="s">
        <v>349</v>
      </c>
      <c r="D18" t="s">
        <v>366</v>
      </c>
    </row>
    <row r="19" spans="1:4" x14ac:dyDescent="0.35">
      <c r="A19" s="1" t="s">
        <v>313</v>
      </c>
      <c r="B19" t="s">
        <v>24</v>
      </c>
      <c r="C19" t="s">
        <v>24</v>
      </c>
      <c r="D19" t="s">
        <v>24</v>
      </c>
    </row>
    <row r="20" spans="1:4" x14ac:dyDescent="0.35">
      <c r="A20" s="1" t="s">
        <v>314</v>
      </c>
      <c r="B20" t="s">
        <v>24</v>
      </c>
      <c r="C20" t="s">
        <v>24</v>
      </c>
      <c r="D20" t="s">
        <v>24</v>
      </c>
    </row>
    <row r="21" spans="1:4" x14ac:dyDescent="0.35">
      <c r="A21" s="1" t="s">
        <v>315</v>
      </c>
      <c r="B21" t="s">
        <v>24</v>
      </c>
      <c r="C21" t="s">
        <v>24</v>
      </c>
      <c r="D21" t="s">
        <v>24</v>
      </c>
    </row>
    <row r="22" spans="1:4" x14ac:dyDescent="0.35">
      <c r="A22" s="1" t="s">
        <v>316</v>
      </c>
      <c r="B22" t="s">
        <v>24</v>
      </c>
      <c r="C22" t="s">
        <v>24</v>
      </c>
      <c r="D22" t="s">
        <v>24</v>
      </c>
    </row>
    <row r="23" spans="1:4" x14ac:dyDescent="0.35">
      <c r="A23" s="1" t="s">
        <v>317</v>
      </c>
      <c r="B23" t="s">
        <v>334</v>
      </c>
      <c r="C23" t="s">
        <v>350</v>
      </c>
      <c r="D23" t="s">
        <v>367</v>
      </c>
    </row>
    <row r="24" spans="1:4" x14ac:dyDescent="0.35">
      <c r="A24" s="1" t="s">
        <v>318</v>
      </c>
      <c r="B24" t="s">
        <v>334</v>
      </c>
      <c r="C24" t="s">
        <v>350</v>
      </c>
      <c r="D24" t="s">
        <v>367</v>
      </c>
    </row>
    <row r="25" spans="1:4" x14ac:dyDescent="0.35">
      <c r="A25" s="1" t="s">
        <v>319</v>
      </c>
      <c r="B25" t="s">
        <v>335</v>
      </c>
      <c r="C25" t="s">
        <v>351</v>
      </c>
      <c r="D25" t="s">
        <v>368</v>
      </c>
    </row>
    <row r="26" spans="1:4" x14ac:dyDescent="0.35">
      <c r="A26" s="1" t="s">
        <v>320</v>
      </c>
      <c r="B26" t="s">
        <v>336</v>
      </c>
      <c r="C26" t="s">
        <v>352</v>
      </c>
      <c r="D26" t="s">
        <v>369</v>
      </c>
    </row>
    <row r="27" spans="1:4" x14ac:dyDescent="0.35">
      <c r="A27" s="1" t="s">
        <v>321</v>
      </c>
      <c r="B27" t="s">
        <v>337</v>
      </c>
      <c r="C27" t="s">
        <v>353</v>
      </c>
      <c r="D27" t="s">
        <v>370</v>
      </c>
    </row>
    <row r="28" spans="1:4" x14ac:dyDescent="0.35">
      <c r="A28" s="1" t="s">
        <v>322</v>
      </c>
      <c r="B28" t="s">
        <v>234</v>
      </c>
      <c r="C28" t="s">
        <v>337</v>
      </c>
      <c r="D28" t="s">
        <v>353</v>
      </c>
    </row>
    <row r="29" spans="1:4" x14ac:dyDescent="0.35">
      <c r="A29" s="1" t="s">
        <v>323</v>
      </c>
      <c r="B29" t="s">
        <v>338</v>
      </c>
      <c r="C29" t="s">
        <v>354</v>
      </c>
      <c r="D29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Income Statement</vt:lpstr>
      <vt:lpstr>Model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2022-08-04T09:56:39Z</dcterms:created>
  <dcterms:modified xsi:type="dcterms:W3CDTF">2023-02-25T22:53:30Z</dcterms:modified>
</cp:coreProperties>
</file>