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d.docs.live.net/534a1defcf7f9d1a/Company Models CloudSave/GOOGL/"/>
    </mc:Choice>
  </mc:AlternateContent>
  <xr:revisionPtr revIDLastSave="2988" documentId="11_781307F7D0CF7EE246B491A8F3BEC1ECC92C84CB" xr6:coauthVersionLast="47" xr6:coauthVersionMax="47" xr10:uidLastSave="{4A81838B-487B-4F55-9626-192C79C87001}"/>
  <bookViews>
    <workbookView xWindow="-110" yWindow="-110" windowWidth="38620" windowHeight="21220" activeTab="1" xr2:uid="{00000000-000D-0000-FFFF-FFFF00000000}"/>
  </bookViews>
  <sheets>
    <sheet name="Main" sheetId="5" r:id="rId1"/>
    <sheet name="Model" sheetId="6" r:id="rId2"/>
    <sheet name="Summary" sheetId="1" r:id="rId3"/>
    <sheet name="Sheet1" sheetId="7" r:id="rId4"/>
    <sheet name="Income Statement" sheetId="2" r:id="rId5"/>
    <sheet name="Balance Sheet" sheetId="3" r:id="rId6"/>
    <sheet name="Cash Flow"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P44" i="6" l="1"/>
  <c r="AQ44" i="6"/>
  <c r="AR44" i="6"/>
  <c r="AS44" i="6"/>
  <c r="AT44" i="6"/>
  <c r="AU44" i="6"/>
  <c r="AO44" i="6"/>
  <c r="I44" i="6"/>
  <c r="J44" i="6"/>
  <c r="K44" i="6"/>
  <c r="L44" i="6"/>
  <c r="M44" i="6"/>
  <c r="N44" i="6"/>
  <c r="O44" i="6"/>
  <c r="P44" i="6"/>
  <c r="Q44" i="6"/>
  <c r="R44" i="6"/>
  <c r="S44" i="6"/>
  <c r="T44" i="6"/>
  <c r="U44" i="6"/>
  <c r="V44" i="6"/>
  <c r="W44" i="6"/>
  <c r="X44" i="6"/>
  <c r="Y44" i="6"/>
  <c r="Z44" i="6"/>
  <c r="H44" i="6"/>
  <c r="AO66" i="6"/>
  <c r="AP66" i="6"/>
  <c r="AQ66" i="6"/>
  <c r="AR66" i="6"/>
  <c r="AS66" i="6"/>
  <c r="AT66" i="6"/>
  <c r="AU66" i="6"/>
  <c r="AN66" i="6"/>
  <c r="AO85" i="6"/>
  <c r="AP85" i="6"/>
  <c r="AQ85" i="6"/>
  <c r="AR85" i="6"/>
  <c r="AS85" i="6"/>
  <c r="AT85" i="6"/>
  <c r="AU85" i="6"/>
  <c r="AN85" i="6"/>
  <c r="H85" i="6"/>
  <c r="I85" i="6"/>
  <c r="J85" i="6"/>
  <c r="K85" i="6"/>
  <c r="L85" i="6"/>
  <c r="M85" i="6"/>
  <c r="N85" i="6"/>
  <c r="O85" i="6"/>
  <c r="P85" i="6"/>
  <c r="Q85" i="6"/>
  <c r="R85" i="6"/>
  <c r="S85" i="6"/>
  <c r="T85" i="6"/>
  <c r="U85" i="6"/>
  <c r="V85" i="6"/>
  <c r="W85" i="6"/>
  <c r="X85" i="6"/>
  <c r="Y85" i="6"/>
  <c r="Z85" i="6"/>
  <c r="AA85" i="6"/>
  <c r="AA86" i="6" s="1"/>
  <c r="AB85" i="6"/>
  <c r="AB86" i="6" s="1"/>
  <c r="AC85" i="6"/>
  <c r="AC86" i="6" s="1"/>
  <c r="AD85" i="6"/>
  <c r="AD86" i="6" s="1"/>
  <c r="AE85" i="6"/>
  <c r="AE86" i="6" s="1"/>
  <c r="G85" i="6"/>
  <c r="G66" i="6"/>
  <c r="I66" i="6"/>
  <c r="J66" i="6"/>
  <c r="K66" i="6"/>
  <c r="L66" i="6"/>
  <c r="M66" i="6"/>
  <c r="N66" i="6"/>
  <c r="O66" i="6"/>
  <c r="P66" i="6"/>
  <c r="Q66" i="6"/>
  <c r="R66" i="6"/>
  <c r="S66" i="6"/>
  <c r="T66" i="6"/>
  <c r="U66" i="6"/>
  <c r="V66" i="6"/>
  <c r="W66" i="6"/>
  <c r="X66" i="6"/>
  <c r="Y66" i="6"/>
  <c r="Z66" i="6"/>
  <c r="AA66" i="6"/>
  <c r="AB66" i="6"/>
  <c r="AC66" i="6"/>
  <c r="AD66" i="6"/>
  <c r="AE66" i="6"/>
  <c r="H66" i="6"/>
  <c r="AA52" i="6"/>
  <c r="AA57" i="6" s="1"/>
  <c r="AB52" i="6"/>
  <c r="AB57" i="6" s="1"/>
  <c r="AC52" i="6"/>
  <c r="AC57" i="6" s="1"/>
  <c r="AD52" i="6"/>
  <c r="AD57" i="6" s="1"/>
  <c r="AE52" i="6"/>
  <c r="AE57" i="6" s="1"/>
  <c r="AE67" i="6" l="1"/>
  <c r="AD67" i="6"/>
  <c r="AC67" i="6"/>
  <c r="AB67" i="6"/>
  <c r="AA67" i="6"/>
  <c r="B6" i="5" l="1"/>
  <c r="AX5" i="6"/>
  <c r="AT111" i="6"/>
  <c r="AU111" i="6"/>
  <c r="AS111" i="6"/>
  <c r="AN31" i="6"/>
  <c r="AO31" i="6"/>
  <c r="AP31" i="6"/>
  <c r="AQ31" i="6"/>
  <c r="AR31" i="6"/>
  <c r="O31" i="6" s="1"/>
  <c r="AS31" i="6"/>
  <c r="AU77" i="6"/>
  <c r="AU86" i="6" s="1"/>
  <c r="AU52" i="6"/>
  <c r="B5" i="5" s="1"/>
  <c r="AT31" i="6"/>
  <c r="AU25" i="6"/>
  <c r="AT25" i="6"/>
  <c r="AU17" i="6"/>
  <c r="AU40" i="6" s="1"/>
  <c r="R17" i="6"/>
  <c r="R91" i="6" s="1"/>
  <c r="S17" i="6"/>
  <c r="T17" i="6"/>
  <c r="U17" i="6"/>
  <c r="V17" i="6"/>
  <c r="V19" i="6" s="1"/>
  <c r="W17" i="6"/>
  <c r="W19" i="6" s="1"/>
  <c r="W35" i="6" s="1"/>
  <c r="X17" i="6"/>
  <c r="X19" i="6" s="1"/>
  <c r="X35" i="6" s="1"/>
  <c r="Y17" i="6"/>
  <c r="Y19" i="6" s="1"/>
  <c r="Y35" i="6" s="1"/>
  <c r="Z17" i="6"/>
  <c r="Z19" i="6" s="1"/>
  <c r="Z35" i="6" s="1"/>
  <c r="Q17" i="6"/>
  <c r="Q91" i="6" s="1"/>
  <c r="P17" i="6"/>
  <c r="P19" i="6" s="1"/>
  <c r="P35" i="6" s="1"/>
  <c r="AU11" i="6"/>
  <c r="AU10" i="6"/>
  <c r="B3" i="5" a="1"/>
  <c r="B3" i="5" s="1"/>
  <c r="B2" i="5" a="1"/>
  <c r="B2" i="5" s="1"/>
  <c r="F43" i="3"/>
  <c r="G43" i="3"/>
  <c r="H43" i="3"/>
  <c r="I43" i="3"/>
  <c r="J43" i="3"/>
  <c r="K43" i="3"/>
  <c r="L43" i="3"/>
  <c r="M43" i="3"/>
  <c r="N43" i="3"/>
  <c r="O43" i="3"/>
  <c r="P43" i="3"/>
  <c r="Q43" i="3"/>
  <c r="R43" i="3"/>
  <c r="S43" i="3"/>
  <c r="T43" i="3"/>
  <c r="U43" i="3"/>
  <c r="V43" i="3"/>
  <c r="W43" i="3"/>
  <c r="X43" i="3"/>
  <c r="E43" i="3"/>
  <c r="D47" i="7"/>
  <c r="D43" i="7"/>
  <c r="D41" i="7"/>
  <c r="D32" i="7"/>
  <c r="D30" i="7"/>
  <c r="D22" i="7"/>
  <c r="D9" i="7"/>
  <c r="D12" i="7" s="1"/>
  <c r="D6" i="7"/>
  <c r="X160" i="6"/>
  <c r="X158" i="6"/>
  <c r="X155" i="6"/>
  <c r="V159" i="6"/>
  <c r="V155" i="6"/>
  <c r="D11" i="6"/>
  <c r="E11" i="6"/>
  <c r="F11" i="6"/>
  <c r="G11" i="6"/>
  <c r="H11" i="6"/>
  <c r="I11" i="6"/>
  <c r="J11" i="6"/>
  <c r="K11" i="6"/>
  <c r="L11" i="6"/>
  <c r="M11" i="6"/>
  <c r="N11" i="6"/>
  <c r="O11" i="6"/>
  <c r="E10" i="6"/>
  <c r="F10" i="6"/>
  <c r="G10" i="6"/>
  <c r="H10" i="6"/>
  <c r="I10" i="6"/>
  <c r="J10" i="6"/>
  <c r="K10" i="6"/>
  <c r="D10" i="6"/>
  <c r="AQ10" i="6"/>
  <c r="AR10" i="6"/>
  <c r="AS10" i="6"/>
  <c r="AT10" i="6"/>
  <c r="AP10" i="6"/>
  <c r="P10" i="6"/>
  <c r="Q10" i="6"/>
  <c r="R10" i="6"/>
  <c r="S10" i="6"/>
  <c r="T10" i="6"/>
  <c r="U10" i="6"/>
  <c r="W10" i="6"/>
  <c r="X10" i="6"/>
  <c r="Y10" i="6"/>
  <c r="Z10" i="6"/>
  <c r="V10" i="6"/>
  <c r="AP40" i="6"/>
  <c r="AQ40" i="6"/>
  <c r="AR40" i="6"/>
  <c r="AS40" i="6"/>
  <c r="AT40" i="6"/>
  <c r="AO40" i="6"/>
  <c r="O18" i="6"/>
  <c r="O21" i="6"/>
  <c r="O22" i="6"/>
  <c r="O23" i="6"/>
  <c r="O24" i="6"/>
  <c r="O27" i="6"/>
  <c r="O29" i="6"/>
  <c r="O17" i="6"/>
  <c r="AN53" i="6"/>
  <c r="AQ11" i="6"/>
  <c r="AR11" i="6"/>
  <c r="AS11" i="6"/>
  <c r="AT11" i="6"/>
  <c r="AP11" i="6"/>
  <c r="P11" i="6"/>
  <c r="Q11" i="6"/>
  <c r="R11" i="6"/>
  <c r="S11" i="6"/>
  <c r="T11" i="6"/>
  <c r="U11" i="6"/>
  <c r="V11" i="6"/>
  <c r="W11" i="6"/>
  <c r="X11" i="6"/>
  <c r="Y11" i="6"/>
  <c r="Z11" i="6"/>
  <c r="AT19" i="6"/>
  <c r="AN19" i="6"/>
  <c r="AO19" i="6"/>
  <c r="AP19" i="6"/>
  <c r="AP35" i="6" s="1"/>
  <c r="AQ19" i="6"/>
  <c r="AN77" i="6"/>
  <c r="AN86" i="6" s="1"/>
  <c r="AO77" i="6"/>
  <c r="AO86" i="6" s="1"/>
  <c r="AP77" i="6"/>
  <c r="AP86" i="6" s="1"/>
  <c r="AN52" i="6"/>
  <c r="AO52" i="6"/>
  <c r="AO57" i="6" s="1"/>
  <c r="AO67" i="6" s="1"/>
  <c r="AP52" i="6"/>
  <c r="AP57" i="6" s="1"/>
  <c r="AP67" i="6" s="1"/>
  <c r="AQ77" i="6"/>
  <c r="AQ86" i="6" s="1"/>
  <c r="AQ52" i="6"/>
  <c r="AQ57" i="6" s="1"/>
  <c r="AQ67" i="6" s="1"/>
  <c r="D77" i="6"/>
  <c r="D86" i="6" s="1"/>
  <c r="E77" i="6"/>
  <c r="E86" i="6" s="1"/>
  <c r="F77" i="6"/>
  <c r="F86" i="6" s="1"/>
  <c r="G77" i="6"/>
  <c r="G86" i="6" s="1"/>
  <c r="H77" i="6"/>
  <c r="H86" i="6" s="1"/>
  <c r="I77" i="6"/>
  <c r="I86" i="6" s="1"/>
  <c r="J77" i="6"/>
  <c r="J86" i="6" s="1"/>
  <c r="K77" i="6"/>
  <c r="K86" i="6" s="1"/>
  <c r="L77" i="6"/>
  <c r="L86" i="6" s="1"/>
  <c r="M77" i="6"/>
  <c r="M86" i="6" s="1"/>
  <c r="D52" i="6"/>
  <c r="D57" i="6" s="1"/>
  <c r="D67" i="6" s="1"/>
  <c r="E52" i="6"/>
  <c r="E57" i="6" s="1"/>
  <c r="E67" i="6" s="1"/>
  <c r="F52" i="6"/>
  <c r="F57" i="6" s="1"/>
  <c r="F67" i="6" s="1"/>
  <c r="G52" i="6"/>
  <c r="G57" i="6" s="1"/>
  <c r="G67" i="6" s="1"/>
  <c r="H52" i="6"/>
  <c r="H57" i="6" s="1"/>
  <c r="H67" i="6" s="1"/>
  <c r="I52" i="6"/>
  <c r="I57" i="6" s="1"/>
  <c r="I67" i="6" s="1"/>
  <c r="J52" i="6"/>
  <c r="J57" i="6" s="1"/>
  <c r="J67" i="6" s="1"/>
  <c r="K52" i="6"/>
  <c r="K57" i="6" s="1"/>
  <c r="K67" i="6" s="1"/>
  <c r="L52" i="6"/>
  <c r="L57" i="6" s="1"/>
  <c r="L67" i="6" s="1"/>
  <c r="M52" i="6"/>
  <c r="M57" i="6" s="1"/>
  <c r="M67" i="6" s="1"/>
  <c r="AN25" i="6"/>
  <c r="AO25" i="6"/>
  <c r="AP25" i="6"/>
  <c r="AQ25" i="6"/>
  <c r="AR25" i="6"/>
  <c r="AR19" i="6"/>
  <c r="AS25" i="6"/>
  <c r="AS19" i="6"/>
  <c r="AR77" i="6"/>
  <c r="AR86" i="6" s="1"/>
  <c r="AR52" i="6"/>
  <c r="AR57" i="6" s="1"/>
  <c r="AR67" i="6" s="1"/>
  <c r="AS77" i="6"/>
  <c r="AS86" i="6" s="1"/>
  <c r="AS52" i="6"/>
  <c r="AS57" i="6" s="1"/>
  <c r="AS67" i="6" s="1"/>
  <c r="AT77" i="6"/>
  <c r="AT86" i="6" s="1"/>
  <c r="AT52" i="6"/>
  <c r="AT57" i="6" s="1"/>
  <c r="AT67" i="6" s="1"/>
  <c r="L25" i="6"/>
  <c r="C33" i="6"/>
  <c r="D33" i="6"/>
  <c r="E33" i="6"/>
  <c r="F33" i="6"/>
  <c r="G33" i="6"/>
  <c r="H33" i="6"/>
  <c r="I33" i="6"/>
  <c r="J33" i="6"/>
  <c r="K33" i="6"/>
  <c r="L33" i="6"/>
  <c r="M33" i="6"/>
  <c r="N33" i="6"/>
  <c r="O33" i="6"/>
  <c r="C25" i="6"/>
  <c r="D25" i="6"/>
  <c r="E25" i="6"/>
  <c r="F25" i="6"/>
  <c r="G25" i="6"/>
  <c r="H25" i="6"/>
  <c r="I25" i="6"/>
  <c r="J25" i="6"/>
  <c r="K25" i="6"/>
  <c r="K26" i="6" s="1"/>
  <c r="M25" i="6"/>
  <c r="N25" i="6"/>
  <c r="C19" i="6"/>
  <c r="D19" i="6"/>
  <c r="D35" i="6" s="1"/>
  <c r="E19" i="6"/>
  <c r="E35" i="6" s="1"/>
  <c r="F19" i="6"/>
  <c r="F35" i="6" s="1"/>
  <c r="G19" i="6"/>
  <c r="G35" i="6" s="1"/>
  <c r="H19" i="6"/>
  <c r="H35" i="6" s="1"/>
  <c r="I19" i="6"/>
  <c r="I35" i="6" s="1"/>
  <c r="J19" i="6"/>
  <c r="J35" i="6" s="1"/>
  <c r="K19" i="6"/>
  <c r="K35" i="6" s="1"/>
  <c r="L19" i="6"/>
  <c r="L35" i="6" s="1"/>
  <c r="M19" i="6"/>
  <c r="M35" i="6" s="1"/>
  <c r="N19" i="6"/>
  <c r="N35" i="6" s="1"/>
  <c r="V77" i="6"/>
  <c r="V86" i="6" s="1"/>
  <c r="W77" i="6"/>
  <c r="W86" i="6" s="1"/>
  <c r="V52" i="6"/>
  <c r="V57" i="6" s="1"/>
  <c r="V67" i="6" s="1"/>
  <c r="W52" i="6"/>
  <c r="W57" i="6" s="1"/>
  <c r="W67" i="6" s="1"/>
  <c r="X33" i="6"/>
  <c r="W33" i="6"/>
  <c r="V33" i="6"/>
  <c r="U33" i="6"/>
  <c r="T33" i="6"/>
  <c r="S33" i="6"/>
  <c r="R33" i="6"/>
  <c r="Q33" i="6"/>
  <c r="P33" i="6"/>
  <c r="Z25" i="6"/>
  <c r="Y25" i="6"/>
  <c r="C77" i="6"/>
  <c r="C86" i="6" s="1"/>
  <c r="N77" i="6"/>
  <c r="N86" i="6" s="1"/>
  <c r="O77" i="6"/>
  <c r="O86" i="6" s="1"/>
  <c r="P77" i="6"/>
  <c r="P86" i="6" s="1"/>
  <c r="Q77" i="6"/>
  <c r="Q86" i="6" s="1"/>
  <c r="R77" i="6"/>
  <c r="R86" i="6" s="1"/>
  <c r="S77" i="6"/>
  <c r="S86" i="6" s="1"/>
  <c r="T77" i="6"/>
  <c r="T86" i="6" s="1"/>
  <c r="U77" i="6"/>
  <c r="U86" i="6" s="1"/>
  <c r="X77" i="6"/>
  <c r="X86" i="6" s="1"/>
  <c r="Y77" i="6"/>
  <c r="Y86" i="6" s="1"/>
  <c r="Z77" i="6"/>
  <c r="Z86" i="6" s="1"/>
  <c r="C52" i="6"/>
  <c r="C57" i="6" s="1"/>
  <c r="C67" i="6" s="1"/>
  <c r="N52" i="6"/>
  <c r="N57" i="6" s="1"/>
  <c r="N67" i="6" s="1"/>
  <c r="O52" i="6"/>
  <c r="O57" i="6" s="1"/>
  <c r="O67" i="6" s="1"/>
  <c r="P52" i="6"/>
  <c r="P57" i="6" s="1"/>
  <c r="P67" i="6" s="1"/>
  <c r="Q52" i="6"/>
  <c r="Q57" i="6" s="1"/>
  <c r="Q67" i="6" s="1"/>
  <c r="R52" i="6"/>
  <c r="R57" i="6" s="1"/>
  <c r="R67" i="6" s="1"/>
  <c r="S52" i="6"/>
  <c r="S57" i="6" s="1"/>
  <c r="S67" i="6" s="1"/>
  <c r="T52" i="6"/>
  <c r="T57" i="6" s="1"/>
  <c r="T67" i="6" s="1"/>
  <c r="U52" i="6"/>
  <c r="U57" i="6" s="1"/>
  <c r="U67" i="6" s="1"/>
  <c r="X52" i="6"/>
  <c r="X57" i="6" s="1"/>
  <c r="X67" i="6" s="1"/>
  <c r="Y52" i="6"/>
  <c r="Y57" i="6" s="1"/>
  <c r="Y67" i="6" s="1"/>
  <c r="Z52" i="6"/>
  <c r="Z57" i="6" s="1"/>
  <c r="Z67" i="6" s="1"/>
  <c r="K47" i="2"/>
  <c r="D31" i="2"/>
  <c r="AE21" i="2"/>
  <c r="Z21" i="2"/>
  <c r="AA21" i="2"/>
  <c r="AB21" i="2"/>
  <c r="AC21" i="2"/>
  <c r="AD21" i="2"/>
  <c r="Y21" i="2"/>
  <c r="L45" i="2"/>
  <c r="E45" i="2"/>
  <c r="F45" i="2"/>
  <c r="G45" i="2"/>
  <c r="H45" i="2"/>
  <c r="I45" i="2"/>
  <c r="J45" i="2"/>
  <c r="K45" i="2"/>
  <c r="M45" i="2"/>
  <c r="N45" i="2"/>
  <c r="O45" i="2"/>
  <c r="P45" i="2"/>
  <c r="Q45" i="2"/>
  <c r="R45" i="2"/>
  <c r="S45" i="2"/>
  <c r="T45" i="2"/>
  <c r="U45" i="2"/>
  <c r="V45" i="2"/>
  <c r="W45" i="2"/>
  <c r="X45" i="2"/>
  <c r="D45" i="2"/>
  <c r="D38" i="2"/>
  <c r="E38" i="2"/>
  <c r="F38" i="2"/>
  <c r="G38" i="2"/>
  <c r="H38" i="2"/>
  <c r="I38" i="2"/>
  <c r="J38" i="2"/>
  <c r="K38" i="2"/>
  <c r="L38" i="2"/>
  <c r="M38" i="2"/>
  <c r="N38" i="2"/>
  <c r="O38" i="2"/>
  <c r="P38" i="2"/>
  <c r="Q38" i="2"/>
  <c r="R38" i="2"/>
  <c r="S38" i="2"/>
  <c r="T38" i="2"/>
  <c r="U38" i="2"/>
  <c r="V38" i="2"/>
  <c r="W38" i="2"/>
  <c r="X38" i="2"/>
  <c r="C38" i="2"/>
  <c r="Y33" i="2"/>
  <c r="Y36" i="2"/>
  <c r="Y34" i="2"/>
  <c r="AC2" i="2"/>
  <c r="AC31" i="2"/>
  <c r="AA31" i="2"/>
  <c r="AB31" i="2"/>
  <c r="Z31" i="2"/>
  <c r="Y31" i="2"/>
  <c r="D33" i="2"/>
  <c r="E33" i="2"/>
  <c r="F33" i="2"/>
  <c r="G33" i="2"/>
  <c r="H33" i="2"/>
  <c r="I33" i="2"/>
  <c r="J33" i="2"/>
  <c r="K33" i="2"/>
  <c r="L33" i="2"/>
  <c r="M33" i="2"/>
  <c r="N33" i="2"/>
  <c r="O33" i="2"/>
  <c r="P33" i="2"/>
  <c r="Q33" i="2"/>
  <c r="R33" i="2"/>
  <c r="S33" i="2"/>
  <c r="T33" i="2"/>
  <c r="U33" i="2"/>
  <c r="V33" i="2"/>
  <c r="W33" i="2"/>
  <c r="X33" i="2"/>
  <c r="C33" i="2"/>
  <c r="C37" i="2"/>
  <c r="D37" i="2"/>
  <c r="E37" i="2"/>
  <c r="F37" i="2"/>
  <c r="G37" i="2"/>
  <c r="H37" i="2"/>
  <c r="I37" i="2"/>
  <c r="J37" i="2"/>
  <c r="K37" i="2"/>
  <c r="L37" i="2"/>
  <c r="M37" i="2"/>
  <c r="N37" i="2"/>
  <c r="O37" i="2"/>
  <c r="P37" i="2"/>
  <c r="Q37" i="2"/>
  <c r="R37" i="2"/>
  <c r="S37" i="2"/>
  <c r="T37" i="2"/>
  <c r="U37" i="2"/>
  <c r="V37" i="2"/>
  <c r="W37" i="2"/>
  <c r="X37" i="2"/>
  <c r="B37" i="2"/>
  <c r="D36" i="2"/>
  <c r="E36" i="2"/>
  <c r="F36" i="2"/>
  <c r="G36" i="2"/>
  <c r="H36" i="2"/>
  <c r="I36" i="2"/>
  <c r="J36" i="2"/>
  <c r="K36" i="2"/>
  <c r="L36" i="2"/>
  <c r="M36" i="2"/>
  <c r="N36" i="2"/>
  <c r="O36" i="2"/>
  <c r="P36" i="2"/>
  <c r="Q36" i="2"/>
  <c r="R36" i="2"/>
  <c r="S36" i="2"/>
  <c r="T36" i="2"/>
  <c r="U36" i="2"/>
  <c r="V36" i="2"/>
  <c r="W36" i="2"/>
  <c r="X36" i="2"/>
  <c r="C36" i="2"/>
  <c r="D35" i="2"/>
  <c r="E35" i="2"/>
  <c r="F35" i="2"/>
  <c r="G35" i="2"/>
  <c r="H35" i="2"/>
  <c r="I35" i="2"/>
  <c r="J35" i="2"/>
  <c r="K35" i="2"/>
  <c r="L35" i="2"/>
  <c r="M35" i="2"/>
  <c r="N35" i="2"/>
  <c r="O35" i="2"/>
  <c r="P35" i="2"/>
  <c r="Q35" i="2"/>
  <c r="R35" i="2"/>
  <c r="S35" i="2"/>
  <c r="T35" i="2"/>
  <c r="U35" i="2"/>
  <c r="V35" i="2"/>
  <c r="W35" i="2"/>
  <c r="X35" i="2"/>
  <c r="C35" i="2"/>
  <c r="D34" i="2"/>
  <c r="E34" i="2"/>
  <c r="F34" i="2"/>
  <c r="G34" i="2"/>
  <c r="H34" i="2"/>
  <c r="I34" i="2"/>
  <c r="J34" i="2"/>
  <c r="K34" i="2"/>
  <c r="L34" i="2"/>
  <c r="M34" i="2"/>
  <c r="N34" i="2"/>
  <c r="O34" i="2"/>
  <c r="P34" i="2"/>
  <c r="Q34" i="2"/>
  <c r="R34" i="2"/>
  <c r="S34" i="2"/>
  <c r="T34" i="2"/>
  <c r="U34" i="2"/>
  <c r="V34" i="2"/>
  <c r="W34" i="2"/>
  <c r="X34" i="2"/>
  <c r="C34" i="2"/>
  <c r="Y2" i="2"/>
  <c r="Y4" i="2"/>
  <c r="Z1" i="2"/>
  <c r="AA1" i="2"/>
  <c r="AB1" i="2"/>
  <c r="AC1" i="2"/>
  <c r="AD1" i="2"/>
  <c r="AE1" i="2"/>
  <c r="AF1" i="2"/>
  <c r="AG1" i="2"/>
  <c r="AH1" i="2"/>
  <c r="AI1" i="2"/>
  <c r="AJ1" i="2"/>
  <c r="AK1" i="2"/>
  <c r="AL1" i="2"/>
  <c r="AM1" i="2"/>
  <c r="AN1" i="2"/>
  <c r="D32" i="2"/>
  <c r="E32" i="2"/>
  <c r="F32" i="2"/>
  <c r="G32" i="2"/>
  <c r="H32" i="2"/>
  <c r="I32" i="2"/>
  <c r="J32" i="2"/>
  <c r="K32" i="2"/>
  <c r="L32" i="2"/>
  <c r="M32" i="2"/>
  <c r="N32" i="2"/>
  <c r="O32" i="2"/>
  <c r="P32" i="2"/>
  <c r="Q32" i="2"/>
  <c r="R32" i="2"/>
  <c r="S32" i="2"/>
  <c r="T32" i="2"/>
  <c r="U32" i="2"/>
  <c r="V32" i="2"/>
  <c r="W32" i="2"/>
  <c r="X32" i="2"/>
  <c r="C32" i="2"/>
  <c r="G31" i="2"/>
  <c r="E31" i="2"/>
  <c r="F31" i="2"/>
  <c r="H31" i="2"/>
  <c r="I31" i="2"/>
  <c r="J31" i="2"/>
  <c r="K31" i="2"/>
  <c r="L31" i="2"/>
  <c r="M31" i="2"/>
  <c r="N31" i="2"/>
  <c r="O31" i="2"/>
  <c r="P31" i="2"/>
  <c r="Q31" i="2"/>
  <c r="R31" i="2"/>
  <c r="S31" i="2"/>
  <c r="T31" i="2"/>
  <c r="U31" i="2"/>
  <c r="V31" i="2"/>
  <c r="W31" i="2"/>
  <c r="X31" i="2"/>
  <c r="C31" i="2"/>
  <c r="AO2" i="6"/>
  <c r="AP2" i="6" s="1"/>
  <c r="AQ2" i="6" s="1"/>
  <c r="AR2" i="6" s="1"/>
  <c r="AS2" i="6" s="1"/>
  <c r="AT2" i="6" s="1"/>
  <c r="AU2" i="6" s="1"/>
  <c r="X92" i="6"/>
  <c r="U19" i="6"/>
  <c r="U35" i="6" s="1"/>
  <c r="U111" i="6"/>
  <c r="V111" i="6"/>
  <c r="W111" i="6"/>
  <c r="P111" i="6"/>
  <c r="Q111" i="6"/>
  <c r="R111" i="6"/>
  <c r="S111" i="6"/>
  <c r="X93" i="6"/>
  <c r="X111" i="6"/>
  <c r="T111" i="6"/>
  <c r="P25" i="6"/>
  <c r="Q25" i="6"/>
  <c r="R25" i="6"/>
  <c r="S25" i="6"/>
  <c r="W25" i="6"/>
  <c r="V25" i="6"/>
  <c r="U25" i="6"/>
  <c r="X25" i="6"/>
  <c r="T25" i="6"/>
  <c r="C30" i="1"/>
  <c r="D30" i="1"/>
  <c r="E30" i="1"/>
  <c r="F30" i="1"/>
  <c r="G30" i="1"/>
  <c r="H30" i="1"/>
  <c r="I30" i="1"/>
  <c r="J30" i="1"/>
  <c r="K30" i="1"/>
  <c r="L30" i="1"/>
  <c r="M30" i="1"/>
  <c r="N30" i="1"/>
  <c r="O30" i="1"/>
  <c r="P30" i="1"/>
  <c r="Q30" i="1"/>
  <c r="R30" i="1"/>
  <c r="C29" i="1"/>
  <c r="D29" i="1"/>
  <c r="E29" i="1"/>
  <c r="F29" i="1"/>
  <c r="G29" i="1"/>
  <c r="H29" i="1"/>
  <c r="I29" i="1"/>
  <c r="J29" i="1"/>
  <c r="K29" i="1"/>
  <c r="L29" i="1"/>
  <c r="M29" i="1"/>
  <c r="N29" i="1"/>
  <c r="O29" i="1"/>
  <c r="P29" i="1"/>
  <c r="Q29" i="1"/>
  <c r="R29" i="1"/>
  <c r="B29" i="1"/>
  <c r="B30" i="1"/>
  <c r="R28" i="1"/>
  <c r="C28" i="1"/>
  <c r="D28" i="1"/>
  <c r="E28" i="1"/>
  <c r="F28" i="1"/>
  <c r="G28" i="1"/>
  <c r="H28" i="1"/>
  <c r="I28" i="1"/>
  <c r="J28" i="1"/>
  <c r="K28" i="1"/>
  <c r="L28" i="1"/>
  <c r="M28" i="1"/>
  <c r="N28" i="1"/>
  <c r="O28" i="1"/>
  <c r="P28" i="1"/>
  <c r="Q28" i="1"/>
  <c r="B28" i="1"/>
  <c r="AF21" i="2"/>
  <c r="AG21" i="2"/>
  <c r="AH21" i="2"/>
  <c r="AI21" i="2"/>
  <c r="AJ21" i="2"/>
  <c r="AK21" i="2"/>
  <c r="AL21" i="2"/>
  <c r="AM21" i="2"/>
  <c r="AN21" i="2"/>
  <c r="AO21" i="2"/>
  <c r="AP21" i="2"/>
  <c r="AQ21" i="2"/>
  <c r="AR21" i="2"/>
  <c r="AS21" i="2"/>
  <c r="AT21" i="2"/>
  <c r="AU21" i="2"/>
  <c r="AV21" i="2"/>
  <c r="AW21" i="2"/>
  <c r="AX21" i="2"/>
  <c r="AY21" i="2"/>
  <c r="AZ21" i="2"/>
  <c r="BA21" i="2"/>
  <c r="BB21" i="2"/>
  <c r="BC21" i="2"/>
  <c r="BD21" i="2"/>
  <c r="BE21" i="2"/>
  <c r="BF21" i="2"/>
  <c r="BG21" i="2"/>
  <c r="BH21" i="2"/>
  <c r="BI21" i="2"/>
  <c r="BJ21" i="2"/>
  <c r="BK21" i="2"/>
  <c r="BL21" i="2"/>
  <c r="BM21" i="2"/>
  <c r="BN21" i="2"/>
  <c r="BO21" i="2"/>
  <c r="BP21" i="2"/>
  <c r="BQ21" i="2"/>
  <c r="BR21" i="2"/>
  <c r="BS21" i="2"/>
  <c r="BT21" i="2"/>
  <c r="BU21" i="2"/>
  <c r="BV21" i="2"/>
  <c r="BW21" i="2"/>
  <c r="BX21" i="2"/>
  <c r="BY21" i="2"/>
  <c r="BZ21" i="2"/>
  <c r="CA21" i="2"/>
  <c r="CB21" i="2"/>
  <c r="CC21" i="2"/>
  <c r="CD21" i="2"/>
  <c r="CE21" i="2"/>
  <c r="CF21" i="2"/>
  <c r="CG21" i="2"/>
  <c r="CH21" i="2"/>
  <c r="CI21" i="2"/>
  <c r="CJ21" i="2"/>
  <c r="CK21" i="2"/>
  <c r="CL21" i="2"/>
  <c r="CM21" i="2"/>
  <c r="CN21" i="2"/>
  <c r="CO21" i="2"/>
  <c r="CP21" i="2"/>
  <c r="CQ21" i="2"/>
  <c r="CR21" i="2"/>
  <c r="CS21" i="2"/>
  <c r="CT21" i="2"/>
  <c r="CU21" i="2"/>
  <c r="CV21" i="2"/>
  <c r="CW21" i="2"/>
  <c r="CX21" i="2"/>
  <c r="CY21" i="2"/>
  <c r="CZ21" i="2"/>
  <c r="DA21" i="2"/>
  <c r="DB21" i="2"/>
  <c r="DC21" i="2"/>
  <c r="DD21" i="2"/>
  <c r="DE21" i="2"/>
  <c r="DF21" i="2"/>
  <c r="DG21" i="2"/>
  <c r="DH21" i="2"/>
  <c r="DI21" i="2"/>
  <c r="DJ21" i="2"/>
  <c r="DK21" i="2"/>
  <c r="DL21" i="2"/>
  <c r="DM21" i="2"/>
  <c r="DN21" i="2"/>
  <c r="DO21" i="2"/>
  <c r="DP21" i="2"/>
  <c r="DQ21" i="2"/>
  <c r="DR21" i="2"/>
  <c r="DS21" i="2"/>
  <c r="DT21" i="2"/>
  <c r="DU21" i="2"/>
  <c r="DV21" i="2"/>
  <c r="DW21" i="2"/>
  <c r="DX21" i="2"/>
  <c r="DY21" i="2"/>
  <c r="DZ21" i="2"/>
  <c r="EA21" i="2"/>
  <c r="EB21" i="2"/>
  <c r="EC21" i="2"/>
  <c r="ED21" i="2"/>
  <c r="EE21" i="2"/>
  <c r="EF21" i="2"/>
  <c r="EG21" i="2"/>
  <c r="EH21" i="2"/>
  <c r="EI21" i="2"/>
  <c r="EJ21" i="2"/>
  <c r="EK21" i="2"/>
  <c r="EL21" i="2"/>
  <c r="EM21" i="2"/>
  <c r="EN21" i="2"/>
  <c r="EO21" i="2"/>
  <c r="EP21" i="2"/>
  <c r="EQ21" i="2"/>
  <c r="ER21" i="2"/>
  <c r="ES21" i="2"/>
  <c r="ET21" i="2"/>
  <c r="EU21" i="2"/>
  <c r="EV21" i="2"/>
  <c r="EW21" i="2"/>
  <c r="EX21" i="2"/>
  <c r="EY21" i="2"/>
  <c r="EZ21" i="2"/>
  <c r="FA21" i="2"/>
  <c r="FB21" i="2"/>
  <c r="FC21" i="2"/>
  <c r="FD21" i="2"/>
  <c r="FE21" i="2"/>
  <c r="FF21" i="2"/>
  <c r="FG21" i="2"/>
  <c r="FH21" i="2"/>
  <c r="FI21" i="2"/>
  <c r="FJ21" i="2"/>
  <c r="FK21" i="2"/>
  <c r="FL21" i="2"/>
  <c r="FM21" i="2"/>
  <c r="FN21" i="2"/>
  <c r="FO21" i="2"/>
  <c r="FP21" i="2"/>
  <c r="FQ21" i="2"/>
  <c r="FR21" i="2"/>
  <c r="FS21" i="2"/>
  <c r="FT21" i="2"/>
  <c r="FU21" i="2"/>
  <c r="FV21" i="2"/>
  <c r="FW21" i="2"/>
  <c r="FX21" i="2"/>
  <c r="FY21" i="2"/>
  <c r="FZ21" i="2"/>
  <c r="GA21" i="2"/>
  <c r="GB21" i="2"/>
  <c r="GC21" i="2"/>
  <c r="GD21" i="2"/>
  <c r="GE21" i="2"/>
  <c r="GF21" i="2"/>
  <c r="GG21" i="2"/>
  <c r="GH21" i="2"/>
  <c r="GI21" i="2"/>
  <c r="GJ21" i="2"/>
  <c r="GK21" i="2"/>
  <c r="GL21" i="2"/>
  <c r="GM21" i="2"/>
  <c r="GN21" i="2"/>
  <c r="GO21" i="2"/>
  <c r="GP21" i="2"/>
  <c r="GQ21" i="2"/>
  <c r="AD2" i="2"/>
  <c r="Z2" i="2"/>
  <c r="AB43" i="2"/>
  <c r="AE2" i="2"/>
  <c r="AD31" i="2"/>
  <c r="Z4" i="2"/>
  <c r="AA2" i="2"/>
  <c r="AF2" i="2"/>
  <c r="AE31" i="2"/>
  <c r="AB2" i="2"/>
  <c r="AB4" i="2"/>
  <c r="AA4" i="2"/>
  <c r="AG2" i="2"/>
  <c r="AF31" i="2"/>
  <c r="AC4" i="2"/>
  <c r="AG31" i="2"/>
  <c r="AH2" i="2"/>
  <c r="AD4" i="2"/>
  <c r="AH31" i="2"/>
  <c r="AI2" i="2"/>
  <c r="AE4" i="2"/>
  <c r="AI31" i="2"/>
  <c r="AJ2" i="2"/>
  <c r="AF4" i="2"/>
  <c r="AJ31" i="2"/>
  <c r="AK2" i="2"/>
  <c r="AG4" i="2"/>
  <c r="AL2" i="2"/>
  <c r="AK31" i="2"/>
  <c r="AH4" i="2"/>
  <c r="AL31" i="2"/>
  <c r="AM2" i="2"/>
  <c r="AI4" i="2"/>
  <c r="AN2" i="2"/>
  <c r="AN31" i="2"/>
  <c r="AM31" i="2"/>
  <c r="AJ4" i="2"/>
  <c r="AK4" i="2"/>
  <c r="AL4" i="2"/>
  <c r="AN4" i="2"/>
  <c r="AM4" i="2"/>
  <c r="AR41" i="6" l="1"/>
  <c r="AR35" i="6"/>
  <c r="AO41" i="6"/>
  <c r="AO35" i="6"/>
  <c r="AN41" i="6"/>
  <c r="AN35" i="6"/>
  <c r="V100" i="6"/>
  <c r="V35" i="6"/>
  <c r="K28" i="6"/>
  <c r="K30" i="6" s="1"/>
  <c r="K36" i="6"/>
  <c r="AT41" i="6"/>
  <c r="AT35" i="6"/>
  <c r="AQ41" i="6"/>
  <c r="AQ35" i="6"/>
  <c r="AS41" i="6"/>
  <c r="AS35" i="6"/>
  <c r="L26" i="6"/>
  <c r="T91" i="6"/>
  <c r="T19" i="6"/>
  <c r="AT13" i="6"/>
  <c r="AS13" i="6"/>
  <c r="AR13" i="6"/>
  <c r="AP13" i="6"/>
  <c r="I26" i="6"/>
  <c r="AQ13" i="6"/>
  <c r="Z26" i="6"/>
  <c r="E26" i="6"/>
  <c r="AT88" i="6"/>
  <c r="AU13" i="6"/>
  <c r="AU19" i="6"/>
  <c r="AU90" i="6"/>
  <c r="B9" i="5"/>
  <c r="AU57" i="6"/>
  <c r="AU67" i="6" s="1"/>
  <c r="AS88" i="6"/>
  <c r="AR88" i="6"/>
  <c r="AP26" i="6"/>
  <c r="AQ88" i="6"/>
  <c r="J26" i="6"/>
  <c r="AP88" i="6"/>
  <c r="AO88" i="6"/>
  <c r="AT26" i="6"/>
  <c r="AS26" i="6"/>
  <c r="F26" i="6"/>
  <c r="AR26" i="6"/>
  <c r="AT90" i="6"/>
  <c r="AS90" i="6"/>
  <c r="D26" i="6"/>
  <c r="AR90" i="6"/>
  <c r="AQ90" i="6"/>
  <c r="AP90" i="6"/>
  <c r="O19" i="6"/>
  <c r="O35" i="6" s="1"/>
  <c r="M26" i="6"/>
  <c r="AO90" i="6"/>
  <c r="N26" i="6"/>
  <c r="AP41" i="6"/>
  <c r="Y26" i="6"/>
  <c r="AQ26" i="6"/>
  <c r="AO26" i="6"/>
  <c r="H26" i="6"/>
  <c r="C26" i="6"/>
  <c r="C28" i="6" s="1"/>
  <c r="C30" i="6" s="1"/>
  <c r="AK10" i="6"/>
  <c r="G26" i="6"/>
  <c r="Q19" i="6"/>
  <c r="V91" i="6"/>
  <c r="AN57" i="6"/>
  <c r="AN67" i="6" s="1"/>
  <c r="W91" i="6"/>
  <c r="AN26" i="6"/>
  <c r="P100" i="6"/>
  <c r="P26" i="6"/>
  <c r="U100" i="6"/>
  <c r="U26" i="6"/>
  <c r="X100" i="6"/>
  <c r="X26" i="6"/>
  <c r="W26" i="6"/>
  <c r="W100" i="6"/>
  <c r="U91" i="6"/>
  <c r="S91" i="6"/>
  <c r="R19" i="6"/>
  <c r="R35" i="6" s="1"/>
  <c r="S19" i="6"/>
  <c r="S35" i="6" s="1"/>
  <c r="V26" i="6"/>
  <c r="X91" i="6"/>
  <c r="O25" i="6"/>
  <c r="P91" i="6"/>
  <c r="B4" i="5"/>
  <c r="B7" i="5" s="1"/>
  <c r="D14" i="7"/>
  <c r="D19" i="7" s="1"/>
  <c r="V28" i="6" l="1"/>
  <c r="V30" i="6" s="1"/>
  <c r="V37" i="6" s="1"/>
  <c r="V36" i="6"/>
  <c r="G28" i="6"/>
  <c r="G30" i="6" s="1"/>
  <c r="G36" i="6"/>
  <c r="AR28" i="6"/>
  <c r="AR36" i="6"/>
  <c r="W28" i="6"/>
  <c r="W30" i="6" s="1"/>
  <c r="W37" i="6" s="1"/>
  <c r="W36" i="6"/>
  <c r="Q100" i="6"/>
  <c r="Q35" i="6"/>
  <c r="AU41" i="6"/>
  <c r="AU35" i="6"/>
  <c r="E28" i="6"/>
  <c r="E30" i="6" s="1"/>
  <c r="E36" i="6"/>
  <c r="AO28" i="6"/>
  <c r="AO30" i="6" s="1"/>
  <c r="AO36" i="6"/>
  <c r="AQ28" i="6"/>
  <c r="AQ30" i="6" s="1"/>
  <c r="AQ36" i="6"/>
  <c r="Y28" i="6"/>
  <c r="Y30" i="6" s="1"/>
  <c r="Y36" i="6"/>
  <c r="F28" i="6"/>
  <c r="F30" i="6" s="1"/>
  <c r="F36" i="6"/>
  <c r="Z28" i="6"/>
  <c r="Z30" i="6" s="1"/>
  <c r="Z36" i="6"/>
  <c r="I28" i="6"/>
  <c r="I30" i="6" s="1"/>
  <c r="I36" i="6"/>
  <c r="J28" i="6"/>
  <c r="J30" i="6" s="1"/>
  <c r="J36" i="6"/>
  <c r="H28" i="6"/>
  <c r="H30" i="6" s="1"/>
  <c r="H36" i="6"/>
  <c r="AS28" i="6"/>
  <c r="AS30" i="6" s="1"/>
  <c r="AS36" i="6"/>
  <c r="AT28" i="6"/>
  <c r="AT30" i="6" s="1"/>
  <c r="AT36" i="6"/>
  <c r="P28" i="6"/>
  <c r="P30" i="6" s="1"/>
  <c r="P37" i="6" s="1"/>
  <c r="P36" i="6"/>
  <c r="T100" i="6"/>
  <c r="T35" i="6"/>
  <c r="K42" i="6"/>
  <c r="K37" i="6"/>
  <c r="U28" i="6"/>
  <c r="U30" i="6" s="1"/>
  <c r="U37" i="6" s="1"/>
  <c r="U36" i="6"/>
  <c r="N28" i="6"/>
  <c r="N30" i="6" s="1"/>
  <c r="N36" i="6"/>
  <c r="D28" i="6"/>
  <c r="D30" i="6" s="1"/>
  <c r="D36" i="6"/>
  <c r="X28" i="6"/>
  <c r="X30" i="6" s="1"/>
  <c r="X37" i="6" s="1"/>
  <c r="X36" i="6"/>
  <c r="M28" i="6"/>
  <c r="M30" i="6" s="1"/>
  <c r="M36" i="6"/>
  <c r="AP28" i="6"/>
  <c r="AP30" i="6" s="1"/>
  <c r="AP36" i="6"/>
  <c r="AN28" i="6"/>
  <c r="AN30" i="6" s="1"/>
  <c r="AN36" i="6"/>
  <c r="L28" i="6"/>
  <c r="L30" i="6" s="1"/>
  <c r="L36" i="6"/>
  <c r="T26" i="6"/>
  <c r="AU26" i="6"/>
  <c r="Q26" i="6"/>
  <c r="AN88" i="6"/>
  <c r="AU88" i="6"/>
  <c r="O26" i="6"/>
  <c r="O36" i="6" s="1"/>
  <c r="X101" i="6"/>
  <c r="V42" i="6"/>
  <c r="V31" i="6"/>
  <c r="V101" i="6"/>
  <c r="AR30" i="6"/>
  <c r="AR37" i="6" s="1"/>
  <c r="W42" i="6"/>
  <c r="W31" i="6"/>
  <c r="W101" i="6"/>
  <c r="S100" i="6"/>
  <c r="S26" i="6"/>
  <c r="R26" i="6"/>
  <c r="R100" i="6"/>
  <c r="P42" i="6"/>
  <c r="P31" i="6"/>
  <c r="E42" i="6" l="1"/>
  <c r="E37" i="6"/>
  <c r="AS42" i="6"/>
  <c r="AS37" i="6"/>
  <c r="S28" i="6"/>
  <c r="S30" i="6" s="1"/>
  <c r="S37" i="6" s="1"/>
  <c r="S36" i="6"/>
  <c r="T28" i="6"/>
  <c r="T30" i="6" s="1"/>
  <c r="T36" i="6"/>
  <c r="X31" i="6"/>
  <c r="I42" i="6"/>
  <c r="I37" i="6"/>
  <c r="Z42" i="6"/>
  <c r="Z37" i="6"/>
  <c r="H42" i="6"/>
  <c r="H37" i="6"/>
  <c r="N42" i="6"/>
  <c r="N37" i="6"/>
  <c r="L42" i="6"/>
  <c r="L37" i="6"/>
  <c r="F42" i="6"/>
  <c r="F37" i="6"/>
  <c r="G42" i="6"/>
  <c r="G37" i="6"/>
  <c r="AO42" i="6"/>
  <c r="AO37" i="6"/>
  <c r="R28" i="6"/>
  <c r="R30" i="6" s="1"/>
  <c r="R37" i="6" s="1"/>
  <c r="R36" i="6"/>
  <c r="J42" i="6"/>
  <c r="J37" i="6"/>
  <c r="AU28" i="6"/>
  <c r="AU30" i="6" s="1"/>
  <c r="AU36" i="6"/>
  <c r="U42" i="6"/>
  <c r="AP42" i="6"/>
  <c r="AP37" i="6"/>
  <c r="Y42" i="6"/>
  <c r="Y37" i="6"/>
  <c r="U31" i="6"/>
  <c r="D42" i="6"/>
  <c r="D37" i="6"/>
  <c r="Q28" i="6"/>
  <c r="Q30" i="6" s="1"/>
  <c r="Q36" i="6"/>
  <c r="O28" i="6"/>
  <c r="AN42" i="6"/>
  <c r="AN37" i="6"/>
  <c r="U101" i="6"/>
  <c r="P101" i="6"/>
  <c r="X42" i="6"/>
  <c r="M42" i="6"/>
  <c r="M37" i="6"/>
  <c r="AT42" i="6"/>
  <c r="AT37" i="6"/>
  <c r="AQ42" i="6"/>
  <c r="AQ37" i="6"/>
  <c r="T101" i="6"/>
  <c r="T31" i="6"/>
  <c r="S31" i="6"/>
  <c r="S101" i="6"/>
  <c r="S42" i="6"/>
  <c r="AR42" i="6"/>
  <c r="O30" i="6"/>
  <c r="R101" i="6"/>
  <c r="R31" i="6"/>
  <c r="R42" i="6"/>
  <c r="AU42" i="6" l="1"/>
  <c r="AU37" i="6"/>
  <c r="Q31" i="6"/>
  <c r="Q37" i="6"/>
  <c r="Q101" i="6"/>
  <c r="T42" i="6"/>
  <c r="T37" i="6"/>
  <c r="Q42" i="6"/>
  <c r="O42" i="6"/>
  <c r="O3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Y31" authorId="0" shapeId="0" xr:uid="{EB2B9813-3550-458D-BEAC-21A3F7321387}">
      <text>
        <r>
          <rPr>
            <b/>
            <sz val="9"/>
            <color indexed="81"/>
            <rFont val="Tahoma"/>
            <family val="2"/>
          </rPr>
          <t>William:</t>
        </r>
        <r>
          <rPr>
            <sz val="9"/>
            <color indexed="81"/>
            <rFont val="Tahoma"/>
            <family val="2"/>
          </rPr>
          <t xml:space="preserve">
EPS is lower due to 1-20 split. Pre-adjusted EPS would be: 24.20</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<sst xmlns="http://schemas.openxmlformats.org/spreadsheetml/2006/main" count="2928" uniqueCount="1826">
  <si>
    <t>2006</t>
  </si>
  <si>
    <t>2007</t>
  </si>
  <si>
    <t>2008</t>
  </si>
  <si>
    <t>2009</t>
  </si>
  <si>
    <t>2010</t>
  </si>
  <si>
    <t>2011</t>
  </si>
  <si>
    <t>2012</t>
  </si>
  <si>
    <t>2013</t>
  </si>
  <si>
    <t>2014</t>
  </si>
  <si>
    <t>2015</t>
  </si>
  <si>
    <t>2016</t>
  </si>
  <si>
    <t>2017</t>
  </si>
  <si>
    <t>2018</t>
  </si>
  <si>
    <t>2019</t>
  </si>
  <si>
    <t>2020</t>
  </si>
  <si>
    <t>2021</t>
  </si>
  <si>
    <t>TTM</t>
  </si>
  <si>
    <t>index</t>
  </si>
  <si>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</si>
  <si>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</si>
  <si>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</si>
  <si>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</si>
  <si>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</si>
  <si>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</si>
  <si>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</si>
  <si>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</si>
  <si>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</si>
  <si>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</si>
  <si>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</si>
  <si>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</si>
  <si>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</si>
  <si>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</si>
  <si>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</si>
  <si>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</si>
  <si>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</si>
  <si>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</si>
  <si>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</si>
  <si>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</si>
  <si>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</si>
  <si>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</si>
  <si>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</si>
  <si>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</si>
  <si>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17.61</t>
  </si>
  <si>
    <t>5.11</t>
  </si>
  <si>
    <t>2.79</t>
  </si>
  <si>
    <t>- -</t>
  </si>
  <si>
    <t>3.16</t>
  </si>
  <si>
    <t>28.29</t>
  </si>
  <si>
    <t>602</t>
  </si>
  <si>
    <t>2.0</t>
  </si>
  <si>
    <t>0.1</t>
  </si>
  <si>
    <t>10,605</t>
  </si>
  <si>
    <t>33.5%</t>
  </si>
  <si>
    <t>572</t>
  </si>
  <si>
    <t>3,077</t>
  </si>
  <si>
    <t>23.3%</t>
  </si>
  <si>
    <t>29.0%</t>
  </si>
  <si>
    <t>11,735</t>
  </si>
  <si>
    <t>17,040</t>
  </si>
  <si>
    <t>17.9%</t>
  </si>
  <si>
    <t>21.7%</t>
  </si>
  <si>
    <t>18.1%</t>
  </si>
  <si>
    <t>100.0%</t>
  </si>
  <si>
    <t>(142.1)%</t>
  </si>
  <si>
    <t>26.72</t>
  </si>
  <si>
    <t>6.77</t>
  </si>
  <si>
    <t>5.43</t>
  </si>
  <si>
    <t>3.87</t>
  </si>
  <si>
    <t>36.54</t>
  </si>
  <si>
    <t>621</t>
  </si>
  <si>
    <t>16,594</t>
  </si>
  <si>
    <t>30.6%</t>
  </si>
  <si>
    <t>968</t>
  </si>
  <si>
    <t>4,204</t>
  </si>
  <si>
    <t>25.9%</t>
  </si>
  <si>
    <t>25.3%</t>
  </si>
  <si>
    <t>15,253</t>
  </si>
  <si>
    <t>22,690</t>
  </si>
  <si>
    <t>18.0%</t>
  </si>
  <si>
    <t>22.4%</t>
  </si>
  <si>
    <t>18.5%</t>
  </si>
  <si>
    <t>34.75</t>
  </si>
  <si>
    <t>6.74</t>
  </si>
  <si>
    <t>8.76</t>
  </si>
  <si>
    <t>3.76</t>
  </si>
  <si>
    <t>45.02</t>
  </si>
  <si>
    <t>627</t>
  </si>
  <si>
    <t>1.7</t>
  </si>
  <si>
    <t>21,796</t>
  </si>
  <si>
    <t>30.4%</t>
  </si>
  <si>
    <t>1,500</t>
  </si>
  <si>
    <t>4,227</t>
  </si>
  <si>
    <t>27.8%</t>
  </si>
  <si>
    <t>19.4%</t>
  </si>
  <si>
    <t>17,876</t>
  </si>
  <si>
    <t>28,239</t>
  </si>
  <si>
    <t>14.3%</t>
  </si>
  <si>
    <t>18.4%</t>
  </si>
  <si>
    <t>15.0%</t>
  </si>
  <si>
    <t>37.43</t>
  </si>
  <si>
    <t>10.32</t>
  </si>
  <si>
    <t>13.46</t>
  </si>
  <si>
    <t>1.28</t>
  </si>
  <si>
    <t>56.98</t>
  </si>
  <si>
    <t>632</t>
  </si>
  <si>
    <t>1.1</t>
  </si>
  <si>
    <t>0.0</t>
  </si>
  <si>
    <t>23,651</t>
  </si>
  <si>
    <t>35.1%</t>
  </si>
  <si>
    <t>1,524</t>
  </si>
  <si>
    <t>6,520</t>
  </si>
  <si>
    <t>22.2%</t>
  </si>
  <si>
    <t>27.6%</t>
  </si>
  <si>
    <t>26,420</t>
  </si>
  <si>
    <t>36,004</t>
  </si>
  <si>
    <t>17.3%</t>
  </si>
  <si>
    <t>20.7%</t>
  </si>
  <si>
    <t>46.05</t>
  </si>
  <si>
    <t>13.36</t>
  </si>
  <si>
    <t>11.09</t>
  </si>
  <si>
    <t>6.31</t>
  </si>
  <si>
    <t>72.62</t>
  </si>
  <si>
    <t>637</t>
  </si>
  <si>
    <t>1.0</t>
  </si>
  <si>
    <t>29,321</t>
  </si>
  <si>
    <t>35.4%</t>
  </si>
  <si>
    <t>1,396</t>
  </si>
  <si>
    <t>8,505</t>
  </si>
  <si>
    <t>21.2%</t>
  </si>
  <si>
    <t>31,566</t>
  </si>
  <si>
    <t>46,241</t>
  </si>
  <si>
    <t>17.8%</t>
  </si>
  <si>
    <t>18.7%</t>
  </si>
  <si>
    <t>11.3%</t>
  </si>
  <si>
    <t>58.77</t>
  </si>
  <si>
    <t>15.10</t>
  </si>
  <si>
    <t>17.25</t>
  </si>
  <si>
    <t>5.33</t>
  </si>
  <si>
    <t>90.16</t>
  </si>
  <si>
    <t>645</t>
  </si>
  <si>
    <t>0.9</t>
  </si>
  <si>
    <t>37,905</t>
  </si>
  <si>
    <t>31.0%</t>
  </si>
  <si>
    <t>1,851</t>
  </si>
  <si>
    <t>9,737</t>
  </si>
  <si>
    <t>21.0%</t>
  </si>
  <si>
    <t>25.7%</t>
  </si>
  <si>
    <t>43,845</t>
  </si>
  <si>
    <t>2,986</t>
  </si>
  <si>
    <t>58,145</t>
  </si>
  <si>
    <t>15.4%</t>
  </si>
  <si>
    <t>17.1%</t>
  </si>
  <si>
    <t>16.7%</t>
  </si>
  <si>
    <t>70.42</t>
  </si>
  <si>
    <t>16.42</t>
  </si>
  <si>
    <t>20.41</t>
  </si>
  <si>
    <t>5.01</t>
  </si>
  <si>
    <t>109.69</t>
  </si>
  <si>
    <t>654</t>
  </si>
  <si>
    <t>46,039</t>
  </si>
  <si>
    <t>27.7%</t>
  </si>
  <si>
    <t>2,962</t>
  </si>
  <si>
    <t>10,737</t>
  </si>
  <si>
    <t>20.2%</t>
  </si>
  <si>
    <t>46,117</t>
  </si>
  <si>
    <t>2,988</t>
  </si>
  <si>
    <t>71,715</t>
  </si>
  <si>
    <t>13.8%</t>
  </si>
  <si>
    <t>14.6%</t>
  </si>
  <si>
    <t>83.48</t>
  </si>
  <si>
    <t>19.15</t>
  </si>
  <si>
    <t>16.99</t>
  </si>
  <si>
    <t>11.06</t>
  </si>
  <si>
    <t>131.28</t>
  </si>
  <si>
    <t>665</t>
  </si>
  <si>
    <t>1.2</t>
  </si>
  <si>
    <t>55,519</t>
  </si>
  <si>
    <t>25.2%</t>
  </si>
  <si>
    <t>3,939</t>
  </si>
  <si>
    <t>12,733</t>
  </si>
  <si>
    <t>17.2%</t>
  </si>
  <si>
    <t>22.9%</t>
  </si>
  <si>
    <t>56,978</t>
  </si>
  <si>
    <t>2,236</t>
  </si>
  <si>
    <t>87,309</t>
  </si>
  <si>
    <t>13.6%</t>
  </si>
  <si>
    <t>14.0%</t>
  </si>
  <si>
    <t>97.64</t>
  </si>
  <si>
    <t>20.91</t>
  </si>
  <si>
    <t>16.89</t>
  </si>
  <si>
    <t>16.21</t>
  </si>
  <si>
    <t>154.60</t>
  </si>
  <si>
    <t>676</t>
  </si>
  <si>
    <t>1.4</t>
  </si>
  <si>
    <t>66,001</t>
  </si>
  <si>
    <t>25.0%</t>
  </si>
  <si>
    <t>4,979</t>
  </si>
  <si>
    <t>14,136</t>
  </si>
  <si>
    <t>21.1%</t>
  </si>
  <si>
    <t>21.4%</t>
  </si>
  <si>
    <t>61,877</t>
  </si>
  <si>
    <t>3,228</t>
  </si>
  <si>
    <t>104,500</t>
  </si>
  <si>
    <t>12.5%</t>
  </si>
  <si>
    <t>13.5%</t>
  </si>
  <si>
    <t>109.50</t>
  </si>
  <si>
    <t>23.87</t>
  </si>
  <si>
    <t>23.52</t>
  </si>
  <si>
    <t>14.48</t>
  </si>
  <si>
    <t>175.71</t>
  </si>
  <si>
    <t>685</t>
  </si>
  <si>
    <t>1.3</t>
  </si>
  <si>
    <t>74,989</t>
  </si>
  <si>
    <t>25.8%</t>
  </si>
  <si>
    <t>5,063</t>
  </si>
  <si>
    <t>16,348</t>
  </si>
  <si>
    <t>16.8%</t>
  </si>
  <si>
    <t>21.8%</t>
  </si>
  <si>
    <t>70,804</t>
  </si>
  <si>
    <t>1,995</t>
  </si>
  <si>
    <t>120,331</t>
  </si>
  <si>
    <t>12.8%</t>
  </si>
  <si>
    <t>13.4%</t>
  </si>
  <si>
    <t>11.0%</t>
  </si>
  <si>
    <t>131.25</t>
  </si>
  <si>
    <t>28.32</t>
  </si>
  <si>
    <t>37.55</t>
  </si>
  <si>
    <t>14.85</t>
  </si>
  <si>
    <t>202.15</t>
  </si>
  <si>
    <t>688</t>
  </si>
  <si>
    <t>90,272</t>
  </si>
  <si>
    <t>26.3%</t>
  </si>
  <si>
    <t>6,144</t>
  </si>
  <si>
    <t>19,478</t>
  </si>
  <si>
    <t>19.3%</t>
  </si>
  <si>
    <t>21.6%</t>
  </si>
  <si>
    <t>88,652</t>
  </si>
  <si>
    <t>3,935</t>
  </si>
  <si>
    <t>139,036</t>
  </si>
  <si>
    <t>13.0%</t>
  </si>
  <si>
    <t>14.5%</t>
  </si>
  <si>
    <t>159.95</t>
  </si>
  <si>
    <t>18.27</t>
  </si>
  <si>
    <t>34.50</t>
  </si>
  <si>
    <t>19.02</t>
  </si>
  <si>
    <t>220.05</t>
  </si>
  <si>
    <t>693</t>
  </si>
  <si>
    <t>2.6</t>
  </si>
  <si>
    <t>110,855</t>
  </si>
  <si>
    <t>23.6%</t>
  </si>
  <si>
    <t>6,915</t>
  </si>
  <si>
    <t>12,662</t>
  </si>
  <si>
    <t>11.4%</t>
  </si>
  <si>
    <t>100,125</t>
  </si>
  <si>
    <t>3,969</t>
  </si>
  <si>
    <t>152,502</t>
  </si>
  <si>
    <t>8.3%</t>
  </si>
  <si>
    <t>8.9%</t>
  </si>
  <si>
    <t>16.9%</t>
  </si>
  <si>
    <t>196.84</t>
  </si>
  <si>
    <t>44.22</t>
  </si>
  <si>
    <t>32.85</t>
  </si>
  <si>
    <t>36.17</t>
  </si>
  <si>
    <t>255.55</t>
  </si>
  <si>
    <t>695</t>
  </si>
  <si>
    <t>136,819</t>
  </si>
  <si>
    <t>19.2%</t>
  </si>
  <si>
    <t>9,035</t>
  </si>
  <si>
    <t>30,736</t>
  </si>
  <si>
    <t>12.0%</t>
  </si>
  <si>
    <t>22.5%</t>
  </si>
  <si>
    <t>101,056</t>
  </si>
  <si>
    <t>4,012</t>
  </si>
  <si>
    <t>177,628</t>
  </si>
  <si>
    <t>15.6%</t>
  </si>
  <si>
    <t>35.6%</t>
  </si>
  <si>
    <t>233.70</t>
  </si>
  <si>
    <t>49.59</t>
  </si>
  <si>
    <t>44.72</t>
  </si>
  <si>
    <t>34.00</t>
  </si>
  <si>
    <t>290.85</t>
  </si>
  <si>
    <t>161,857</t>
  </si>
  <si>
    <t>11,781</t>
  </si>
  <si>
    <t>34,343</t>
  </si>
  <si>
    <t>13.3%</t>
  </si>
  <si>
    <t>107,357</t>
  </si>
  <si>
    <t>4,554</t>
  </si>
  <si>
    <t>201,442</t>
  </si>
  <si>
    <t>14.9%</t>
  </si>
  <si>
    <t>14.4%</t>
  </si>
  <si>
    <t>17.0%</t>
  </si>
  <si>
    <t>59.4%</t>
  </si>
  <si>
    <t>268.10</t>
  </si>
  <si>
    <t>59.15</t>
  </si>
  <si>
    <t>62.93</t>
  </si>
  <si>
    <t>32.73</t>
  </si>
  <si>
    <t>326.88</t>
  </si>
  <si>
    <t>681</t>
  </si>
  <si>
    <t>182,527</t>
  </si>
  <si>
    <t>22.6%</t>
  </si>
  <si>
    <t>13,697</t>
  </si>
  <si>
    <t>40,269</t>
  </si>
  <si>
    <t>16.2%</t>
  </si>
  <si>
    <t>22.1%</t>
  </si>
  <si>
    <t>117,462</t>
  </si>
  <si>
    <t>25,078</t>
  </si>
  <si>
    <t>222,544</t>
  </si>
  <si>
    <t>15.1%</t>
  </si>
  <si>
    <t>72.7%</t>
  </si>
  <si>
    <t>385.89</t>
  </si>
  <si>
    <t>113.88</t>
  </si>
  <si>
    <t>100.37</t>
  </si>
  <si>
    <t>36.91</t>
  </si>
  <si>
    <t>376.90</t>
  </si>
  <si>
    <t>668</t>
  </si>
  <si>
    <t>257,637</t>
  </si>
  <si>
    <t>12,441</t>
  </si>
  <si>
    <t>76,033</t>
  </si>
  <si>
    <t>29.5%</t>
  </si>
  <si>
    <t>123,889</t>
  </si>
  <si>
    <t>26,206</t>
  </si>
  <si>
    <t>251,635</t>
  </si>
  <si>
    <t>25.4%</t>
  </si>
  <si>
    <t>30.2%</t>
  </si>
  <si>
    <t>75.0%</t>
  </si>
  <si>
    <t>406.51</t>
  </si>
  <si>
    <t>112.08</t>
  </si>
  <si>
    <t>103.74</t>
  </si>
  <si>
    <t>42.83</t>
  </si>
  <si>
    <t>371.34</t>
  </si>
  <si>
    <t>20.7</t>
  </si>
  <si>
    <t>270,334</t>
  </si>
  <si>
    <t>30.5%</t>
  </si>
  <si>
    <t>13,470</t>
  </si>
  <si>
    <t>74,539</t>
  </si>
  <si>
    <t>115,905</t>
  </si>
  <si>
    <t>26,154</t>
  </si>
  <si>
    <t>254,004</t>
  </si>
  <si>
    <t>24.8%</t>
  </si>
  <si>
    <t>29.3%</t>
  </si>
  <si>
    <t>75.6%</t>
  </si>
  <si>
    <t>1999</t>
  </si>
  <si>
    <t>2000</t>
  </si>
  <si>
    <t>2001</t>
  </si>
  <si>
    <t>2002</t>
  </si>
  <si>
    <t>2003</t>
  </si>
  <si>
    <t>2004</t>
  </si>
  <si>
    <t>2005</t>
  </si>
  <si>
    <t>Revenue</t>
  </si>
  <si>
    <t>COGS</t>
  </si>
  <si>
    <t>Gross Profit</t>
  </si>
  <si>
    <t>Gross Profit Ratio</t>
  </si>
  <si>
    <t>Operating Expenses</t>
  </si>
  <si>
    <t>R&amp;D Expenses</t>
  </si>
  <si>
    <t>Selling, G&amp;A Exp.</t>
  </si>
  <si>
    <t>Other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</si>
  <si>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</si>
  <si>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</si>
  <si>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</si>
  <si>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</si>
  <si>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</si>
  <si>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</si>
  <si>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</si>
  <si>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</si>
  <si>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</si>
  <si>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</si>
  <si>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</si>
  <si>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</si>
  <si>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</si>
  <si>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</si>
  <si>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</si>
  <si>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</si>
  <si>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</si>
  <si>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1</t>
  </si>
  <si>
    <t>(1)</t>
  </si>
  <si>
    <t>(Infinity)%</t>
  </si>
  <si>
    <t>6</t>
  </si>
  <si>
    <t>3</t>
  </si>
  <si>
    <t>7</t>
  </si>
  <si>
    <t>(6)</t>
  </si>
  <si>
    <t>(7)</t>
  </si>
  <si>
    <t>(0.07)</t>
  </si>
  <si>
    <t>85</t>
  </si>
  <si>
    <t>19</t>
  </si>
  <si>
    <t>13</t>
  </si>
  <si>
    <t>68.42%</t>
  </si>
  <si>
    <t>28</t>
  </si>
  <si>
    <t>12</t>
  </si>
  <si>
    <t>16</t>
  </si>
  <si>
    <t>(0)</t>
  </si>
  <si>
    <t>34</t>
  </si>
  <si>
    <t>(15)</t>
  </si>
  <si>
    <t>(78.95)%</t>
  </si>
  <si>
    <t>(77.56)%</t>
  </si>
  <si>
    <t>(0.11)</t>
  </si>
  <si>
    <t>134</t>
  </si>
  <si>
    <t>86</t>
  </si>
  <si>
    <t>15</t>
  </si>
  <si>
    <t>71</t>
  </si>
  <si>
    <t>82.56%</t>
  </si>
  <si>
    <t>17</t>
  </si>
  <si>
    <t>21</t>
  </si>
  <si>
    <t>39</t>
  </si>
  <si>
    <t>(44)</t>
  </si>
  <si>
    <t>10</t>
  </si>
  <si>
    <t>20</t>
  </si>
  <si>
    <t>23.26%</t>
  </si>
  <si>
    <t>11</t>
  </si>
  <si>
    <t>12.75%</t>
  </si>
  <si>
    <t>11.63%</t>
  </si>
  <si>
    <t>8.14%</t>
  </si>
  <si>
    <t>0.04</t>
  </si>
  <si>
    <t>0.02</t>
  </si>
  <si>
    <t>189</t>
  </si>
  <si>
    <t>373</t>
  </si>
  <si>
    <t>440</t>
  </si>
  <si>
    <t>133</t>
  </si>
  <si>
    <t>307</t>
  </si>
  <si>
    <t>69.77%</t>
  </si>
  <si>
    <t>122</t>
  </si>
  <si>
    <t>40</t>
  </si>
  <si>
    <t>82</t>
  </si>
  <si>
    <t>29</t>
  </si>
  <si>
    <t>214</t>
  </si>
  <si>
    <t>48.63%</t>
  </si>
  <si>
    <t>186</t>
  </si>
  <si>
    <t>42.38%</t>
  </si>
  <si>
    <t>185</t>
  </si>
  <si>
    <t>42.05%</t>
  </si>
  <si>
    <t>100</t>
  </si>
  <si>
    <t>22.73%</t>
  </si>
  <si>
    <t>0.39</t>
  </si>
  <si>
    <t>0.21</t>
  </si>
  <si>
    <t>275</t>
  </si>
  <si>
    <t>513</t>
  </si>
  <si>
    <t>1,466</t>
  </si>
  <si>
    <t>634</t>
  </si>
  <si>
    <t>832</t>
  </si>
  <si>
    <t>56.75%</t>
  </si>
  <si>
    <t>498</t>
  </si>
  <si>
    <t>230</t>
  </si>
  <si>
    <t>268</t>
  </si>
  <si>
    <t>55</t>
  </si>
  <si>
    <t>402</t>
  </si>
  <si>
    <t>27.42%</t>
  </si>
  <si>
    <t>342</t>
  </si>
  <si>
    <t>23.36%</t>
  </si>
  <si>
    <t>5</t>
  </si>
  <si>
    <t>347</t>
  </si>
  <si>
    <t>23.67%</t>
  </si>
  <si>
    <t>241</t>
  </si>
  <si>
    <t>106</t>
  </si>
  <si>
    <t>7.23%</t>
  </si>
  <si>
    <t>3,189</t>
  </si>
  <si>
    <t>1,469</t>
  </si>
  <si>
    <t>1,720</t>
  </si>
  <si>
    <t>53.94%</t>
  </si>
  <si>
    <t>1,091</t>
  </si>
  <si>
    <t>395</t>
  </si>
  <si>
    <t>696</t>
  </si>
  <si>
    <t>2,549</t>
  </si>
  <si>
    <t>148</t>
  </si>
  <si>
    <t>798</t>
  </si>
  <si>
    <t>25.04%</t>
  </si>
  <si>
    <t>640</t>
  </si>
  <si>
    <t>20.08%</t>
  </si>
  <si>
    <t>650</t>
  </si>
  <si>
    <t>20.38%</t>
  </si>
  <si>
    <t>251</t>
  </si>
  <si>
    <t>399</t>
  </si>
  <si>
    <t>12.51%</t>
  </si>
  <si>
    <t>1.04</t>
  </si>
  <si>
    <t>0.73</t>
  </si>
  <si>
    <t>386</t>
  </si>
  <si>
    <t>545</t>
  </si>
  <si>
    <t>6,139</t>
  </si>
  <si>
    <t>2,577</t>
  </si>
  <si>
    <t>3,562</t>
  </si>
  <si>
    <t>58.02%</t>
  </si>
  <si>
    <t>1,550</t>
  </si>
  <si>
    <t>600</t>
  </si>
  <si>
    <t>950</t>
  </si>
  <si>
    <t>294</t>
  </si>
  <si>
    <t>2,435</t>
  </si>
  <si>
    <t>39.66%</t>
  </si>
  <si>
    <t>2,017</t>
  </si>
  <si>
    <t>32.86%</t>
  </si>
  <si>
    <t>125</t>
  </si>
  <si>
    <t>2,142</t>
  </si>
  <si>
    <t>34.89%</t>
  </si>
  <si>
    <t>1,465</t>
  </si>
  <si>
    <t>23.86%</t>
  </si>
  <si>
    <t>2.66</t>
  </si>
  <si>
    <t>2.51</t>
  </si>
  <si>
    <t>551</t>
  </si>
  <si>
    <t>583</t>
  </si>
  <si>
    <t>4,225</t>
  </si>
  <si>
    <t>6,380</t>
  </si>
  <si>
    <t>60.16%</t>
  </si>
  <si>
    <t>2,830</t>
  </si>
  <si>
    <t>1,229</t>
  </si>
  <si>
    <t>1,601</t>
  </si>
  <si>
    <t>4,583</t>
  </si>
  <si>
    <t>43.21%</t>
  </si>
  <si>
    <t>3,550</t>
  </si>
  <si>
    <t>33.47%</t>
  </si>
  <si>
    <t>461</t>
  </si>
  <si>
    <t>4,011</t>
  </si>
  <si>
    <t>37.82%</t>
  </si>
  <si>
    <t>934</t>
  </si>
  <si>
    <t>29.01%</t>
  </si>
  <si>
    <t>4.97</t>
  </si>
  <si>
    <t>619</t>
  </si>
  <si>
    <t>6,649</t>
  </si>
  <si>
    <t>9,945</t>
  </si>
  <si>
    <t>59.93%</t>
  </si>
  <si>
    <t>4,861</t>
  </si>
  <si>
    <t>2,120</t>
  </si>
  <si>
    <t>1,279</t>
  </si>
  <si>
    <t>1,461</t>
  </si>
  <si>
    <t>559</t>
  </si>
  <si>
    <t>6,643</t>
  </si>
  <si>
    <t>40.03%</t>
  </si>
  <si>
    <t>5,084</t>
  </si>
  <si>
    <t>30.64%</t>
  </si>
  <si>
    <t>590</t>
  </si>
  <si>
    <t>5,674</t>
  </si>
  <si>
    <t>34.19%</t>
  </si>
  <si>
    <t>1,470</t>
  </si>
  <si>
    <t>25.33%</t>
  </si>
  <si>
    <t>6.65</t>
  </si>
  <si>
    <t>8,622</t>
  </si>
  <si>
    <t>13,174</t>
  </si>
  <si>
    <t>60.44%</t>
  </si>
  <si>
    <t>6,542</t>
  </si>
  <si>
    <t>2,793</t>
  </si>
  <si>
    <t>1,803</t>
  </si>
  <si>
    <t>1,946</t>
  </si>
  <si>
    <t>390</t>
  </si>
  <si>
    <t>7,354</t>
  </si>
  <si>
    <t>33.74%</t>
  </si>
  <si>
    <t>6,632</t>
  </si>
  <si>
    <t>30.43%</t>
  </si>
  <si>
    <t>(778)</t>
  </si>
  <si>
    <t>5,854</t>
  </si>
  <si>
    <t>26.86%</t>
  </si>
  <si>
    <t>1,627</t>
  </si>
  <si>
    <t>19.39%</t>
  </si>
  <si>
    <t>6.66</t>
  </si>
  <si>
    <t>8,844</t>
  </si>
  <si>
    <t>14,807</t>
  </si>
  <si>
    <t>62.61%</t>
  </si>
  <si>
    <t>6,494</t>
  </si>
  <si>
    <t>2,843</t>
  </si>
  <si>
    <t>1,667</t>
  </si>
  <si>
    <t>1,984</t>
  </si>
  <si>
    <t>9,905</t>
  </si>
  <si>
    <t>41.88%</t>
  </si>
  <si>
    <t>8,312</t>
  </si>
  <si>
    <t>35.15%</t>
  </si>
  <si>
    <t>69</t>
  </si>
  <si>
    <t>8,381</t>
  </si>
  <si>
    <t>35.44%</t>
  </si>
  <si>
    <t>1,861</t>
  </si>
  <si>
    <t>27.57%</t>
  </si>
  <si>
    <t>10.21</t>
  </si>
  <si>
    <t>638</t>
  </si>
  <si>
    <t>10,417</t>
  </si>
  <si>
    <t>18,904</t>
  </si>
  <si>
    <t>64.47%</t>
  </si>
  <si>
    <t>8,523</t>
  </si>
  <si>
    <t>3,762</t>
  </si>
  <si>
    <t>1,962</t>
  </si>
  <si>
    <t>2,799</t>
  </si>
  <si>
    <t>579</t>
  </si>
  <si>
    <t>12,192</t>
  </si>
  <si>
    <t>41.58%</t>
  </si>
  <si>
    <t>10,381</t>
  </si>
  <si>
    <t>35.40%</t>
  </si>
  <si>
    <t>415</t>
  </si>
  <si>
    <t>10,796</t>
  </si>
  <si>
    <t>36.82%</t>
  </si>
  <si>
    <t>2,291</t>
  </si>
  <si>
    <t>13.17</t>
  </si>
  <si>
    <t>646</t>
  </si>
  <si>
    <t>24,717</t>
  </si>
  <si>
    <t>65.21%</t>
  </si>
  <si>
    <t>12,975</t>
  </si>
  <si>
    <t>5,162</t>
  </si>
  <si>
    <t>3,224</t>
  </si>
  <si>
    <t>4,589</t>
  </si>
  <si>
    <t>812</t>
  </si>
  <si>
    <t>58</t>
  </si>
  <si>
    <t>14,235</t>
  </si>
  <si>
    <t>37.55%</t>
  </si>
  <si>
    <t>11,742</t>
  </si>
  <si>
    <t>30.98%</t>
  </si>
  <si>
    <t>584</t>
  </si>
  <si>
    <t>12,326</t>
  </si>
  <si>
    <t>32.52%</t>
  </si>
  <si>
    <t>2,589</t>
  </si>
  <si>
    <t>25.69%</t>
  </si>
  <si>
    <t>14.89</t>
  </si>
  <si>
    <t>17,176</t>
  </si>
  <si>
    <t>28,863</t>
  </si>
  <si>
    <t>62.69%</t>
  </si>
  <si>
    <t>16,781</t>
  </si>
  <si>
    <t>6,083</t>
  </si>
  <si>
    <t>3,845</t>
  </si>
  <si>
    <t>6,853</t>
  </si>
  <si>
    <t>713</t>
  </si>
  <si>
    <t>84</t>
  </si>
  <si>
    <t>16,699</t>
  </si>
  <si>
    <t>36.27%</t>
  </si>
  <si>
    <t>12,760</t>
  </si>
  <si>
    <t>27.72%</t>
  </si>
  <si>
    <t>1,709</t>
  </si>
  <si>
    <t>14,469</t>
  </si>
  <si>
    <t>31.43%</t>
  </si>
  <si>
    <t>2,916</t>
  </si>
  <si>
    <t>23.32%</t>
  </si>
  <si>
    <t>16.17</t>
  </si>
  <si>
    <t>664</t>
  </si>
  <si>
    <t>21,993</t>
  </si>
  <si>
    <t>33,526</t>
  </si>
  <si>
    <t>60.39%</t>
  </si>
  <si>
    <t>20,001</t>
  </si>
  <si>
    <t>7,137</t>
  </si>
  <si>
    <t>4,796</t>
  </si>
  <si>
    <t>8,068</t>
  </si>
  <si>
    <t>785</t>
  </si>
  <si>
    <t>83</t>
  </si>
  <si>
    <t>19,494</t>
  </si>
  <si>
    <t>35.11%</t>
  </si>
  <si>
    <t>13,966</t>
  </si>
  <si>
    <t>25.16%</t>
  </si>
  <si>
    <t>1,933</t>
  </si>
  <si>
    <t>15,899</t>
  </si>
  <si>
    <t>28.64%</t>
  </si>
  <si>
    <t>2,739</t>
  </si>
  <si>
    <t>22.93%</t>
  </si>
  <si>
    <t>19.43</t>
  </si>
  <si>
    <t>19.08</t>
  </si>
  <si>
    <t>677</t>
  </si>
  <si>
    <t>25,313</t>
  </si>
  <si>
    <t>40,688</t>
  </si>
  <si>
    <t>61.65%</t>
  </si>
  <si>
    <t>23,814</t>
  </si>
  <si>
    <t>9,832</t>
  </si>
  <si>
    <t>5,851</t>
  </si>
  <si>
    <t>8,131</t>
  </si>
  <si>
    <t>746</t>
  </si>
  <si>
    <t>101</t>
  </si>
  <si>
    <t>22,855</t>
  </si>
  <si>
    <t>34.63%</t>
  </si>
  <si>
    <t>16,496</t>
  </si>
  <si>
    <t>24.99%</t>
  </si>
  <si>
    <t>763</t>
  </si>
  <si>
    <t>17,259</t>
  </si>
  <si>
    <t>26.15%</t>
  </si>
  <si>
    <t>3,639</t>
  </si>
  <si>
    <t>21.42%</t>
  </si>
  <si>
    <t>21.37</t>
  </si>
  <si>
    <t>21.02</t>
  </si>
  <si>
    <t>687</t>
  </si>
  <si>
    <t>28,164</t>
  </si>
  <si>
    <t>46,825</t>
  </si>
  <si>
    <t>62.44%</t>
  </si>
  <si>
    <t>27,465</t>
  </si>
  <si>
    <t>12,282</t>
  </si>
  <si>
    <t>15,183</t>
  </si>
  <si>
    <t>999</t>
  </si>
  <si>
    <t>104</t>
  </si>
  <si>
    <t>24,818</t>
  </si>
  <si>
    <t>33.10%</t>
  </si>
  <si>
    <t>19,360</t>
  </si>
  <si>
    <t>25.82%</t>
  </si>
  <si>
    <t>291</t>
  </si>
  <si>
    <t>19,651</t>
  </si>
  <si>
    <t>26.21%</t>
  </si>
  <si>
    <t>3,303</t>
  </si>
  <si>
    <t>21.80%</t>
  </si>
  <si>
    <t>23.11</t>
  </si>
  <si>
    <t>22.84</t>
  </si>
  <si>
    <t>35,138</t>
  </si>
  <si>
    <t>55,134</t>
  </si>
  <si>
    <t>61.08%</t>
  </si>
  <si>
    <t>31,418</t>
  </si>
  <si>
    <t>13,948</t>
  </si>
  <si>
    <t>17,470</t>
  </si>
  <si>
    <t>1,220</t>
  </si>
  <si>
    <t>124</t>
  </si>
  <si>
    <t>30,418</t>
  </si>
  <si>
    <t>33.70%</t>
  </si>
  <si>
    <t>23,716</t>
  </si>
  <si>
    <t>26.27%</t>
  </si>
  <si>
    <t>434</t>
  </si>
  <si>
    <t>24,150</t>
  </si>
  <si>
    <t>26.75%</t>
  </si>
  <si>
    <t>4,672</t>
  </si>
  <si>
    <t>21.58%</t>
  </si>
  <si>
    <t>27.85</t>
  </si>
  <si>
    <t>699</t>
  </si>
  <si>
    <t>45,583</t>
  </si>
  <si>
    <t>65,272</t>
  </si>
  <si>
    <t>58.88%</t>
  </si>
  <si>
    <t>36,390</t>
  </si>
  <si>
    <t>16,625</t>
  </si>
  <si>
    <t>19,765</t>
  </si>
  <si>
    <t>1,312</t>
  </si>
  <si>
    <t>109</t>
  </si>
  <si>
    <t>24,393</t>
  </si>
  <si>
    <t>22.00%</t>
  </si>
  <si>
    <t>26,146</t>
  </si>
  <si>
    <t>23.59%</t>
  </si>
  <si>
    <t>1,047</t>
  </si>
  <si>
    <t>27,193</t>
  </si>
  <si>
    <t>24.53%</t>
  </si>
  <si>
    <t>4,707</t>
  </si>
  <si>
    <t>11.42%</t>
  </si>
  <si>
    <t>18.00</t>
  </si>
  <si>
    <t>703</t>
  </si>
  <si>
    <t>59,549</t>
  </si>
  <si>
    <t>77,270</t>
  </si>
  <si>
    <t>56.48%</t>
  </si>
  <si>
    <t>45,878</t>
  </si>
  <si>
    <t>21,419</t>
  </si>
  <si>
    <t>24,459</t>
  </si>
  <si>
    <t>1,878</t>
  </si>
  <si>
    <t>114</t>
  </si>
  <si>
    <t>44,062</t>
  </si>
  <si>
    <t>32.20%</t>
  </si>
  <si>
    <t>26,321</t>
  </si>
  <si>
    <t>19.24%</t>
  </si>
  <si>
    <t>8,592</t>
  </si>
  <si>
    <t>34,913</t>
  </si>
  <si>
    <t>25.52%</t>
  </si>
  <si>
    <t>4,177</t>
  </si>
  <si>
    <t>22.46%</t>
  </si>
  <si>
    <t>43.70</t>
  </si>
  <si>
    <t>71,896</t>
  </si>
  <si>
    <t>89,961</t>
  </si>
  <si>
    <t>55.58%</t>
  </si>
  <si>
    <t>54,033</t>
  </si>
  <si>
    <t>26,018</t>
  </si>
  <si>
    <t>28,015</t>
  </si>
  <si>
    <t>2,427</t>
  </si>
  <si>
    <t>51,506</t>
  </si>
  <si>
    <t>31.82%</t>
  </si>
  <si>
    <t>34,231</t>
  </si>
  <si>
    <t>21.15%</t>
  </si>
  <si>
    <t>5,394</t>
  </si>
  <si>
    <t>39,625</t>
  </si>
  <si>
    <t>24.48%</t>
  </si>
  <si>
    <t>5,282</t>
  </si>
  <si>
    <t>21.22%</t>
  </si>
  <si>
    <t>49.16</t>
  </si>
  <si>
    <t>84,732</t>
  </si>
  <si>
    <t>97,795</t>
  </si>
  <si>
    <t>53.58%</t>
  </si>
  <si>
    <t>56,571</t>
  </si>
  <si>
    <t>27,573</t>
  </si>
  <si>
    <t>28,998</t>
  </si>
  <si>
    <t>1,865</t>
  </si>
  <si>
    <t>135</t>
  </si>
  <si>
    <t>61,914</t>
  </si>
  <si>
    <t>33.92%</t>
  </si>
  <si>
    <t>41,224</t>
  </si>
  <si>
    <t>22.59%</t>
  </si>
  <si>
    <t>6,858</t>
  </si>
  <si>
    <t>48,082</t>
  </si>
  <si>
    <t>26.34%</t>
  </si>
  <si>
    <t>7,813</t>
  </si>
  <si>
    <t>22.06%</t>
  </si>
  <si>
    <t>58.61</t>
  </si>
  <si>
    <t>110,939</t>
  </si>
  <si>
    <t>146,698</t>
  </si>
  <si>
    <t>56.94%</t>
  </si>
  <si>
    <t>67,984</t>
  </si>
  <si>
    <t>31,562</t>
  </si>
  <si>
    <t>36,422</t>
  </si>
  <si>
    <t>1,499</t>
  </si>
  <si>
    <t>346</t>
  </si>
  <si>
    <t>103,521</t>
  </si>
  <si>
    <t>40.18%</t>
  </si>
  <si>
    <t>78,714</t>
  </si>
  <si>
    <t>30.55%</t>
  </si>
  <si>
    <t>12,020</t>
  </si>
  <si>
    <t>90,734</t>
  </si>
  <si>
    <t>35.22%</t>
  </si>
  <si>
    <t>14,701</t>
  </si>
  <si>
    <t>29.51%</t>
  </si>
  <si>
    <t>112.20</t>
  </si>
  <si>
    <t>678</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</si>
  <si>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</si>
  <si>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</si>
  <si>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</si>
  <si>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</si>
  <si>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</si>
  <si>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</si>
  <si>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</si>
  <si>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</si>
  <si>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</si>
  <si>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</si>
  <si>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</si>
  <si>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</si>
  <si>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</si>
  <si>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</si>
  <si>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</si>
  <si>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</si>
  <si>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</si>
  <si>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</si>
  <si>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</si>
  <si>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</si>
  <si>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</si>
  <si>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</si>
  <si>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</si>
  <si>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</si>
  <si>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</si>
  <si>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</si>
  <si>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</si>
  <si>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</si>
  <si>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</si>
  <si>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</si>
  <si>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</si>
  <si>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</si>
  <si>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</si>
  <si>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</si>
  <si>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</si>
  <si>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</si>
  <si>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</si>
  <si>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</si>
  <si>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</si>
  <si>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47</t>
  </si>
  <si>
    <t>27</t>
  </si>
  <si>
    <t>89</t>
  </si>
  <si>
    <t>147</t>
  </si>
  <si>
    <t>62</t>
  </si>
  <si>
    <t>23</t>
  </si>
  <si>
    <t>232</t>
  </si>
  <si>
    <t>54</t>
  </si>
  <si>
    <t>287</t>
  </si>
  <si>
    <t>9</t>
  </si>
  <si>
    <t>4</t>
  </si>
  <si>
    <t>77</t>
  </si>
  <si>
    <t>90</t>
  </si>
  <si>
    <t>2</t>
  </si>
  <si>
    <t>99</t>
  </si>
  <si>
    <t>44</t>
  </si>
  <si>
    <t>0</t>
  </si>
  <si>
    <t>(40)</t>
  </si>
  <si>
    <t>174</t>
  </si>
  <si>
    <t>273</t>
  </si>
  <si>
    <t>14</t>
  </si>
  <si>
    <t>149</t>
  </si>
  <si>
    <t>335</t>
  </si>
  <si>
    <t>155</t>
  </si>
  <si>
    <t>70</t>
  </si>
  <si>
    <t>560</t>
  </si>
  <si>
    <t>188</t>
  </si>
  <si>
    <t>87</t>
  </si>
  <si>
    <t>18</t>
  </si>
  <si>
    <t>105</t>
  </si>
  <si>
    <t>311</t>
  </si>
  <si>
    <t>871</t>
  </si>
  <si>
    <t>46</t>
  </si>
  <si>
    <t>184</t>
  </si>
  <si>
    <t>235</t>
  </si>
  <si>
    <t>32</t>
  </si>
  <si>
    <t>269</t>
  </si>
  <si>
    <t>191</t>
  </si>
  <si>
    <t>(372)</t>
  </si>
  <si>
    <t>726</t>
  </si>
  <si>
    <t>589</t>
  </si>
  <si>
    <t>858</t>
  </si>
  <si>
    <t>426</t>
  </si>
  <si>
    <t>1,705</t>
  </si>
  <si>
    <t>2,131</t>
  </si>
  <si>
    <t>382</t>
  </si>
  <si>
    <t>180</t>
  </si>
  <si>
    <t>2,693</t>
  </si>
  <si>
    <t>379</t>
  </si>
  <si>
    <t>123</t>
  </si>
  <si>
    <t>194</t>
  </si>
  <si>
    <t>620</t>
  </si>
  <si>
    <t>3,313</t>
  </si>
  <si>
    <t>33</t>
  </si>
  <si>
    <t>305</t>
  </si>
  <si>
    <t>340</t>
  </si>
  <si>
    <t>384</t>
  </si>
  <si>
    <t>(244)</t>
  </si>
  <si>
    <t>2,583</t>
  </si>
  <si>
    <t>2,929</t>
  </si>
  <si>
    <t>3,878</t>
  </si>
  <si>
    <t>4,157</t>
  </si>
  <si>
    <t>8,035</t>
  </si>
  <si>
    <t>278</t>
  </si>
  <si>
    <t>9,001</t>
  </si>
  <si>
    <t>962</t>
  </si>
  <si>
    <t>195</t>
  </si>
  <si>
    <t>35</t>
  </si>
  <si>
    <t>(18)</t>
  </si>
  <si>
    <t>1,271</t>
  </si>
  <si>
    <t>10,272</t>
  </si>
  <si>
    <t>116</t>
  </si>
  <si>
    <t>629</t>
  </si>
  <si>
    <t>745</t>
  </si>
  <si>
    <t>108</t>
  </si>
  <si>
    <t>853</t>
  </si>
  <si>
    <t>2,056</t>
  </si>
  <si>
    <t>(115)</t>
  </si>
  <si>
    <t>7,478</t>
  </si>
  <si>
    <t>9,419</t>
  </si>
  <si>
    <t>3,545</t>
  </si>
  <si>
    <t>7,699</t>
  </si>
  <si>
    <t>11,244</t>
  </si>
  <si>
    <t>1,322</t>
  </si>
  <si>
    <t>474</t>
  </si>
  <si>
    <t>13,040</t>
  </si>
  <si>
    <t>2,395</t>
  </si>
  <si>
    <t>1,545</t>
  </si>
  <si>
    <t>1,892</t>
  </si>
  <si>
    <t>1,032</t>
  </si>
  <si>
    <t>74</t>
  </si>
  <si>
    <t>5,433</t>
  </si>
  <si>
    <t>18,473</t>
  </si>
  <si>
    <t>211</t>
  </si>
  <si>
    <t>1,094</t>
  </si>
  <si>
    <t>1,305</t>
  </si>
  <si>
    <t>129</t>
  </si>
  <si>
    <t>1,434</t>
  </si>
  <si>
    <t>5,133</t>
  </si>
  <si>
    <t>11,883</t>
  </si>
  <si>
    <t>18,474</t>
  </si>
  <si>
    <t>6,082</t>
  </si>
  <si>
    <t>8,137</t>
  </si>
  <si>
    <t>14,219</t>
  </si>
  <si>
    <t>2,308</t>
  </si>
  <si>
    <t>762</t>
  </si>
  <si>
    <t>17,289</t>
  </si>
  <si>
    <t>4,039</t>
  </si>
  <si>
    <t>2,299</t>
  </si>
  <si>
    <t>447</t>
  </si>
  <si>
    <t>2,746</t>
  </si>
  <si>
    <t>1,060</t>
  </si>
  <si>
    <t>202</t>
  </si>
  <si>
    <t>8,047</t>
  </si>
  <si>
    <t>25,336</t>
  </si>
  <si>
    <t>282</t>
  </si>
  <si>
    <t>1,754</t>
  </si>
  <si>
    <t>2,036</t>
  </si>
  <si>
    <t>610</t>
  </si>
  <si>
    <t>2,646</t>
  </si>
  <si>
    <t>9,335</t>
  </si>
  <si>
    <t>113</t>
  </si>
  <si>
    <t>13,241</t>
  </si>
  <si>
    <t>8,657</t>
  </si>
  <si>
    <t>7,189</t>
  </si>
  <si>
    <t>15,846</t>
  </si>
  <si>
    <t>2,642</t>
  </si>
  <si>
    <t>1,690</t>
  </si>
  <si>
    <t>20,178</t>
  </si>
  <si>
    <t>5,234</t>
  </si>
  <si>
    <t>4,840</t>
  </si>
  <si>
    <t>997</t>
  </si>
  <si>
    <t>5,837</t>
  </si>
  <si>
    <t>421</t>
  </si>
  <si>
    <t>11,590</t>
  </si>
  <si>
    <t>31,768</t>
  </si>
  <si>
    <t>178</t>
  </si>
  <si>
    <t>2,124</t>
  </si>
  <si>
    <t>2,302</t>
  </si>
  <si>
    <t>1,227</t>
  </si>
  <si>
    <t>3,529</t>
  </si>
  <si>
    <t>13,562</t>
  </si>
  <si>
    <t>227</t>
  </si>
  <si>
    <t>14,450</t>
  </si>
  <si>
    <t>10,198</t>
  </si>
  <si>
    <t>14,287</t>
  </si>
  <si>
    <t>24,485</t>
  </si>
  <si>
    <t>3,202</t>
  </si>
  <si>
    <t>1,480</t>
  </si>
  <si>
    <t>29,167</t>
  </si>
  <si>
    <t>4,845</t>
  </si>
  <si>
    <t>4,903</t>
  </si>
  <si>
    <t>775</t>
  </si>
  <si>
    <t>5,678</t>
  </si>
  <si>
    <t>11,330</t>
  </si>
  <si>
    <t>40,497</t>
  </si>
  <si>
    <t>216</t>
  </si>
  <si>
    <t>2,531</t>
  </si>
  <si>
    <t>2,747</t>
  </si>
  <si>
    <t>1,746</t>
  </si>
  <si>
    <t>4,493</t>
  </si>
  <si>
    <t>20,082</t>
  </si>
  <si>
    <t>15,817</t>
  </si>
  <si>
    <t>13,630</t>
  </si>
  <si>
    <t>21,345</t>
  </si>
  <si>
    <t>34,975</t>
  </si>
  <si>
    <t>5,002</t>
  </si>
  <si>
    <t>1,585</t>
  </si>
  <si>
    <t>41,562</t>
  </si>
  <si>
    <t>7,759</t>
  </si>
  <si>
    <t>6,256</t>
  </si>
  <si>
    <t>1,044</t>
  </si>
  <si>
    <t>7,300</t>
  </si>
  <si>
    <t>523</t>
  </si>
  <si>
    <t>707</t>
  </si>
  <si>
    <t>16,289</t>
  </si>
  <si>
    <t>57,851</t>
  </si>
  <si>
    <t>483</t>
  </si>
  <si>
    <t>3,465</t>
  </si>
  <si>
    <t>37</t>
  </si>
  <si>
    <t>6,048</t>
  </si>
  <si>
    <t>9,996</t>
  </si>
  <si>
    <t>1,614</t>
  </si>
  <si>
    <t>11,610</t>
  </si>
  <si>
    <t>18,235</t>
  </si>
  <si>
    <t>27,868</t>
  </si>
  <si>
    <t>138</t>
  </si>
  <si>
    <t>9,983</t>
  </si>
  <si>
    <t>34,643</t>
  </si>
  <si>
    <t>44,626</t>
  </si>
  <si>
    <t>6,172</t>
  </si>
  <si>
    <t>1,925</t>
  </si>
  <si>
    <t>52,758</t>
  </si>
  <si>
    <t>9,603</t>
  </si>
  <si>
    <t>7,346</t>
  </si>
  <si>
    <t>1,578</t>
  </si>
  <si>
    <t>8,924</t>
  </si>
  <si>
    <t>790</t>
  </si>
  <si>
    <t>212</t>
  </si>
  <si>
    <t>19,816</t>
  </si>
  <si>
    <t>72,574</t>
  </si>
  <si>
    <t>588</t>
  </si>
  <si>
    <t>1,218</t>
  </si>
  <si>
    <t>197</t>
  </si>
  <si>
    <t>7,107</t>
  </si>
  <si>
    <t>8,913</t>
  </si>
  <si>
    <t>2,530</t>
  </si>
  <si>
    <t>5,516</t>
  </si>
  <si>
    <t>14,429</t>
  </si>
  <si>
    <t>20,264</t>
  </si>
  <si>
    <t>37,605</t>
  </si>
  <si>
    <t>276</t>
  </si>
  <si>
    <t>14,778</t>
  </si>
  <si>
    <t>33,310</t>
  </si>
  <si>
    <t>48,088</t>
  </si>
  <si>
    <t>8,585</t>
  </si>
  <si>
    <t>505</t>
  </si>
  <si>
    <t>3,276</t>
  </si>
  <si>
    <t>60,454</t>
  </si>
  <si>
    <t>11,854</t>
  </si>
  <si>
    <t>10,537</t>
  </si>
  <si>
    <t>7,473</t>
  </si>
  <si>
    <t>18,010</t>
  </si>
  <si>
    <t>1,872</t>
  </si>
  <si>
    <t>139</t>
  </si>
  <si>
    <t>33,344</t>
  </si>
  <si>
    <t>93,798</t>
  </si>
  <si>
    <t>2,012</t>
  </si>
  <si>
    <t>240</t>
  </si>
  <si>
    <t>9,776</t>
  </si>
  <si>
    <t>14,337</t>
  </si>
  <si>
    <t>4,758</t>
  </si>
  <si>
    <t>7,746</t>
  </si>
  <si>
    <t>22,083</t>
  </si>
  <si>
    <t>22,835</t>
  </si>
  <si>
    <t>48,342</t>
  </si>
  <si>
    <t>538</t>
  </si>
  <si>
    <t>18,898</t>
  </si>
  <si>
    <t>39,819</t>
  </si>
  <si>
    <t>58,717</t>
  </si>
  <si>
    <t>9,390</t>
  </si>
  <si>
    <t>4,779</t>
  </si>
  <si>
    <t>72,886</t>
  </si>
  <si>
    <t>16,524</t>
  </si>
  <si>
    <t>11,492</t>
  </si>
  <si>
    <t>6,066</t>
  </si>
  <si>
    <t>17,558</t>
  </si>
  <si>
    <t>1,976</t>
  </si>
  <si>
    <t>1,947</t>
  </si>
  <si>
    <t>38,034</t>
  </si>
  <si>
    <t>110,920</t>
  </si>
  <si>
    <t>2,453</t>
  </si>
  <si>
    <t>3,009</t>
  </si>
  <si>
    <t>24</t>
  </si>
  <si>
    <t>10,446</t>
  </si>
  <si>
    <t>15,908</t>
  </si>
  <si>
    <t>5,467</t>
  </si>
  <si>
    <t>7,703</t>
  </si>
  <si>
    <t>255</t>
  </si>
  <si>
    <t>23,611</t>
  </si>
  <si>
    <t>25,922</t>
  </si>
  <si>
    <t>61,262</t>
  </si>
  <si>
    <t>18,347</t>
  </si>
  <si>
    <t>46,048</t>
  </si>
  <si>
    <t>64,395</t>
  </si>
  <si>
    <t>10,849</t>
  </si>
  <si>
    <t>3,412</t>
  </si>
  <si>
    <t>78,656</t>
  </si>
  <si>
    <t>23,883</t>
  </si>
  <si>
    <t>15,599</t>
  </si>
  <si>
    <t>4,607</t>
  </si>
  <si>
    <t>20,206</t>
  </si>
  <si>
    <t>3,079</t>
  </si>
  <si>
    <t>758</t>
  </si>
  <si>
    <t>2,605</t>
  </si>
  <si>
    <t>50,531</t>
  </si>
  <si>
    <t>129,187</t>
  </si>
  <si>
    <t>1,715</t>
  </si>
  <si>
    <t>2,009</t>
  </si>
  <si>
    <t>96</t>
  </si>
  <si>
    <t>13,055</t>
  </si>
  <si>
    <t>16,779</t>
  </si>
  <si>
    <t>5,320</t>
  </si>
  <si>
    <t>8,548</t>
  </si>
  <si>
    <t>246</t>
  </si>
  <si>
    <t>25,327</t>
  </si>
  <si>
    <t>28,767</t>
  </si>
  <si>
    <t>75,066</t>
  </si>
  <si>
    <t>129,827</t>
  </si>
  <si>
    <t>(640)</t>
  </si>
  <si>
    <t>16,549</t>
  </si>
  <si>
    <t>56,517</t>
  </si>
  <si>
    <t>73,066</t>
  </si>
  <si>
    <t>13,909</t>
  </si>
  <si>
    <t>3,139</t>
  </si>
  <si>
    <t>90,114</t>
  </si>
  <si>
    <t>29,016</t>
  </si>
  <si>
    <t>15,869</t>
  </si>
  <si>
    <t>3,847</t>
  </si>
  <si>
    <t>19,716</t>
  </si>
  <si>
    <t>5,183</t>
  </si>
  <si>
    <t>3,243</t>
  </si>
  <si>
    <t>57,347</t>
  </si>
  <si>
    <t>147,461</t>
  </si>
  <si>
    <t>1,931</t>
  </si>
  <si>
    <t>3,225</t>
  </si>
  <si>
    <t>302</t>
  </si>
  <si>
    <t>151</t>
  </si>
  <si>
    <t>13,366</t>
  </si>
  <si>
    <t>19,310</t>
  </si>
  <si>
    <t>5,485</t>
  </si>
  <si>
    <t>7,820</t>
  </si>
  <si>
    <t>225</t>
  </si>
  <si>
    <t>27,130</t>
  </si>
  <si>
    <t>32,982</t>
  </si>
  <si>
    <t>89,223</t>
  </si>
  <si>
    <t>(1,874)</t>
  </si>
  <si>
    <t>12,918</t>
  </si>
  <si>
    <t>73,415</t>
  </si>
  <si>
    <t>86,333</t>
  </si>
  <si>
    <t>14,232</t>
  </si>
  <si>
    <t>4,575</t>
  </si>
  <si>
    <t>105,408</t>
  </si>
  <si>
    <t>34,234</t>
  </si>
  <si>
    <t>16,468</t>
  </si>
  <si>
    <t>3,307</t>
  </si>
  <si>
    <t>19,775</t>
  </si>
  <si>
    <t>5,878</t>
  </si>
  <si>
    <t>226</t>
  </si>
  <si>
    <t>62,089</t>
  </si>
  <si>
    <t>167,497</t>
  </si>
  <si>
    <t>2,041</t>
  </si>
  <si>
    <t>554</t>
  </si>
  <si>
    <t>13,616</t>
  </si>
  <si>
    <t>16,756</t>
  </si>
  <si>
    <t>7,342</t>
  </si>
  <si>
    <t>11,705</t>
  </si>
  <si>
    <t>28,461</t>
  </si>
  <si>
    <t>36,307</t>
  </si>
  <si>
    <t>105,131</t>
  </si>
  <si>
    <t>(2,402)</t>
  </si>
  <si>
    <t>10,715</t>
  </si>
  <si>
    <t>91,156</t>
  </si>
  <si>
    <t>101,871</t>
  </si>
  <si>
    <t>18,705</t>
  </si>
  <si>
    <t>749</t>
  </si>
  <si>
    <t>2,983</t>
  </si>
  <si>
    <t>124,308</t>
  </si>
  <si>
    <t>42,383</t>
  </si>
  <si>
    <t>16,747</t>
  </si>
  <si>
    <t>2,692</t>
  </si>
  <si>
    <t>19,439</t>
  </si>
  <si>
    <t>430</t>
  </si>
  <si>
    <t>2,922</t>
  </si>
  <si>
    <t>72,987</t>
  </si>
  <si>
    <t>197,295</t>
  </si>
  <si>
    <t>3,137</t>
  </si>
  <si>
    <t>881</t>
  </si>
  <si>
    <t>19,614</t>
  </si>
  <si>
    <t>24,183</t>
  </si>
  <si>
    <t>15,871</t>
  </si>
  <si>
    <t>20,610</t>
  </si>
  <si>
    <t>26</t>
  </si>
  <si>
    <t>44,793</t>
  </si>
  <si>
    <t>40,247</t>
  </si>
  <si>
    <t>113,247</t>
  </si>
  <si>
    <t>(992)</t>
  </si>
  <si>
    <t>16,701</t>
  </si>
  <si>
    <t>92,439</t>
  </si>
  <si>
    <t>109,140</t>
  </si>
  <si>
    <t>21,193</t>
  </si>
  <si>
    <t>1,107</t>
  </si>
  <si>
    <t>4,236</t>
  </si>
  <si>
    <t>135,676</t>
  </si>
  <si>
    <t>59,719</t>
  </si>
  <si>
    <t>17,888</t>
  </si>
  <si>
    <t>2,220</t>
  </si>
  <si>
    <t>20,108</t>
  </si>
  <si>
    <t>13,859</t>
  </si>
  <si>
    <t>1,264</t>
  </si>
  <si>
    <t>2,166</t>
  </si>
  <si>
    <t>97,116</t>
  </si>
  <si>
    <t>232,792</t>
  </si>
  <si>
    <t>4,378</t>
  </si>
  <si>
    <t>396</t>
  </si>
  <si>
    <t>28,458</t>
  </si>
  <si>
    <t>34,620</t>
  </si>
  <si>
    <t>14,872</t>
  </si>
  <si>
    <t>20,544</t>
  </si>
  <si>
    <t>55,164</t>
  </si>
  <si>
    <t>45,049</t>
  </si>
  <si>
    <t>134,885</t>
  </si>
  <si>
    <t>(2,306)</t>
  </si>
  <si>
    <t>18,498</t>
  </si>
  <si>
    <t>101,177</t>
  </si>
  <si>
    <t>119,675</t>
  </si>
  <si>
    <t>27,492</t>
  </si>
  <si>
    <t>4,412</t>
  </si>
  <si>
    <t>152,578</t>
  </si>
  <si>
    <t>84,587</t>
  </si>
  <si>
    <t>20,624</t>
  </si>
  <si>
    <t>1,979</t>
  </si>
  <si>
    <t>22,603</t>
  </si>
  <si>
    <t>13,078</t>
  </si>
  <si>
    <t>1,701</t>
  </si>
  <si>
    <t>1,362</t>
  </si>
  <si>
    <t>123,331</t>
  </si>
  <si>
    <t>275,909</t>
  </si>
  <si>
    <t>5,561</t>
  </si>
  <si>
    <t>1,199</t>
  </si>
  <si>
    <t>274</t>
  </si>
  <si>
    <t>358</t>
  </si>
  <si>
    <t>36,553</t>
  </si>
  <si>
    <t>45,221</t>
  </si>
  <si>
    <t>22,633</t>
  </si>
  <si>
    <t>29,246</t>
  </si>
  <si>
    <t>12,009</t>
  </si>
  <si>
    <t>74,467</t>
  </si>
  <si>
    <t>50,552</t>
  </si>
  <si>
    <t>152,122</t>
  </si>
  <si>
    <t>(1,232)</t>
  </si>
  <si>
    <t>26,465</t>
  </si>
  <si>
    <t>110,229</t>
  </si>
  <si>
    <t>136,694</t>
  </si>
  <si>
    <t>31,384</t>
  </si>
  <si>
    <t>728</t>
  </si>
  <si>
    <t>5,490</t>
  </si>
  <si>
    <t>174,296</t>
  </si>
  <si>
    <t>96,960</t>
  </si>
  <si>
    <t>21,175</t>
  </si>
  <si>
    <t>1,445</t>
  </si>
  <si>
    <t>22,620</t>
  </si>
  <si>
    <t>20,703</t>
  </si>
  <si>
    <t>1,084</t>
  </si>
  <si>
    <t>3,953</t>
  </si>
  <si>
    <t>145,320</t>
  </si>
  <si>
    <t>319,616</t>
  </si>
  <si>
    <t>5,589</t>
  </si>
  <si>
    <t>1,694</t>
  </si>
  <si>
    <t>1,485</t>
  </si>
  <si>
    <t>481</t>
  </si>
  <si>
    <t>47,008</t>
  </si>
  <si>
    <t>56,834</t>
  </si>
  <si>
    <t>3,561</t>
  </si>
  <si>
    <t>11,118</t>
  </si>
  <si>
    <t>40,238</t>
  </si>
  <si>
    <t>12,840</t>
  </si>
  <si>
    <t>97,072</t>
  </si>
  <si>
    <t>58,510</t>
  </si>
  <si>
    <t>163,401</t>
  </si>
  <si>
    <t>633</t>
  </si>
  <si>
    <t>20,945</t>
  </si>
  <si>
    <t>118,704</t>
  </si>
  <si>
    <t>139,649</t>
  </si>
  <si>
    <t>40,270</t>
  </si>
  <si>
    <t>1,170</t>
  </si>
  <si>
    <t>7,054</t>
  </si>
  <si>
    <t>188,143</t>
  </si>
  <si>
    <t>110,557</t>
  </si>
  <si>
    <t>22,956</t>
  </si>
  <si>
    <t>1,417</t>
  </si>
  <si>
    <t>24,373</t>
  </si>
  <si>
    <t>29,549</t>
  </si>
  <si>
    <t>1,284</t>
  </si>
  <si>
    <t>5,361</t>
  </si>
  <si>
    <t>171,124</t>
  </si>
  <si>
    <t>342,249</t>
  </si>
  <si>
    <t>359,268</t>
  </si>
  <si>
    <t>6,037</t>
  </si>
  <si>
    <t>2,189</t>
  </si>
  <si>
    <t>808</t>
  </si>
  <si>
    <t>535</t>
  </si>
  <si>
    <t>52,740</t>
  </si>
  <si>
    <t>64,254</t>
  </si>
  <si>
    <t>5,257</t>
  </si>
  <si>
    <t>11,381</t>
  </si>
  <si>
    <t>43,379</t>
  </si>
  <si>
    <t>15,551</t>
  </si>
  <si>
    <t>107,633</t>
  </si>
  <si>
    <t>61,774</t>
  </si>
  <si>
    <t>191,484</t>
  </si>
  <si>
    <t>(1,623)</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</si>
  <si>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</si>
  <si>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</si>
  <si>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</si>
  <si>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</si>
  <si>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</si>
  <si>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</si>
  <si>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</si>
  <si>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</si>
  <si>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</si>
  <si>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</si>
  <si>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</si>
  <si>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</si>
  <si>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</si>
  <si>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</si>
  <si>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</si>
  <si>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</si>
  <si>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</si>
  <si>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</si>
  <si>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</si>
  <si>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</si>
  <si>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</si>
  <si>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</si>
  <si>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</si>
  <si>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</si>
  <si>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(2)</t>
  </si>
  <si>
    <t>31</t>
  </si>
  <si>
    <t>(13)</t>
  </si>
  <si>
    <t>(16)</t>
  </si>
  <si>
    <t>(29)</t>
  </si>
  <si>
    <t>(3)</t>
  </si>
  <si>
    <t>(37)</t>
  </si>
  <si>
    <t>(93)</t>
  </si>
  <si>
    <t>(110)</t>
  </si>
  <si>
    <t>(8)</t>
  </si>
  <si>
    <t>(5)</t>
  </si>
  <si>
    <t>118</t>
  </si>
  <si>
    <t>(177)</t>
  </si>
  <si>
    <t>(317)</t>
  </si>
  <si>
    <t>219</t>
  </si>
  <si>
    <t>(314)</t>
  </si>
  <si>
    <t>8</t>
  </si>
  <si>
    <t>91</t>
  </si>
  <si>
    <t>(253)</t>
  </si>
  <si>
    <t>(125)</t>
  </si>
  <si>
    <t>683</t>
  </si>
  <si>
    <t>977</t>
  </si>
  <si>
    <t>(319)</t>
  </si>
  <si>
    <t>(22)</t>
  </si>
  <si>
    <t>(4,135)</t>
  </si>
  <si>
    <t>2,611</t>
  </si>
  <si>
    <t>(1,901)</t>
  </si>
  <si>
    <t>1,195</t>
  </si>
  <si>
    <t>427</t>
  </si>
  <si>
    <t>658</t>
  </si>
  <si>
    <t>657</t>
  </si>
  <si>
    <t>2,459</t>
  </si>
  <si>
    <t>(838)</t>
  </si>
  <si>
    <t>(101)</t>
  </si>
  <si>
    <t>(12,676)</t>
  </si>
  <si>
    <t>10,257</t>
  </si>
  <si>
    <t>(3,358)</t>
  </si>
  <si>
    <t>4,372</t>
  </si>
  <si>
    <t>4,371</t>
  </si>
  <si>
    <t>3,450</t>
  </si>
  <si>
    <t>3,877</t>
  </si>
  <si>
    <t>1,621</t>
  </si>
  <si>
    <t>42</t>
  </si>
  <si>
    <t>398</t>
  </si>
  <si>
    <t>(111)</t>
  </si>
  <si>
    <t>3,581</t>
  </si>
  <si>
    <t>(1,903)</t>
  </si>
  <si>
    <t>(402)</t>
  </si>
  <si>
    <t>(27,701)</t>
  </si>
  <si>
    <t>23,107</t>
  </si>
  <si>
    <t>(6,899)</t>
  </si>
  <si>
    <t>2,385</t>
  </si>
  <si>
    <t>582</t>
  </si>
  <si>
    <t>2,966</t>
  </si>
  <si>
    <t>(333)</t>
  </si>
  <si>
    <t>1,678</t>
  </si>
  <si>
    <t>(164)</t>
  </si>
  <si>
    <t>869</t>
  </si>
  <si>
    <t>319</t>
  </si>
  <si>
    <t>(837)</t>
  </si>
  <si>
    <t>815</t>
  </si>
  <si>
    <t>(419)</t>
  </si>
  <si>
    <t>5,775</t>
  </si>
  <si>
    <t>(2,403)</t>
  </si>
  <si>
    <t>(907)</t>
  </si>
  <si>
    <t>(16,032)</t>
  </si>
  <si>
    <t>15,659</t>
  </si>
  <si>
    <t>(3,682)</t>
  </si>
  <si>
    <t>403</t>
  </si>
  <si>
    <t>2,537</t>
  </si>
  <si>
    <t>3,373</t>
  </si>
  <si>
    <t>(225)</t>
  </si>
  <si>
    <t>1,120</t>
  </si>
  <si>
    <t>327</t>
  </si>
  <si>
    <t>(334)</t>
  </si>
  <si>
    <t>(212)</t>
  </si>
  <si>
    <t>667</t>
  </si>
  <si>
    <t>904</t>
  </si>
  <si>
    <t>7,853</t>
  </si>
  <si>
    <t>(2,358)</t>
  </si>
  <si>
    <t>(3,320)</t>
  </si>
  <si>
    <t>(15,403)</t>
  </si>
  <si>
    <t>15,763</t>
  </si>
  <si>
    <t>(5,319)</t>
  </si>
  <si>
    <t>88</t>
  </si>
  <si>
    <t>(46)</t>
  </si>
  <si>
    <t>2,575</t>
  </si>
  <si>
    <t>5,494</t>
  </si>
  <si>
    <t>(268)</t>
  </si>
  <si>
    <t>1,164</t>
  </si>
  <si>
    <t>486</t>
  </si>
  <si>
    <t>(504)</t>
  </si>
  <si>
    <t>76</t>
  </si>
  <si>
    <t>9,316</t>
  </si>
  <si>
    <t>(810)</t>
  </si>
  <si>
    <t>(108)</t>
  </si>
  <si>
    <t>(29,204)</t>
  </si>
  <si>
    <t>22,103</t>
  </si>
  <si>
    <t>(8,019)</t>
  </si>
  <si>
    <t>233</t>
  </si>
  <si>
    <t>1,541</t>
  </si>
  <si>
    <t>8,506</t>
  </si>
  <si>
    <t>1,376</t>
  </si>
  <si>
    <t>(99)</t>
  </si>
  <si>
    <t>(1,129)</t>
  </si>
  <si>
    <t>272</t>
  </si>
  <si>
    <t>111</t>
  </si>
  <si>
    <t>(106)</t>
  </si>
  <si>
    <t>11,081</t>
  </si>
  <si>
    <t>(4,018)</t>
  </si>
  <si>
    <t>(1,067)</t>
  </si>
  <si>
    <t>(45,055)</t>
  </si>
  <si>
    <t>37,099</t>
  </si>
  <si>
    <t>2,361</t>
  </si>
  <si>
    <t>(10,680)</t>
  </si>
  <si>
    <t>(1,783)</t>
  </si>
  <si>
    <t>(801)</t>
  </si>
  <si>
    <t>5,634</t>
  </si>
  <si>
    <t>3,050</t>
  </si>
  <si>
    <t>(19)</t>
  </si>
  <si>
    <t>3,432</t>
  </si>
  <si>
    <t>7,063</t>
  </si>
  <si>
    <t>343</t>
  </si>
  <si>
    <t>1,974</t>
  </si>
  <si>
    <t>630</t>
  </si>
  <si>
    <t>(1,156)</t>
  </si>
  <si>
    <t>893</t>
  </si>
  <si>
    <t>30</t>
  </si>
  <si>
    <t>14,565</t>
  </si>
  <si>
    <t>(3,438)</t>
  </si>
  <si>
    <t>(1,900)</t>
  </si>
  <si>
    <t>(62,095)</t>
  </si>
  <si>
    <t>48,746</t>
  </si>
  <si>
    <t>(354)</t>
  </si>
  <si>
    <t>(19,041)</t>
  </si>
  <si>
    <t>(10,179)</t>
  </si>
  <si>
    <t>10,986</t>
  </si>
  <si>
    <t>807</t>
  </si>
  <si>
    <t>22</t>
  </si>
  <si>
    <t>(3,647)</t>
  </si>
  <si>
    <t>11,127</t>
  </si>
  <si>
    <t>(266)</t>
  </si>
  <si>
    <t>898</t>
  </si>
  <si>
    <t>(787)</t>
  </si>
  <si>
    <t>301</t>
  </si>
  <si>
    <t>(499)</t>
  </si>
  <si>
    <t>1,655</t>
  </si>
  <si>
    <t>(404)</t>
  </si>
  <si>
    <t>16,619</t>
  </si>
  <si>
    <t>(3,273)</t>
  </si>
  <si>
    <t>(10,568)</t>
  </si>
  <si>
    <t>(34,106)</t>
  </si>
  <si>
    <t>35,225</t>
  </si>
  <si>
    <t>(13,056)</t>
  </si>
  <si>
    <t>(14,781)</t>
  </si>
  <si>
    <t>16,010</t>
  </si>
  <si>
    <t>4,795</t>
  </si>
  <si>
    <t>13,346</t>
  </si>
  <si>
    <t>(437)</t>
  </si>
  <si>
    <t>3,343</t>
  </si>
  <si>
    <t>(31)</t>
  </si>
  <si>
    <t>(1,307)</t>
  </si>
  <si>
    <t>(234)</t>
  </si>
  <si>
    <t>605</t>
  </si>
  <si>
    <t>(888)</t>
  </si>
  <si>
    <t>18,659</t>
  </si>
  <si>
    <t>(7,358)</t>
  </si>
  <si>
    <t>1,077</t>
  </si>
  <si>
    <t>(46,013)</t>
  </si>
  <si>
    <t>38,914</t>
  </si>
  <si>
    <t>(299)</t>
  </si>
  <si>
    <t>(13,679)</t>
  </si>
  <si>
    <t>(11,325)</t>
  </si>
  <si>
    <t>10,468</t>
  </si>
  <si>
    <t>(857)</t>
  </si>
  <si>
    <t>4,120</t>
  </si>
  <si>
    <t>11,301</t>
  </si>
  <si>
    <t>(104)</t>
  </si>
  <si>
    <t>4,279</t>
  </si>
  <si>
    <t>364</t>
  </si>
  <si>
    <t>(1,641)</t>
  </si>
  <si>
    <t>436</t>
  </si>
  <si>
    <t>(1,278)</t>
  </si>
  <si>
    <t>22,376</t>
  </si>
  <si>
    <t>(10,959)</t>
  </si>
  <si>
    <t>(4,502)</t>
  </si>
  <si>
    <t>(58,312)</t>
  </si>
  <si>
    <t>51,315</t>
  </si>
  <si>
    <t>1,403</t>
  </si>
  <si>
    <t>(21,055)</t>
  </si>
  <si>
    <t>(11,643)</t>
  </si>
  <si>
    <t>10,204</t>
  </si>
  <si>
    <t>(1,439)</t>
  </si>
  <si>
    <t>(433)</t>
  </si>
  <si>
    <t>(551)</t>
  </si>
  <si>
    <t>11,417</t>
  </si>
  <si>
    <t>(179)</t>
  </si>
  <si>
    <t>5,203</t>
  </si>
  <si>
    <t>(409)</t>
  </si>
  <si>
    <t>(2,094)</t>
  </si>
  <si>
    <t>203</t>
  </si>
  <si>
    <t>(136)</t>
  </si>
  <si>
    <t>26,024</t>
  </si>
  <si>
    <t>(9,915)</t>
  </si>
  <si>
    <t>(236)</t>
  </si>
  <si>
    <t>(76,540)</t>
  </si>
  <si>
    <t>63,330</t>
  </si>
  <si>
    <t>(350)</t>
  </si>
  <si>
    <t>(23,711)</t>
  </si>
  <si>
    <t>(13,728)</t>
  </si>
  <si>
    <t>(1,780)</t>
  </si>
  <si>
    <t>11,831</t>
  </si>
  <si>
    <t>(3,677)</t>
  </si>
  <si>
    <t>(434)</t>
  </si>
  <si>
    <t>(1,798)</t>
  </si>
  <si>
    <t>16,109</t>
  </si>
  <si>
    <t>(38)</t>
  </si>
  <si>
    <t>6,703</t>
  </si>
  <si>
    <t>3,300</t>
  </si>
  <si>
    <t>(2,578)</t>
  </si>
  <si>
    <t>110</t>
  </si>
  <si>
    <t>3,348</t>
  </si>
  <si>
    <t>449</t>
  </si>
  <si>
    <t>36,036</t>
  </si>
  <si>
    <t>(10,212)</t>
  </si>
  <si>
    <t>(986)</t>
  </si>
  <si>
    <t>(85,618)</t>
  </si>
  <si>
    <t>67,839</t>
  </si>
  <si>
    <t>(2,188)</t>
  </si>
  <si>
    <t>(31,165)</t>
  </si>
  <si>
    <t>(10,064)</t>
  </si>
  <si>
    <t>(3,693)</t>
  </si>
  <si>
    <t>5,425</t>
  </si>
  <si>
    <t>(8,332)</t>
  </si>
  <si>
    <t>(170)</t>
  </si>
  <si>
    <t>(3,631)</t>
  </si>
  <si>
    <t>25,824</t>
  </si>
  <si>
    <t>258</t>
  </si>
  <si>
    <t>7,679</t>
  </si>
  <si>
    <t>9,246</t>
  </si>
  <si>
    <t>(3,768)</t>
  </si>
  <si>
    <t>731</t>
  </si>
  <si>
    <t>8,601</t>
  </si>
  <si>
    <t>331</t>
  </si>
  <si>
    <t>37,091</t>
  </si>
  <si>
    <t>(13,184)</t>
  </si>
  <si>
    <t>(287)</t>
  </si>
  <si>
    <t>(93,940)</t>
  </si>
  <si>
    <t>74,492</t>
  </si>
  <si>
    <t>1,518</t>
  </si>
  <si>
    <t>(31,401)</t>
  </si>
  <si>
    <t>(4,377)</t>
  </si>
  <si>
    <t>800</t>
  </si>
  <si>
    <t>(4,846)</t>
  </si>
  <si>
    <t>(8,298)</t>
  </si>
  <si>
    <t>405</t>
  </si>
  <si>
    <t>(2,203)</t>
  </si>
  <si>
    <t>23,907</t>
  </si>
  <si>
    <t>778</t>
  </si>
  <si>
    <t>9,353</t>
  </si>
  <si>
    <t>4,908</t>
  </si>
  <si>
    <t>(2,169)</t>
  </si>
  <si>
    <t>1,067</t>
  </si>
  <si>
    <t>(1,880)</t>
  </si>
  <si>
    <t>(6,839)</t>
  </si>
  <si>
    <t>47,971</t>
  </si>
  <si>
    <t>(25,139)</t>
  </si>
  <si>
    <t>(1,491)</t>
  </si>
  <si>
    <t>(52,231)</t>
  </si>
  <si>
    <t>50,259</t>
  </si>
  <si>
    <t>98</t>
  </si>
  <si>
    <t>(28,504)</t>
  </si>
  <si>
    <t>(6,827)</t>
  </si>
  <si>
    <t>(9,075)</t>
  </si>
  <si>
    <t>1,773</t>
  </si>
  <si>
    <t>(13,179)</t>
  </si>
  <si>
    <t>(302)</t>
  </si>
  <si>
    <t>5,986</t>
  </si>
  <si>
    <t>22,832</t>
  </si>
  <si>
    <t>173</t>
  </si>
  <si>
    <t>10,794</t>
  </si>
  <si>
    <t>819</t>
  </si>
  <si>
    <t>(4,340)</t>
  </si>
  <si>
    <t>428</t>
  </si>
  <si>
    <t>(3,091)</t>
  </si>
  <si>
    <t>(3,390)</t>
  </si>
  <si>
    <t>54,520</t>
  </si>
  <si>
    <t>(23,548)</t>
  </si>
  <si>
    <t>(2,515)</t>
  </si>
  <si>
    <t>(102,247)</t>
  </si>
  <si>
    <t>98,230</t>
  </si>
  <si>
    <t>(29,491)</t>
  </si>
  <si>
    <t>(585)</t>
  </si>
  <si>
    <t>(18,396)</t>
  </si>
  <si>
    <t>(4,228)</t>
  </si>
  <si>
    <t>(23,209)</t>
  </si>
  <si>
    <t>(23)</t>
  </si>
  <si>
    <t>1,797</t>
  </si>
  <si>
    <t>30,972</t>
  </si>
  <si>
    <t>1,390</t>
  </si>
  <si>
    <t>12,991</t>
  </si>
  <si>
    <t>1,827</t>
  </si>
  <si>
    <t>(6,524)</t>
  </si>
  <si>
    <t>694</t>
  </si>
  <si>
    <t>1,844</t>
  </si>
  <si>
    <t>(5,050)</t>
  </si>
  <si>
    <t>65,124</t>
  </si>
  <si>
    <t>(22,281)</t>
  </si>
  <si>
    <t>(738)</t>
  </si>
  <si>
    <t>(143,751)</t>
  </si>
  <si>
    <t>133,929</t>
  </si>
  <si>
    <t>68</t>
  </si>
  <si>
    <t>(32,773)</t>
  </si>
  <si>
    <t>(2,100)</t>
  </si>
  <si>
    <t>(31,149)</t>
  </si>
  <si>
    <t>8,841</t>
  </si>
  <si>
    <t>(24,408)</t>
  </si>
  <si>
    <t>7,967</t>
  </si>
  <si>
    <t>42,843</t>
  </si>
  <si>
    <t>1,808</t>
  </si>
  <si>
    <t>15,376</t>
  </si>
  <si>
    <t>(1,523)</t>
  </si>
  <si>
    <t>(9,095)</t>
  </si>
  <si>
    <t>283</t>
  </si>
  <si>
    <t>(12,483)</t>
  </si>
  <si>
    <t>91,652</t>
  </si>
  <si>
    <t>(24,640)</t>
  </si>
  <si>
    <t>(2,618)</t>
  </si>
  <si>
    <t>(138,034)</t>
  </si>
  <si>
    <t>129,228</t>
  </si>
  <si>
    <t>541</t>
  </si>
  <si>
    <t>(35,523)</t>
  </si>
  <si>
    <t>(21,435)</t>
  </si>
  <si>
    <t>(50,274)</t>
  </si>
  <si>
    <t>10,347</t>
  </si>
  <si>
    <t>(61,362)</t>
  </si>
  <si>
    <t>(5,520)</t>
  </si>
  <si>
    <t>67,012</t>
  </si>
  <si>
    <t>Market Price</t>
  </si>
  <si>
    <t>Market Cap(Diluted)</t>
  </si>
  <si>
    <t xml:space="preserve">Market Cap  </t>
  </si>
  <si>
    <t>Notes</t>
  </si>
  <si>
    <t>•Numbers appear to be off due to the 1-20 split</t>
  </si>
  <si>
    <t xml:space="preserve">Price </t>
  </si>
  <si>
    <t>Shares</t>
  </si>
  <si>
    <t>MC</t>
  </si>
  <si>
    <t>Cash</t>
  </si>
  <si>
    <t>Debt</t>
  </si>
  <si>
    <t>EV</t>
  </si>
  <si>
    <t>Q122</t>
  </si>
  <si>
    <t>Net Cash</t>
  </si>
  <si>
    <t>Q120</t>
  </si>
  <si>
    <t>Q220</t>
  </si>
  <si>
    <t>Q320</t>
  </si>
  <si>
    <t>Q420</t>
  </si>
  <si>
    <t>Q121</t>
  </si>
  <si>
    <t>Q221</t>
  </si>
  <si>
    <t>Q321</t>
  </si>
  <si>
    <t>Q421</t>
  </si>
  <si>
    <t>Q222</t>
  </si>
  <si>
    <t>Q322</t>
  </si>
  <si>
    <t>Q422</t>
  </si>
  <si>
    <t>R&amp;D</t>
  </si>
  <si>
    <t>S&amp;M</t>
  </si>
  <si>
    <t>G&amp;A</t>
  </si>
  <si>
    <t>Other</t>
  </si>
  <si>
    <t>Pretax Income</t>
  </si>
  <si>
    <t>Taxes</t>
  </si>
  <si>
    <t>Gross Margin</t>
  </si>
  <si>
    <t>CCFO</t>
  </si>
  <si>
    <t>Capex</t>
  </si>
  <si>
    <t>FCF</t>
  </si>
  <si>
    <t>Cloud</t>
  </si>
  <si>
    <t>Other Bets</t>
  </si>
  <si>
    <t>FX</t>
  </si>
  <si>
    <t>Youtube</t>
  </si>
  <si>
    <t>Google Search</t>
  </si>
  <si>
    <t>Google Network</t>
  </si>
  <si>
    <t xml:space="preserve">Other  </t>
  </si>
  <si>
    <t>Revenue y/y</t>
  </si>
  <si>
    <t>SG&amp;A y/y</t>
  </si>
  <si>
    <t>R&amp;D y/y</t>
  </si>
  <si>
    <t>SG&amp;A/Gross Profit</t>
  </si>
  <si>
    <t>R&amp;D/Gross Profit</t>
  </si>
  <si>
    <t>Net Income y/y</t>
  </si>
  <si>
    <t>Earnings-per-share</t>
  </si>
  <si>
    <t>Operating Expenses y/y</t>
  </si>
  <si>
    <t>Operating Expenses/Gross Profit</t>
  </si>
  <si>
    <t xml:space="preserve"> </t>
  </si>
  <si>
    <t>Maturity</t>
  </si>
  <si>
    <t>Discount</t>
  </si>
  <si>
    <t>NPV</t>
  </si>
  <si>
    <t xml:space="preserve">  </t>
  </si>
  <si>
    <t>Income Statement</t>
  </si>
  <si>
    <t>Balance Sheet</t>
  </si>
  <si>
    <t>Cash &amp; Cash Equiv</t>
  </si>
  <si>
    <t>Marketable Securities</t>
  </si>
  <si>
    <t>Total Cash &amp; Securities</t>
  </si>
  <si>
    <t>AR</t>
  </si>
  <si>
    <t>Income taxes receivable</t>
  </si>
  <si>
    <t>Other current assets</t>
  </si>
  <si>
    <t>Non-marketable securities</t>
  </si>
  <si>
    <t>Deferred income taxes</t>
  </si>
  <si>
    <t>Operating lease assets</t>
  </si>
  <si>
    <t>Intangible assets</t>
  </si>
  <si>
    <t>Other non-current assets</t>
  </si>
  <si>
    <t>Total assets</t>
  </si>
  <si>
    <t>Accounts payable</t>
  </si>
  <si>
    <t>Accrued benefits/compensation</t>
  </si>
  <si>
    <t>Acrrued expneses</t>
  </si>
  <si>
    <t>Accrued revenue share</t>
  </si>
  <si>
    <t>Deferred revenue</t>
  </si>
  <si>
    <t>Income taxes payable</t>
  </si>
  <si>
    <t>Total current liabilities</t>
  </si>
  <si>
    <t>Long-term debt</t>
  </si>
  <si>
    <t>Income taxes payble</t>
  </si>
  <si>
    <t>Operating lease liabilities</t>
  </si>
  <si>
    <t>Other long-term liabilities</t>
  </si>
  <si>
    <t>Total liabilities</t>
  </si>
  <si>
    <t>Q419</t>
  </si>
  <si>
    <t>Q319</t>
  </si>
  <si>
    <t>Q219</t>
  </si>
  <si>
    <t>Q119</t>
  </si>
  <si>
    <t>Q418</t>
  </si>
  <si>
    <t>Q318</t>
  </si>
  <si>
    <t>Q218</t>
  </si>
  <si>
    <t>Q118</t>
  </si>
  <si>
    <t>Euro Commision Fines</t>
  </si>
  <si>
    <t>Total Revenue</t>
  </si>
  <si>
    <t>-</t>
  </si>
  <si>
    <t>Securities Lending Payable</t>
  </si>
  <si>
    <t>Short-term debt</t>
  </si>
  <si>
    <t>Q117</t>
  </si>
  <si>
    <t>Q217</t>
  </si>
  <si>
    <t>Q317</t>
  </si>
  <si>
    <t>Q417</t>
  </si>
  <si>
    <t>Net Margin</t>
  </si>
  <si>
    <t>Revenue Growth</t>
  </si>
  <si>
    <t>Profit Margin</t>
  </si>
  <si>
    <t>Google Advertising</t>
  </si>
  <si>
    <t>Filing Date</t>
  </si>
  <si>
    <t xml:space="preserve">Gross Profit                    </t>
  </si>
  <si>
    <t xml:space="preserve">Cost of Revenue     </t>
  </si>
  <si>
    <t>Research &amp; Development</t>
  </si>
  <si>
    <t>Selling General &amp; Adminitrative</t>
  </si>
  <si>
    <t>Total Operating Expenses</t>
  </si>
  <si>
    <t xml:space="preserve">Operating Income                          </t>
  </si>
  <si>
    <t>Income from Continuing Operations</t>
  </si>
  <si>
    <t>Income before tax</t>
  </si>
  <si>
    <t>Income Tax Expense</t>
  </si>
  <si>
    <t>Non Recurring</t>
  </si>
  <si>
    <t>Others</t>
  </si>
  <si>
    <t xml:space="preserve">Minority Interest </t>
  </si>
  <si>
    <t>Other Income (expense)</t>
  </si>
  <si>
    <t>Net Income From Continuing Ops</t>
  </si>
  <si>
    <t>Non-recurring Events</t>
  </si>
  <si>
    <t>Discontinued Operations</t>
  </si>
  <si>
    <t>Extraordinary Items</t>
  </si>
  <si>
    <t>Effect of Accounting Changes</t>
  </si>
  <si>
    <t>Other Items</t>
  </si>
  <si>
    <t xml:space="preserve">Net Income                 </t>
  </si>
  <si>
    <t>Preferred Stock And Other Adjustments</t>
  </si>
  <si>
    <t>Net Income Applicable to Common Shares</t>
  </si>
  <si>
    <t>PERIOD ENDING                                                30-Sep-22</t>
  </si>
  <si>
    <t>Google Search &amp; Other</t>
  </si>
  <si>
    <t>YouTube ads</t>
  </si>
  <si>
    <t>Google Other</t>
  </si>
  <si>
    <t>Google Services Total</t>
  </si>
  <si>
    <t>Google Cloud</t>
  </si>
  <si>
    <t>Hedging Gains</t>
  </si>
  <si>
    <t>Total Revenues</t>
  </si>
  <si>
    <t>Disaggregated Revenues</t>
  </si>
  <si>
    <t>Current Ratio</t>
  </si>
  <si>
    <t>Ads/Revenue</t>
  </si>
  <si>
    <t>dd</t>
  </si>
  <si>
    <t>Cash y/y</t>
  </si>
  <si>
    <t>Period</t>
  </si>
  <si>
    <t>Current Assets</t>
  </si>
  <si>
    <t>Non-current Assets</t>
  </si>
  <si>
    <t>Current Liabilities</t>
  </si>
  <si>
    <t>Non-current Liabilities</t>
  </si>
  <si>
    <t>Total non-current Assets</t>
  </si>
  <si>
    <t>Total non-current Liabilities</t>
  </si>
  <si>
    <t>Margins</t>
  </si>
  <si>
    <t>Split Adjusted</t>
  </si>
  <si>
    <t>Operating Margin</t>
  </si>
  <si>
    <t>Year over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</si>
</sst>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quot;$&quot;#,##0"/>
    <numFmt numFmtId="165" formatCode="_([$$-409]* #,##0.00_);_([$$-409]* \(#,##0.00\);_([$$-409]* &quot;-&quot;??_);_(@_)"/>
  </numFmts>
  <fonts count="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i/>
      <u/>
      <sz val="10"/>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1"/>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s>
  <cellStyleXfs count="1">
    <xf numFmtId="0" fontId="0" fillId="0" borderId="0"/>
  </cellStyleXfs>
  <cellXfs count="59">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3" fontId="0" fillId="0" borderId="0" xfId="0" applyNumberFormat="1"/>
    <xf numFmtId="4" fontId="0" fillId="0" borderId="0" xfId="0" applyNumberFormat="1"/>
    <xf numFmtId="0" fontId="0" fillId="0" borderId="2" xfId="0" applyBorder="1"/>
    <xf numFmtId="0" fontId="0" fillId="0" borderId="3" xfId="0" applyBorder="1"/>
    <xf numFmtId="3" fontId="0" fillId="0" borderId="3" xfId="0" applyNumberFormat="1" applyBorder="1"/>
    <xf numFmtId="9" fontId="0" fillId="0" borderId="0" xfId="0" applyNumberFormat="1"/>
    <xf numFmtId="10" fontId="0" fillId="0" borderId="0" xfId="0" applyNumberFormat="1"/>
    <xf numFmtId="0" fontId="1" fillId="0" borderId="0" xfId="0" applyFont="1"/>
    <xf numFmtId="3" fontId="1" fillId="0" borderId="0" xfId="0" applyNumberFormat="1" applyFont="1"/>
    <xf numFmtId="9" fontId="1" fillId="0" borderId="0" xfId="0" applyNumberFormat="1" applyFont="1"/>
    <xf numFmtId="10" fontId="1" fillId="0" borderId="0" xfId="0" applyNumberFormat="1" applyFont="1"/>
    <xf numFmtId="0" fontId="0" fillId="2" borderId="0" xfId="0" applyFill="1"/>
    <xf numFmtId="9" fontId="0" fillId="2" borderId="0" xfId="0" applyNumberFormat="1" applyFill="1"/>
    <xf numFmtId="8" fontId="0" fillId="0" borderId="0" xfId="0" applyNumberFormat="1"/>
    <xf numFmtId="3" fontId="0" fillId="0" borderId="2" xfId="0" applyNumberFormat="1" applyBorder="1"/>
    <xf numFmtId="3" fontId="0" fillId="0" borderId="4" xfId="0" applyNumberFormat="1" applyBorder="1"/>
    <xf numFmtId="14" fontId="0" fillId="0" borderId="0" xfId="0" applyNumberFormat="1"/>
    <xf numFmtId="3" fontId="4" fillId="0" borderId="3" xfId="0" applyNumberFormat="1" applyFont="1" applyBorder="1"/>
    <xf numFmtId="2" fontId="0" fillId="0" borderId="0" xfId="0" applyNumberFormat="1"/>
    <xf numFmtId="0" fontId="0" fillId="0" borderId="5" xfId="0" applyBorder="1"/>
    <xf numFmtId="10" fontId="0" fillId="0" borderId="3" xfId="0" applyNumberFormat="1" applyBorder="1"/>
    <xf numFmtId="3" fontId="4" fillId="0" borderId="0" xfId="0" applyNumberFormat="1" applyFont="1"/>
    <xf numFmtId="10" fontId="4" fillId="0" borderId="0" xfId="0" applyNumberFormat="1" applyFont="1"/>
    <xf numFmtId="0" fontId="1" fillId="0" borderId="2" xfId="0" applyFont="1" applyBorder="1"/>
    <xf numFmtId="3" fontId="1" fillId="0" borderId="2" xfId="0" applyNumberFormat="1" applyFont="1" applyBorder="1"/>
    <xf numFmtId="0" fontId="1" fillId="0" borderId="4" xfId="0" applyFont="1" applyBorder="1"/>
    <xf numFmtId="0" fontId="1" fillId="3" borderId="0" xfId="0" applyFont="1" applyFill="1"/>
    <xf numFmtId="0" fontId="0" fillId="3" borderId="0" xfId="0" applyFill="1"/>
    <xf numFmtId="0" fontId="0" fillId="0" borderId="6" xfId="0" applyBorder="1"/>
    <xf numFmtId="0" fontId="0" fillId="4" borderId="0" xfId="0" applyFill="1"/>
    <xf numFmtId="3" fontId="0" fillId="0" borderId="6" xfId="0" applyNumberFormat="1" applyBorder="1"/>
    <xf numFmtId="3" fontId="0" fillId="4" borderId="0" xfId="0" applyNumberFormat="1" applyFill="1"/>
    <xf numFmtId="164" fontId="1" fillId="0" borderId="0" xfId="0" applyNumberFormat="1" applyFont="1"/>
    <xf numFmtId="0" fontId="0" fillId="0" borderId="7" xfId="0" applyBorder="1"/>
    <xf numFmtId="0" fontId="0" fillId="0" borderId="8" xfId="0" applyBorder="1"/>
    <xf numFmtId="0" fontId="0" fillId="0" borderId="9" xfId="0" applyBorder="1"/>
    <xf numFmtId="165" fontId="0" fillId="0" borderId="0" xfId="0" applyNumberFormat="1"/>
    <xf numFmtId="0" fontId="0" fillId="5" borderId="0" xfId="0" applyFill="1"/>
    <xf numFmtId="3" fontId="0" fillId="5" borderId="0" xfId="0" applyNumberFormat="1" applyFill="1"/>
    <xf numFmtId="0" fontId="5" fillId="5" borderId="0" xfId="0" applyFont="1" applyFill="1"/>
    <xf numFmtId="0" fontId="6" fillId="5" borderId="0" xfId="0" applyFont="1" applyFill="1"/>
    <xf numFmtId="3" fontId="6" fillId="5" borderId="3" xfId="0" applyNumberFormat="1" applyFont="1" applyFill="1" applyBorder="1"/>
    <xf numFmtId="3" fontId="6" fillId="5" borderId="0" xfId="0" applyNumberFormat="1" applyFont="1" applyFill="1"/>
    <xf numFmtId="0" fontId="0" fillId="5" borderId="3" xfId="0" applyFill="1" applyBorder="1"/>
    <xf numFmtId="0" fontId="0" fillId="0" borderId="4" xfId="0" applyBorder="1"/>
    <xf numFmtId="0" fontId="7" fillId="4" borderId="0" xfId="0" applyFont="1" applyFill="1"/>
    <xf numFmtId="3" fontId="7" fillId="4" borderId="3" xfId="0" applyNumberFormat="1" applyFont="1" applyFill="1" applyBorder="1"/>
    <xf numFmtId="3" fontId="7" fillId="4" borderId="0" xfId="0" applyNumberFormat="1" applyFont="1" applyFill="1"/>
    <xf numFmtId="0" fontId="1" fillId="0" borderId="10" xfId="0" applyFont="1" applyBorder="1"/>
    <xf numFmtId="3" fontId="1" fillId="0" borderId="10" xfId="0" applyNumberFormat="1" applyFont="1" applyBorder="1"/>
    <xf numFmtId="3" fontId="8" fillId="4" borderId="0" xfId="0" applyNumberFormat="1" applyFont="1" applyFill="1"/>
    <xf numFmtId="3" fontId="8" fillId="4" borderId="3" xfId="0" applyNumberFormat="1" applyFont="1" applyFill="1" applyBorder="1"/>
    <xf numFmtId="9" fontId="4" fillId="0" borderId="0" xfId="0" applyNumberFormat="1" applyFont="1"/>
    <xf numFmtId="10" fontId="0" fillId="4" borderId="0" xfId="0" applyNumberFormat="1" applyFill="1"/>
    <xf numFmtId="10" fontId="4" fillId="4" borderId="0" xfId="0" applyNumberFormat="1" applyFont="1" applyFill="1"/>
    <xf numFmtId="9" fontId="0" fillId="0" borderId="3" xfId="0" applyNumberFormat="1" applyBorder="1"/>
  </cellXfs>
  <cellStyles count="1">
    <cellStyle name="Normal" xfId="0" builtinId="0"/>
  </cellStyles>
  <dxfs count="4">
    <dxf>
      <fill>
        <patternFill>
          <bgColor theme="6"/>
        </patternFill>
      </fill>
    </dxf>
    <dxf>
      <fill>
        <patternFill>
          <bgColor rgb="FF92D050"/>
        </patternFill>
      </fill>
    </dxf>
    <dxf>
      <fill>
        <patternFill>
          <bgColor theme="5"/>
        </patternFill>
      </fill>
    </dxf>
    <dxf>
      <fill>
        <patternFill>
          <bgColor theme="6"/>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22</xdr:col>
      <xdr:colOff>701489</xdr:colOff>
      <xdr:row>0</xdr:row>
      <xdr:rowOff>164353</xdr:rowOff>
    </xdr:from>
    <xdr:to>
      <xdr:col>23</xdr:col>
      <xdr:colOff>14941</xdr:colOff>
      <xdr:row>137</xdr:row>
      <xdr:rowOff>85165</xdr:rowOff>
    </xdr:to>
    <xdr:cxnSp macro="">
      <xdr:nvCxnSpPr>
        <xdr:cNvPr id="5" name="Straight Connector 4">
          <a:extLst>
            <a:ext uri="{FF2B5EF4-FFF2-40B4-BE49-F238E27FC236}">
              <a16:creationId xmlns:a16="http://schemas.microsoft.com/office/drawing/2014/main" id="{796E85D2-C76D-BDE3-354A-D22FBC88058F}"/>
            </a:ext>
          </a:extLst>
        </xdr:cNvPr>
        <xdr:cNvCxnSpPr/>
      </xdr:nvCxnSpPr>
      <xdr:spPr>
        <a:xfrm flipH="1">
          <a:off x="15306489" y="164353"/>
          <a:ext cx="82923" cy="223325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xdr:colOff>
      <xdr:row>0</xdr:row>
      <xdr:rowOff>31750</xdr:rowOff>
    </xdr:from>
    <xdr:to>
      <xdr:col>19</xdr:col>
      <xdr:colOff>19050</xdr:colOff>
      <xdr:row>132</xdr:row>
      <xdr:rowOff>165100</xdr:rowOff>
    </xdr:to>
    <xdr:cxnSp macro="">
      <xdr:nvCxnSpPr>
        <xdr:cNvPr id="7" name="Straight Connector 6">
          <a:extLst>
            <a:ext uri="{FF2B5EF4-FFF2-40B4-BE49-F238E27FC236}">
              <a16:creationId xmlns:a16="http://schemas.microsoft.com/office/drawing/2014/main" id="{B3B79606-3E38-6514-D69D-4DA42587A5FB}"/>
            </a:ext>
          </a:extLst>
        </xdr:cNvPr>
        <xdr:cNvCxnSpPr/>
      </xdr:nvCxnSpPr>
      <xdr:spPr>
        <a:xfrm>
          <a:off x="3435350" y="31750"/>
          <a:ext cx="6350" cy="12471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0</xdr:row>
      <xdr:rowOff>115455</xdr:rowOff>
    </xdr:from>
    <xdr:to>
      <xdr:col>15</xdr:col>
      <xdr:colOff>71986</xdr:colOff>
      <xdr:row>133</xdr:row>
      <xdr:rowOff>84256</xdr:rowOff>
    </xdr:to>
    <xdr:cxnSp macro="">
      <xdr:nvCxnSpPr>
        <xdr:cNvPr id="2" name="Straight Connector 1">
          <a:extLst>
            <a:ext uri="{FF2B5EF4-FFF2-40B4-BE49-F238E27FC236}">
              <a16:creationId xmlns:a16="http://schemas.microsoft.com/office/drawing/2014/main" id="{8EF93C59-786E-41C3-AB7D-7B967C60BC10}"/>
            </a:ext>
          </a:extLst>
        </xdr:cNvPr>
        <xdr:cNvCxnSpPr/>
      </xdr:nvCxnSpPr>
      <xdr:spPr>
        <a:xfrm>
          <a:off x="9652000" y="115455"/>
          <a:ext cx="71986" cy="217666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0</xdr:row>
      <xdr:rowOff>0</xdr:rowOff>
    </xdr:from>
    <xdr:to>
      <xdr:col>11</xdr:col>
      <xdr:colOff>6350</xdr:colOff>
      <xdr:row>132</xdr:row>
      <xdr:rowOff>133350</xdr:rowOff>
    </xdr:to>
    <xdr:cxnSp macro="">
      <xdr:nvCxnSpPr>
        <xdr:cNvPr id="4" name="Straight Connector 3">
          <a:extLst>
            <a:ext uri="{FF2B5EF4-FFF2-40B4-BE49-F238E27FC236}">
              <a16:creationId xmlns:a16="http://schemas.microsoft.com/office/drawing/2014/main" id="{50A16ED2-6429-4B12-BF0D-74D8F3240D0A}"/>
            </a:ext>
          </a:extLst>
        </xdr:cNvPr>
        <xdr:cNvCxnSpPr/>
      </xdr:nvCxnSpPr>
      <xdr:spPr>
        <a:xfrm>
          <a:off x="7216588" y="0"/>
          <a:ext cx="6350" cy="216112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xdr:row>
      <xdr:rowOff>0</xdr:rowOff>
    </xdr:from>
    <xdr:to>
      <xdr:col>7</xdr:col>
      <xdr:colOff>6350</xdr:colOff>
      <xdr:row>133</xdr:row>
      <xdr:rowOff>133350</xdr:rowOff>
    </xdr:to>
    <xdr:cxnSp macro="">
      <xdr:nvCxnSpPr>
        <xdr:cNvPr id="3" name="Straight Connector 2">
          <a:extLst>
            <a:ext uri="{FF2B5EF4-FFF2-40B4-BE49-F238E27FC236}">
              <a16:creationId xmlns:a16="http://schemas.microsoft.com/office/drawing/2014/main" id="{9A6A60B2-CBD8-45C8-91E4-9B75674002EE}"/>
            </a:ext>
          </a:extLst>
        </xdr:cNvPr>
        <xdr:cNvCxnSpPr/>
      </xdr:nvCxnSpPr>
      <xdr:spPr>
        <a:xfrm>
          <a:off x="4756727" y="184727"/>
          <a:ext cx="6350" cy="2174644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692150</xdr:colOff>
      <xdr:row>0</xdr:row>
      <xdr:rowOff>25400</xdr:rowOff>
    </xdr:from>
    <xdr:to>
      <xdr:col>23</xdr:col>
      <xdr:colOff>711200</xdr:colOff>
      <xdr:row>42</xdr:row>
      <xdr:rowOff>50800</xdr:rowOff>
    </xdr:to>
    <xdr:cxnSp macro="">
      <xdr:nvCxnSpPr>
        <xdr:cNvPr id="3" name="Straight Connector 2">
          <a:extLst>
            <a:ext uri="{FF2B5EF4-FFF2-40B4-BE49-F238E27FC236}">
              <a16:creationId xmlns:a16="http://schemas.microsoft.com/office/drawing/2014/main" id="{46138178-6CD5-9048-F0C4-713CB44A6D5C}"/>
            </a:ext>
          </a:extLst>
        </xdr:cNvPr>
        <xdr:cNvCxnSpPr/>
      </xdr:nvCxnSpPr>
      <xdr:spPr>
        <a:xfrm flipH="1">
          <a:off x="19119850" y="25400"/>
          <a:ext cx="19050" cy="8128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en-US</v>
    <v>a1u3rw</v>
    <v>268435456</v>
    <v>1</v>
    <v>Powered by Refinitiv</v>
    <v>0</v>
    <v>ALPHABET INC. (XNAS:GOOGL)</v>
    <v>2</v>
    <v>3</v>
    <v>Finance</v>
    <v>4</v>
    <v>143.79349999999999</v>
    <v>83.34</v>
    <v>1.0770999999999999</v>
    <v>-1.69</v>
    <v>1.5449999999999999E-3</v>
    <v>-1.8305999999999999E-2</v>
    <v>0.14000000000000001</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190234</v>
    <v>Nasdaq Stock Market</v>
    <v>XNAS</v>
    <v>XNAS</v>
    <v>1600 Amphitheatre Pkwy, MOUNTAIN VIEW, CA, 94043-1351 US</v>
    <v>92.79</v>
    <v>Software &amp; IT Services</v>
    <v>Stock</v>
    <v>44996.041572210153</v>
    <v>0</v>
    <v>90.394999999999996</v>
    <v>1162966000000</v>
    <v>ALPHABET INC.</v>
    <v>ALPHABET INC.</v>
    <v>92.17</v>
    <v>20.270299999999999</v>
    <v>92.32</v>
    <v>90.63</v>
    <v>90.77</v>
    <v>12807000000</v>
    <v>GOOGL</v>
    <v>ALPHABET INC. (XNAS:GOOGL)</v>
    <v>35941046</v>
    <v>45562709</v>
    <v>2015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CB323-B235-4DC2-90CF-82414C3C4F24}">
  <dimension ref="A1:F11"/>
  <sheetViews>
    <sheetView workbookViewId="0">
      <selection activeCell="B21" sqref="B21"/>
    </sheetView>
  </sheetViews>
  <sheetFormatPr defaultRowHeight="14.5" x14ac:dyDescent="0.35"/>
  <cols>
    <col min="2" max="2" width="13.26953125" bestFit="1" customWidth="1"/>
    <col min="5" max="5" width="11.26953125" bestFit="1" customWidth="1"/>
  </cols>
  <sheetData>
    <row r="1" spans="1:6" ht="15" thickBot="1" x14ac:dyDescent="0.4">
      <c r="A1" t="e" vm="1">
        <v>#VALUE!</v>
      </c>
    </row>
    <row r="2" spans="1:6" x14ac:dyDescent="0.35">
      <c r="A2" s="36" t="s">
        <v>1682</v>
      </c>
      <c r="B2" s="39" cm="1">
        <f t="array" ref="B2">_FV(A1,"Price")</f>
        <v>90.63</v>
      </c>
    </row>
    <row r="3" spans="1:6" x14ac:dyDescent="0.35">
      <c r="A3" s="37" t="s">
        <v>1683</v>
      </c>
      <c r="B3" s="3" cm="1">
        <f t="array" ref="B3">_FV(A1,"Shares outstanding",TRUE)/1000000</f>
        <v>12807</v>
      </c>
    </row>
    <row r="4" spans="1:6" x14ac:dyDescent="0.35">
      <c r="A4" s="37" t="s">
        <v>1684</v>
      </c>
      <c r="B4" s="3">
        <f>B2*B3</f>
        <v>1160698.4099999999</v>
      </c>
    </row>
    <row r="5" spans="1:6" x14ac:dyDescent="0.35">
      <c r="A5" s="37" t="s">
        <v>1685</v>
      </c>
      <c r="B5" s="3">
        <f>Model!AU52</f>
        <v>113762</v>
      </c>
      <c r="E5" s="3"/>
      <c r="F5" t="s">
        <v>1688</v>
      </c>
    </row>
    <row r="6" spans="1:6" x14ac:dyDescent="0.35">
      <c r="A6" s="37" t="s">
        <v>1686</v>
      </c>
      <c r="B6" s="3">
        <f>Model!AU70+Model!AU79</f>
        <v>14701</v>
      </c>
      <c r="E6" s="3"/>
    </row>
    <row r="7" spans="1:6" ht="15" thickBot="1" x14ac:dyDescent="0.4">
      <c r="A7" s="38" t="s">
        <v>1687</v>
      </c>
      <c r="B7" s="3">
        <f>B4-B5+B6</f>
        <v>1061637.4099999999</v>
      </c>
      <c r="E7" s="3"/>
    </row>
    <row r="8" spans="1:6" x14ac:dyDescent="0.35">
      <c r="E8" s="3"/>
    </row>
    <row r="9" spans="1:6" x14ac:dyDescent="0.35">
      <c r="A9" t="s">
        <v>1689</v>
      </c>
      <c r="B9" s="4">
        <f>B5-B6</f>
        <v>99061</v>
      </c>
      <c r="E9" s="3"/>
    </row>
    <row r="11" spans="1:6" x14ac:dyDescent="0.35">
      <c r="E1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1001C-211A-4F3F-908D-4A75C42D11FD}">
  <dimension ref="A1:CJ160"/>
  <sheetViews>
    <sheetView tabSelected="1" zoomScale="70" zoomScaleNormal="70" workbookViewId="0">
      <pane xSplit="2" ySplit="2" topLeftCell="AN3" activePane="bottomRight" state="frozen"/>
      <selection pane="topRight" activeCell="C1" sqref="C1"/>
      <selection pane="bottomLeft" activeCell="A4" sqref="A4"/>
      <selection pane="bottomRight" activeCell="CN30" sqref="CN30"/>
    </sheetView>
  </sheetViews>
  <sheetFormatPr defaultRowHeight="14.5" x14ac:dyDescent="0.35"/>
  <cols>
    <col min="1" max="1" width="5.36328125" customWidth="1"/>
    <col min="2" max="2" width="19" customWidth="1"/>
    <col min="3" max="15" width="8.7265625" customWidth="1"/>
    <col min="16" max="16" width="9.90625" style="6" bestFit="1" customWidth="1"/>
    <col min="17" max="18" width="9.90625" bestFit="1" customWidth="1"/>
    <col min="19" max="19" width="11" bestFit="1" customWidth="1"/>
    <col min="20" max="22" width="9.90625" bestFit="1" customWidth="1"/>
    <col min="23" max="23" width="11" bestFit="1" customWidth="1"/>
    <col min="25" max="25" width="9.90625" bestFit="1" customWidth="1"/>
    <col min="26" max="26" width="10.453125" bestFit="1" customWidth="1"/>
  </cols>
  <sheetData>
    <row r="1" spans="1:54" x14ac:dyDescent="0.35">
      <c r="B1" t="s">
        <v>1779</v>
      </c>
      <c r="C1" s="19"/>
      <c r="D1" s="19">
        <v>42857</v>
      </c>
      <c r="H1" s="19">
        <v>43214</v>
      </c>
      <c r="Z1" s="19">
        <v>44860</v>
      </c>
      <c r="AP1" s="19">
        <v>43137</v>
      </c>
      <c r="AQ1" s="19">
        <v>43501</v>
      </c>
      <c r="AR1" s="19">
        <v>43865</v>
      </c>
      <c r="AS1" s="19">
        <v>44230</v>
      </c>
      <c r="AT1" s="19">
        <v>44594</v>
      </c>
      <c r="AU1" s="19">
        <v>44960</v>
      </c>
    </row>
    <row r="2" spans="1:54" s="10" customFormat="1" x14ac:dyDescent="0.35">
      <c r="A2" s="26"/>
      <c r="B2" s="26" t="s">
        <v>1815</v>
      </c>
      <c r="C2" s="26"/>
      <c r="D2" s="26" t="s">
        <v>1771</v>
      </c>
      <c r="E2" s="26" t="s">
        <v>1772</v>
      </c>
      <c r="F2" s="26" t="s">
        <v>1773</v>
      </c>
      <c r="G2" s="26" t="s">
        <v>1774</v>
      </c>
      <c r="H2" s="26" t="s">
        <v>1765</v>
      </c>
      <c r="I2" s="26" t="s">
        <v>1764</v>
      </c>
      <c r="J2" s="26" t="s">
        <v>1763</v>
      </c>
      <c r="K2" s="26" t="s">
        <v>1762</v>
      </c>
      <c r="L2" s="26" t="s">
        <v>1761</v>
      </c>
      <c r="M2" s="26" t="s">
        <v>1760</v>
      </c>
      <c r="N2" s="26" t="s">
        <v>1759</v>
      </c>
      <c r="O2" s="26" t="s">
        <v>1758</v>
      </c>
      <c r="P2" s="28" t="s">
        <v>1690</v>
      </c>
      <c r="Q2" s="26" t="s">
        <v>1691</v>
      </c>
      <c r="R2" s="26" t="s">
        <v>1692</v>
      </c>
      <c r="S2" s="26" t="s">
        <v>1693</v>
      </c>
      <c r="T2" s="26" t="s">
        <v>1694</v>
      </c>
      <c r="U2" s="26" t="s">
        <v>1695</v>
      </c>
      <c r="V2" s="26" t="s">
        <v>1696</v>
      </c>
      <c r="W2" s="26" t="s">
        <v>1697</v>
      </c>
      <c r="X2" s="26" t="s">
        <v>1688</v>
      </c>
      <c r="Y2" s="26" t="s">
        <v>1698</v>
      </c>
      <c r="Z2" s="26" t="s">
        <v>1699</v>
      </c>
      <c r="AA2" s="26" t="s">
        <v>1700</v>
      </c>
      <c r="AB2" s="26"/>
      <c r="AC2" s="26"/>
      <c r="AD2" s="26"/>
      <c r="AE2" s="26"/>
      <c r="AF2" s="26"/>
      <c r="AG2" s="26"/>
      <c r="AH2" s="26"/>
      <c r="AI2" s="26"/>
      <c r="AJ2" s="26"/>
      <c r="AK2" s="26"/>
      <c r="AL2" s="26"/>
      <c r="AM2" s="26"/>
      <c r="AN2" s="26">
        <v>2015</v>
      </c>
      <c r="AO2" s="26">
        <f>+AN2+1</f>
        <v>2016</v>
      </c>
      <c r="AP2" s="26">
        <f t="shared" ref="AP2:AU2" si="0">AO2+1</f>
        <v>2017</v>
      </c>
      <c r="AQ2" s="26">
        <f t="shared" si="0"/>
        <v>2018</v>
      </c>
      <c r="AR2" s="26">
        <f t="shared" si="0"/>
        <v>2019</v>
      </c>
      <c r="AS2" s="26">
        <f t="shared" si="0"/>
        <v>2020</v>
      </c>
      <c r="AT2" s="26">
        <f t="shared" si="0"/>
        <v>2021</v>
      </c>
      <c r="AU2" s="26">
        <f t="shared" si="0"/>
        <v>2022</v>
      </c>
      <c r="AV2" s="26"/>
      <c r="AW2" s="26"/>
      <c r="AX2" s="26"/>
      <c r="AY2" s="26"/>
      <c r="AZ2" s="26"/>
    </row>
    <row r="3" spans="1:54" x14ac:dyDescent="0.35">
      <c r="B3" t="s">
        <v>1713</v>
      </c>
      <c r="P3" s="6">
        <v>49</v>
      </c>
      <c r="Q3">
        <v>151</v>
      </c>
      <c r="R3">
        <v>-22</v>
      </c>
      <c r="S3">
        <v>-2</v>
      </c>
      <c r="T3">
        <v>-109</v>
      </c>
      <c r="U3">
        <v>-7</v>
      </c>
      <c r="V3" s="3">
        <v>62</v>
      </c>
      <c r="W3">
        <v>203</v>
      </c>
      <c r="X3">
        <v>278</v>
      </c>
      <c r="Y3">
        <v>375</v>
      </c>
      <c r="Z3">
        <v>638</v>
      </c>
      <c r="AN3" s="3" t="s">
        <v>1768</v>
      </c>
      <c r="AO3" s="3" t="s">
        <v>1768</v>
      </c>
      <c r="AP3" s="3">
        <v>-169</v>
      </c>
      <c r="AQ3" s="3">
        <v>-138</v>
      </c>
      <c r="AR3" s="3">
        <v>455</v>
      </c>
      <c r="AS3" s="3">
        <v>176</v>
      </c>
      <c r="AT3" s="3">
        <v>149</v>
      </c>
      <c r="AU3" s="3">
        <v>1960</v>
      </c>
      <c r="AV3" s="3"/>
      <c r="AW3" s="3"/>
      <c r="AX3" s="3"/>
      <c r="AY3" s="3"/>
      <c r="AZ3" s="3"/>
      <c r="BA3" s="3"/>
      <c r="BB3" s="3"/>
    </row>
    <row r="4" spans="1:54" x14ac:dyDescent="0.35">
      <c r="B4" t="s">
        <v>1712</v>
      </c>
      <c r="D4">
        <v>132</v>
      </c>
      <c r="H4">
        <v>150</v>
      </c>
      <c r="P4" s="6">
        <v>135</v>
      </c>
      <c r="Q4">
        <v>148</v>
      </c>
      <c r="R4">
        <v>178</v>
      </c>
      <c r="S4">
        <v>196</v>
      </c>
      <c r="T4">
        <v>198</v>
      </c>
      <c r="U4">
        <v>192</v>
      </c>
      <c r="V4" s="3">
        <v>182</v>
      </c>
      <c r="W4">
        <v>181</v>
      </c>
      <c r="X4">
        <v>440</v>
      </c>
      <c r="Y4">
        <v>193</v>
      </c>
      <c r="Z4">
        <v>209</v>
      </c>
      <c r="AN4" s="3" t="s">
        <v>1768</v>
      </c>
      <c r="AO4" s="3" t="s">
        <v>1768</v>
      </c>
      <c r="AP4" s="3">
        <v>477</v>
      </c>
      <c r="AQ4" s="3">
        <v>595</v>
      </c>
      <c r="AR4" s="3">
        <v>659</v>
      </c>
      <c r="AS4" s="3">
        <v>657</v>
      </c>
      <c r="AT4" s="3">
        <v>753</v>
      </c>
      <c r="AU4" s="3">
        <v>1068</v>
      </c>
      <c r="AV4" s="3"/>
      <c r="AW4" s="3"/>
      <c r="AX4" s="3"/>
      <c r="AY4" s="3"/>
      <c r="AZ4" s="3"/>
      <c r="BA4" s="3"/>
      <c r="BB4" s="3"/>
    </row>
    <row r="5" spans="1:54" x14ac:dyDescent="0.35">
      <c r="B5" t="s">
        <v>1711</v>
      </c>
      <c r="P5" s="6">
        <v>2777</v>
      </c>
      <c r="Q5">
        <v>3007</v>
      </c>
      <c r="R5">
        <v>3444</v>
      </c>
      <c r="S5">
        <v>3831</v>
      </c>
      <c r="T5">
        <v>4047</v>
      </c>
      <c r="U5">
        <v>4628</v>
      </c>
      <c r="V5" s="3">
        <v>4990</v>
      </c>
      <c r="W5">
        <v>5541</v>
      </c>
      <c r="X5">
        <v>5821</v>
      </c>
      <c r="Y5">
        <v>6276</v>
      </c>
      <c r="Z5">
        <v>6868</v>
      </c>
      <c r="AN5" s="3" t="s">
        <v>1768</v>
      </c>
      <c r="AO5" s="3" t="s">
        <v>1768</v>
      </c>
      <c r="AP5" s="3">
        <v>4056</v>
      </c>
      <c r="AQ5" s="3">
        <v>5838</v>
      </c>
      <c r="AR5" s="3">
        <v>8918</v>
      </c>
      <c r="AS5" s="3">
        <v>13059</v>
      </c>
      <c r="AT5" s="3">
        <v>19206</v>
      </c>
      <c r="AU5" s="3">
        <v>26280</v>
      </c>
      <c r="AV5" s="3"/>
      <c r="AW5" s="3"/>
      <c r="AX5" s="8">
        <f>AU5/AT5-1</f>
        <v>0.36832239925023424</v>
      </c>
      <c r="AY5" s="3"/>
      <c r="AZ5" s="3"/>
      <c r="BA5" s="3"/>
      <c r="BB5" s="3"/>
    </row>
    <row r="6" spans="1:54" x14ac:dyDescent="0.35">
      <c r="B6" t="s">
        <v>1717</v>
      </c>
      <c r="P6" s="6">
        <v>4435</v>
      </c>
      <c r="Q6">
        <v>5124</v>
      </c>
      <c r="R6">
        <v>5478</v>
      </c>
      <c r="S6">
        <v>6674</v>
      </c>
      <c r="T6">
        <v>6494</v>
      </c>
      <c r="U6">
        <v>6623</v>
      </c>
      <c r="V6" s="3">
        <v>6754</v>
      </c>
      <c r="W6">
        <v>8161</v>
      </c>
      <c r="X6">
        <v>6811</v>
      </c>
      <c r="Y6">
        <v>6553</v>
      </c>
      <c r="Z6">
        <v>6895</v>
      </c>
      <c r="AN6" s="3" t="s">
        <v>1768</v>
      </c>
      <c r="AO6" s="3" t="s">
        <v>1768</v>
      </c>
      <c r="AP6" s="3">
        <v>10914</v>
      </c>
      <c r="AQ6" s="3">
        <v>14063</v>
      </c>
      <c r="AR6" s="3">
        <v>17014</v>
      </c>
      <c r="AS6" s="3">
        <v>21711</v>
      </c>
      <c r="AT6" s="3">
        <v>28032</v>
      </c>
      <c r="AU6" s="3">
        <v>29055</v>
      </c>
      <c r="AV6" s="3"/>
      <c r="AW6" s="3"/>
      <c r="AX6" s="3"/>
      <c r="AY6" s="3"/>
      <c r="AZ6" s="3"/>
      <c r="BA6" s="3"/>
      <c r="BB6" s="3"/>
    </row>
    <row r="7" spans="1:54" x14ac:dyDescent="0.35">
      <c r="B7" t="s">
        <v>1716</v>
      </c>
      <c r="D7">
        <v>4008</v>
      </c>
      <c r="H7">
        <v>4644</v>
      </c>
      <c r="P7" s="6">
        <v>5223</v>
      </c>
      <c r="Q7">
        <v>4736</v>
      </c>
      <c r="R7">
        <v>5720</v>
      </c>
      <c r="S7">
        <v>7411</v>
      </c>
      <c r="T7">
        <v>6800</v>
      </c>
      <c r="U7">
        <v>7597</v>
      </c>
      <c r="V7" s="3">
        <v>7999</v>
      </c>
      <c r="W7">
        <v>9305</v>
      </c>
      <c r="X7">
        <v>8174</v>
      </c>
      <c r="Y7">
        <v>40689</v>
      </c>
      <c r="Z7">
        <v>7872</v>
      </c>
      <c r="AN7" s="3" t="s">
        <v>1768</v>
      </c>
      <c r="AO7" s="3" t="s">
        <v>1768</v>
      </c>
      <c r="AP7" s="3">
        <v>17616</v>
      </c>
      <c r="AQ7" s="3">
        <v>20010</v>
      </c>
      <c r="AR7" s="3">
        <v>21547</v>
      </c>
      <c r="AS7" s="3">
        <v>23090</v>
      </c>
      <c r="AT7" s="3">
        <v>31701</v>
      </c>
      <c r="AU7" s="3">
        <v>32780</v>
      </c>
      <c r="AV7" s="3"/>
      <c r="AW7" s="3"/>
      <c r="AX7" s="3"/>
      <c r="AY7" s="3"/>
      <c r="AZ7" s="3"/>
      <c r="BA7" s="3"/>
      <c r="BB7" s="3"/>
    </row>
    <row r="8" spans="1:54" x14ac:dyDescent="0.35">
      <c r="B8" t="s">
        <v>1714</v>
      </c>
      <c r="D8">
        <v>3207</v>
      </c>
      <c r="H8">
        <v>4354</v>
      </c>
      <c r="P8" s="6">
        <v>4038</v>
      </c>
      <c r="Q8">
        <v>3812</v>
      </c>
      <c r="R8">
        <v>5037</v>
      </c>
      <c r="S8">
        <v>6885</v>
      </c>
      <c r="T8">
        <v>6005</v>
      </c>
      <c r="U8">
        <v>7002</v>
      </c>
      <c r="V8" s="3">
        <v>7205</v>
      </c>
      <c r="W8">
        <v>8633</v>
      </c>
      <c r="X8">
        <v>6869</v>
      </c>
      <c r="Y8">
        <v>7340</v>
      </c>
      <c r="Z8">
        <v>7071</v>
      </c>
      <c r="AN8" s="3" t="s">
        <v>1768</v>
      </c>
      <c r="AO8" s="3" t="s">
        <v>1768</v>
      </c>
      <c r="AP8" s="3">
        <v>8150</v>
      </c>
      <c r="AQ8" s="3">
        <v>11155</v>
      </c>
      <c r="AR8" s="3">
        <v>15149</v>
      </c>
      <c r="AS8" s="3">
        <v>19772</v>
      </c>
      <c r="AT8" s="3">
        <v>28845</v>
      </c>
      <c r="AU8" s="3">
        <v>29243</v>
      </c>
      <c r="AV8" s="3"/>
      <c r="AW8" s="3"/>
      <c r="AX8" s="3"/>
      <c r="AY8" s="3"/>
      <c r="AZ8" s="3"/>
      <c r="BA8" s="3"/>
      <c r="BB8" s="3"/>
    </row>
    <row r="9" spans="1:54" s="5" customFormat="1" x14ac:dyDescent="0.35">
      <c r="B9" s="5" t="s">
        <v>1715</v>
      </c>
      <c r="D9" s="5">
        <v>17403</v>
      </c>
      <c r="H9" s="5">
        <v>21998</v>
      </c>
      <c r="P9" s="5">
        <v>24502</v>
      </c>
      <c r="Q9" s="5">
        <v>21319</v>
      </c>
      <c r="R9" s="5">
        <v>26338</v>
      </c>
      <c r="S9" s="5">
        <v>31903</v>
      </c>
      <c r="T9" s="5">
        <v>31879</v>
      </c>
      <c r="U9" s="5">
        <v>35845</v>
      </c>
      <c r="V9" s="17">
        <v>37926</v>
      </c>
      <c r="W9" s="5">
        <v>43301</v>
      </c>
      <c r="X9" s="5">
        <v>39618</v>
      </c>
      <c r="Y9" s="5">
        <v>8259</v>
      </c>
      <c r="Z9" s="5">
        <v>39539</v>
      </c>
      <c r="AN9" s="17" t="s">
        <v>1768</v>
      </c>
      <c r="AO9" s="17" t="s">
        <v>1768</v>
      </c>
      <c r="AP9" s="17">
        <v>69811</v>
      </c>
      <c r="AQ9" s="17">
        <v>85296</v>
      </c>
      <c r="AR9" s="17">
        <v>98115</v>
      </c>
      <c r="AS9" s="17">
        <v>104062</v>
      </c>
      <c r="AT9" s="17">
        <v>148951</v>
      </c>
      <c r="AU9" s="17">
        <v>162450</v>
      </c>
      <c r="AV9" s="17"/>
      <c r="AW9" s="17"/>
      <c r="AX9" s="17"/>
      <c r="AY9" s="17"/>
      <c r="AZ9" s="17"/>
      <c r="BA9" s="17"/>
      <c r="BB9" s="17"/>
    </row>
    <row r="10" spans="1:54" s="10" customFormat="1" x14ac:dyDescent="0.35">
      <c r="B10" s="26" t="s">
        <v>1778</v>
      </c>
      <c r="C10" s="26"/>
      <c r="D10" s="26">
        <f>D9+D7</f>
        <v>21411</v>
      </c>
      <c r="E10" s="26">
        <f t="shared" ref="E10:K10" si="1">E9+E7</f>
        <v>0</v>
      </c>
      <c r="F10" s="26">
        <f t="shared" si="1"/>
        <v>0</v>
      </c>
      <c r="G10" s="26">
        <f t="shared" si="1"/>
        <v>0</v>
      </c>
      <c r="H10" s="26">
        <f t="shared" si="1"/>
        <v>26642</v>
      </c>
      <c r="I10" s="26">
        <f t="shared" si="1"/>
        <v>0</v>
      </c>
      <c r="J10" s="26">
        <f t="shared" si="1"/>
        <v>0</v>
      </c>
      <c r="K10" s="26">
        <f t="shared" si="1"/>
        <v>0</v>
      </c>
      <c r="L10" s="26"/>
      <c r="M10" s="26"/>
      <c r="N10" s="26"/>
      <c r="O10" s="26"/>
      <c r="P10" s="27">
        <f t="shared" ref="P10:U10" si="2">SUM(P7:P9)</f>
        <v>33763</v>
      </c>
      <c r="Q10" s="27">
        <f t="shared" si="2"/>
        <v>29867</v>
      </c>
      <c r="R10" s="27">
        <f t="shared" si="2"/>
        <v>37095</v>
      </c>
      <c r="S10" s="27">
        <f t="shared" si="2"/>
        <v>46199</v>
      </c>
      <c r="T10" s="27">
        <f t="shared" si="2"/>
        <v>44684</v>
      </c>
      <c r="U10" s="27">
        <f t="shared" si="2"/>
        <v>50444</v>
      </c>
      <c r="V10" s="27">
        <f>SUM(V7:V9)</f>
        <v>53130</v>
      </c>
      <c r="W10" s="27">
        <f t="shared" ref="W10:Z10" si="3">SUM(W7:W9)</f>
        <v>61239</v>
      </c>
      <c r="X10" s="27">
        <f t="shared" si="3"/>
        <v>54661</v>
      </c>
      <c r="Y10" s="27">
        <f t="shared" si="3"/>
        <v>56288</v>
      </c>
      <c r="Z10" s="27">
        <f t="shared" si="3"/>
        <v>54482</v>
      </c>
      <c r="AK10" s="11">
        <f>SUM(W10:Z10)</f>
        <v>226670</v>
      </c>
      <c r="AN10" s="27"/>
      <c r="AO10" s="27"/>
      <c r="AP10" s="27">
        <f t="shared" ref="AP10" si="4">SUM(AP7:AP9)</f>
        <v>95577</v>
      </c>
      <c r="AQ10" s="27">
        <f t="shared" ref="AQ10" si="5">SUM(AQ7:AQ9)</f>
        <v>116461</v>
      </c>
      <c r="AR10" s="27">
        <f t="shared" ref="AR10" si="6">SUM(AR7:AR9)</f>
        <v>134811</v>
      </c>
      <c r="AS10" s="27">
        <f t="shared" ref="AS10" si="7">SUM(AS7:AS9)</f>
        <v>146924</v>
      </c>
      <c r="AT10" s="27">
        <f t="shared" ref="AT10:AU10" si="8">SUM(AT7:AT9)</f>
        <v>209497</v>
      </c>
      <c r="AU10" s="27">
        <f t="shared" si="8"/>
        <v>224473</v>
      </c>
      <c r="AV10" s="27"/>
      <c r="AW10" s="27"/>
      <c r="AX10" s="27"/>
      <c r="AY10" s="27"/>
      <c r="AZ10" s="27"/>
      <c r="BA10" s="11"/>
      <c r="BB10" s="11"/>
    </row>
    <row r="11" spans="1:54" x14ac:dyDescent="0.35">
      <c r="B11" t="s">
        <v>1767</v>
      </c>
      <c r="D11">
        <f t="shared" ref="D11:Z11" si="9">SUM(D3:D9)</f>
        <v>24750</v>
      </c>
      <c r="E11">
        <f t="shared" si="9"/>
        <v>0</v>
      </c>
      <c r="F11">
        <f t="shared" si="9"/>
        <v>0</v>
      </c>
      <c r="G11">
        <f t="shared" si="9"/>
        <v>0</v>
      </c>
      <c r="H11">
        <f t="shared" si="9"/>
        <v>31146</v>
      </c>
      <c r="I11">
        <f t="shared" si="9"/>
        <v>0</v>
      </c>
      <c r="J11">
        <f t="shared" si="9"/>
        <v>0</v>
      </c>
      <c r="K11">
        <f t="shared" si="9"/>
        <v>0</v>
      </c>
      <c r="L11">
        <f t="shared" si="9"/>
        <v>0</v>
      </c>
      <c r="M11">
        <f t="shared" si="9"/>
        <v>0</v>
      </c>
      <c r="N11">
        <f t="shared" si="9"/>
        <v>0</v>
      </c>
      <c r="O11">
        <f t="shared" si="9"/>
        <v>0</v>
      </c>
      <c r="P11">
        <f t="shared" si="9"/>
        <v>41159</v>
      </c>
      <c r="Q11">
        <f t="shared" si="9"/>
        <v>38297</v>
      </c>
      <c r="R11">
        <f t="shared" si="9"/>
        <v>46173</v>
      </c>
      <c r="S11">
        <f t="shared" si="9"/>
        <v>56898</v>
      </c>
      <c r="T11">
        <f t="shared" si="9"/>
        <v>55314</v>
      </c>
      <c r="U11">
        <f t="shared" si="9"/>
        <v>61880</v>
      </c>
      <c r="V11">
        <f t="shared" si="9"/>
        <v>65118</v>
      </c>
      <c r="W11">
        <f t="shared" si="9"/>
        <v>75325</v>
      </c>
      <c r="X11">
        <f t="shared" si="9"/>
        <v>68011</v>
      </c>
      <c r="Y11">
        <f t="shared" si="9"/>
        <v>69685</v>
      </c>
      <c r="Z11">
        <f t="shared" si="9"/>
        <v>69092</v>
      </c>
      <c r="AN11" s="3"/>
      <c r="AO11" s="3"/>
      <c r="AP11">
        <f t="shared" ref="AP11:AU11" si="10">SUM(AP3:AP9)</f>
        <v>110855</v>
      </c>
      <c r="AQ11">
        <f t="shared" si="10"/>
        <v>136819</v>
      </c>
      <c r="AR11">
        <f t="shared" si="10"/>
        <v>161857</v>
      </c>
      <c r="AS11">
        <f t="shared" si="10"/>
        <v>182527</v>
      </c>
      <c r="AT11">
        <f t="shared" si="10"/>
        <v>257637</v>
      </c>
      <c r="AU11">
        <f t="shared" si="10"/>
        <v>282836</v>
      </c>
      <c r="AV11" s="3"/>
      <c r="AW11" s="9"/>
      <c r="AX11" s="3"/>
      <c r="AY11" s="3"/>
      <c r="AZ11" s="3"/>
      <c r="BA11" s="3"/>
      <c r="BB11" s="3"/>
    </row>
    <row r="12" spans="1:54" x14ac:dyDescent="0.35">
      <c r="P12"/>
      <c r="AN12" s="3"/>
      <c r="AO12" s="3"/>
      <c r="AP12" s="9"/>
      <c r="AU12" s="3"/>
      <c r="AV12" s="3"/>
      <c r="AW12" s="3"/>
      <c r="AX12" s="3"/>
      <c r="AY12" s="3"/>
      <c r="AZ12" s="3"/>
      <c r="BA12" s="3"/>
      <c r="BB12" s="3"/>
    </row>
    <row r="13" spans="1:54" x14ac:dyDescent="0.35">
      <c r="B13" t="s">
        <v>1812</v>
      </c>
      <c r="P13"/>
      <c r="AN13" s="3"/>
      <c r="AO13" s="3"/>
      <c r="AP13" s="9">
        <f>AP10/AP11</f>
        <v>0.86218032565062463</v>
      </c>
      <c r="AQ13" s="9">
        <f t="shared" ref="AQ13:AU13" si="11">AQ10/AQ11</f>
        <v>0.85120487651568866</v>
      </c>
      <c r="AR13" s="9">
        <f t="shared" si="11"/>
        <v>0.83290188252593333</v>
      </c>
      <c r="AS13" s="9">
        <f t="shared" si="11"/>
        <v>0.80494392610408327</v>
      </c>
      <c r="AT13" s="9">
        <f t="shared" si="11"/>
        <v>0.81314795623299452</v>
      </c>
      <c r="AU13" s="9">
        <f t="shared" si="11"/>
        <v>0.79365073752987592</v>
      </c>
      <c r="AV13" s="3"/>
      <c r="AW13" s="3"/>
      <c r="AX13" s="3"/>
      <c r="AY13" s="3"/>
      <c r="AZ13" s="3"/>
      <c r="BA13" s="3"/>
      <c r="BB13" s="3"/>
    </row>
    <row r="14" spans="1:54" x14ac:dyDescent="0.35">
      <c r="P14" s="3"/>
      <c r="Q14" s="3"/>
      <c r="R14" s="3"/>
      <c r="S14" s="3"/>
      <c r="T14" s="3"/>
      <c r="U14" s="3"/>
      <c r="V14" s="3"/>
      <c r="AN14" s="3"/>
      <c r="AO14" s="3"/>
      <c r="AP14" s="3"/>
      <c r="AQ14" s="9"/>
      <c r="AR14" s="9"/>
      <c r="AS14" s="9"/>
      <c r="AT14" s="9"/>
      <c r="AU14" s="3"/>
      <c r="AV14" s="3"/>
      <c r="AW14" s="3"/>
      <c r="AX14" s="3"/>
      <c r="AY14" s="3"/>
      <c r="AZ14" s="3"/>
      <c r="BA14" s="3"/>
      <c r="BB14" s="3"/>
    </row>
    <row r="15" spans="1:54" x14ac:dyDescent="0.35">
      <c r="P15" s="3"/>
      <c r="Q15" s="3"/>
      <c r="R15" s="3"/>
      <c r="S15" s="3"/>
      <c r="T15" s="3"/>
      <c r="U15" s="3"/>
      <c r="V15" s="3"/>
      <c r="AN15" s="3"/>
      <c r="AO15" s="3"/>
      <c r="AP15" s="3"/>
      <c r="AQ15" s="3"/>
      <c r="AR15" s="3"/>
      <c r="AS15" s="3"/>
      <c r="AT15" s="3"/>
      <c r="AU15" s="3"/>
      <c r="AV15" s="9"/>
      <c r="AW15" s="3"/>
      <c r="AX15" s="3"/>
      <c r="AY15" s="3"/>
      <c r="AZ15" s="3"/>
      <c r="BA15" s="3"/>
      <c r="BB15" s="3"/>
    </row>
    <row r="16" spans="1:54" s="40" customFormat="1" x14ac:dyDescent="0.35">
      <c r="B16" s="42" t="s">
        <v>1732</v>
      </c>
      <c r="P16" s="46"/>
      <c r="V16" s="41"/>
      <c r="AN16" s="41"/>
      <c r="AO16" s="41"/>
      <c r="AP16" s="41"/>
      <c r="AQ16" s="41"/>
      <c r="AR16" s="41"/>
      <c r="AS16" s="41"/>
      <c r="AT16" s="41"/>
      <c r="AU16" s="41"/>
      <c r="AV16" s="41"/>
      <c r="AW16" s="41"/>
      <c r="AX16" s="41"/>
      <c r="AY16" s="41"/>
      <c r="AZ16" s="41"/>
      <c r="BA16" s="41"/>
      <c r="BB16" s="41"/>
    </row>
    <row r="17" spans="2:88" s="10" customFormat="1" x14ac:dyDescent="0.35">
      <c r="B17" s="10" t="s">
        <v>348</v>
      </c>
      <c r="D17" s="10">
        <v>24750</v>
      </c>
      <c r="E17" s="10">
        <v>26010</v>
      </c>
      <c r="H17" s="10">
        <v>31146</v>
      </c>
      <c r="I17" s="10">
        <v>32657</v>
      </c>
      <c r="J17" s="10">
        <v>33740</v>
      </c>
      <c r="L17" s="10">
        <v>36339</v>
      </c>
      <c r="M17" s="10">
        <v>38944</v>
      </c>
      <c r="N17" s="10">
        <v>40499</v>
      </c>
      <c r="O17" s="10">
        <f>AR17-N17-M17-L17</f>
        <v>46075</v>
      </c>
      <c r="P17" s="11">
        <f>SUM(P3:P9)</f>
        <v>41159</v>
      </c>
      <c r="Q17" s="11">
        <f>SUM(Q3:Q9)</f>
        <v>38297</v>
      </c>
      <c r="R17" s="11">
        <f t="shared" ref="R17:Z17" si="12">SUM(R3:R9)</f>
        <v>46173</v>
      </c>
      <c r="S17" s="11">
        <f t="shared" si="12"/>
        <v>56898</v>
      </c>
      <c r="T17" s="11">
        <f t="shared" si="12"/>
        <v>55314</v>
      </c>
      <c r="U17" s="11">
        <f t="shared" si="12"/>
        <v>61880</v>
      </c>
      <c r="V17" s="11">
        <f t="shared" si="12"/>
        <v>65118</v>
      </c>
      <c r="W17" s="11">
        <f t="shared" si="12"/>
        <v>75325</v>
      </c>
      <c r="X17" s="11">
        <f t="shared" si="12"/>
        <v>68011</v>
      </c>
      <c r="Y17" s="11">
        <f t="shared" si="12"/>
        <v>69685</v>
      </c>
      <c r="Z17" s="11">
        <f t="shared" si="12"/>
        <v>69092</v>
      </c>
      <c r="AN17" s="3">
        <v>74989</v>
      </c>
      <c r="AO17" s="3">
        <v>90272</v>
      </c>
      <c r="AP17" s="3">
        <v>110855</v>
      </c>
      <c r="AQ17" s="3">
        <v>136819</v>
      </c>
      <c r="AR17" s="3">
        <v>161857</v>
      </c>
      <c r="AS17" s="3">
        <v>182527</v>
      </c>
      <c r="AT17" s="3">
        <v>257637</v>
      </c>
      <c r="AU17" s="3">
        <f t="shared" ref="AU17" si="13">SUM(AU3:AU9)</f>
        <v>282836</v>
      </c>
      <c r="AV17" s="11"/>
      <c r="AW17" s="11"/>
      <c r="AX17" s="11"/>
      <c r="AY17" s="11"/>
      <c r="AZ17" s="11"/>
      <c r="BA17" s="11"/>
      <c r="BB17" s="11"/>
    </row>
    <row r="18" spans="2:88" s="5" customFormat="1" x14ac:dyDescent="0.35">
      <c r="B18" s="5" t="s">
        <v>349</v>
      </c>
      <c r="D18" s="5">
        <v>9795</v>
      </c>
      <c r="E18" s="5">
        <v>10373</v>
      </c>
      <c r="H18" s="5">
        <v>13467</v>
      </c>
      <c r="I18" s="5">
        <v>13883</v>
      </c>
      <c r="J18" s="5">
        <v>14281</v>
      </c>
      <c r="L18" s="5">
        <v>16012</v>
      </c>
      <c r="M18" s="5">
        <v>17296</v>
      </c>
      <c r="N18" s="5">
        <v>17568</v>
      </c>
      <c r="O18" s="22">
        <f t="shared" ref="O18:O31" si="14">AR18-N18-M18-L18</f>
        <v>21020</v>
      </c>
      <c r="P18" s="18">
        <v>18982</v>
      </c>
      <c r="Q18" s="17">
        <v>18553</v>
      </c>
      <c r="R18" s="17">
        <v>21117</v>
      </c>
      <c r="S18" s="17">
        <v>26080</v>
      </c>
      <c r="T18" s="17">
        <v>24103</v>
      </c>
      <c r="U18" s="17">
        <v>26227</v>
      </c>
      <c r="V18" s="17">
        <v>27621</v>
      </c>
      <c r="W18" s="17">
        <v>32988</v>
      </c>
      <c r="X18" s="17">
        <v>29599</v>
      </c>
      <c r="Y18" s="5">
        <v>30104</v>
      </c>
      <c r="Z18" s="17">
        <v>31158</v>
      </c>
      <c r="AN18" s="17">
        <v>28164</v>
      </c>
      <c r="AO18" s="17">
        <v>35138</v>
      </c>
      <c r="AP18" s="17">
        <v>45583</v>
      </c>
      <c r="AQ18" s="17">
        <v>59549</v>
      </c>
      <c r="AR18" s="17">
        <v>71896</v>
      </c>
      <c r="AS18" s="17">
        <v>84732</v>
      </c>
      <c r="AT18" s="17">
        <v>110939</v>
      </c>
      <c r="AU18" s="17">
        <v>126203</v>
      </c>
      <c r="AV18" s="17"/>
      <c r="AW18" s="17"/>
      <c r="AX18" s="17"/>
      <c r="AY18" s="17"/>
      <c r="AZ18" s="17"/>
      <c r="BA18" s="17"/>
      <c r="BB18" s="17"/>
    </row>
    <row r="19" spans="2:88" s="10" customFormat="1" x14ac:dyDescent="0.35">
      <c r="B19" s="10" t="s">
        <v>350</v>
      </c>
      <c r="C19" s="11">
        <f t="shared" ref="C19:N19" si="15">C17-C18</f>
        <v>0</v>
      </c>
      <c r="D19" s="11">
        <f t="shared" si="15"/>
        <v>14955</v>
      </c>
      <c r="E19" s="11">
        <f t="shared" si="15"/>
        <v>15637</v>
      </c>
      <c r="F19" s="11">
        <f t="shared" si="15"/>
        <v>0</v>
      </c>
      <c r="G19" s="11">
        <f t="shared" si="15"/>
        <v>0</v>
      </c>
      <c r="H19" s="11">
        <f t="shared" si="15"/>
        <v>17679</v>
      </c>
      <c r="I19" s="11">
        <f t="shared" si="15"/>
        <v>18774</v>
      </c>
      <c r="J19" s="11">
        <f t="shared" si="15"/>
        <v>19459</v>
      </c>
      <c r="K19" s="11">
        <f t="shared" si="15"/>
        <v>0</v>
      </c>
      <c r="L19" s="11">
        <f t="shared" si="15"/>
        <v>20327</v>
      </c>
      <c r="M19" s="11">
        <f t="shared" si="15"/>
        <v>21648</v>
      </c>
      <c r="N19" s="11">
        <f t="shared" si="15"/>
        <v>22931</v>
      </c>
      <c r="O19" s="10">
        <f t="shared" si="14"/>
        <v>25055</v>
      </c>
      <c r="P19" s="11">
        <f t="shared" ref="P19:W19" si="16">P17-P18</f>
        <v>22177</v>
      </c>
      <c r="Q19" s="11">
        <f t="shared" si="16"/>
        <v>19744</v>
      </c>
      <c r="R19" s="11">
        <f t="shared" si="16"/>
        <v>25056</v>
      </c>
      <c r="S19" s="11">
        <f t="shared" si="16"/>
        <v>30818</v>
      </c>
      <c r="T19" s="11">
        <f t="shared" si="16"/>
        <v>31211</v>
      </c>
      <c r="U19" s="11">
        <f t="shared" si="16"/>
        <v>35653</v>
      </c>
      <c r="V19" s="11">
        <f t="shared" si="16"/>
        <v>37497</v>
      </c>
      <c r="W19" s="11">
        <f t="shared" si="16"/>
        <v>42337</v>
      </c>
      <c r="X19" s="11">
        <f>X17-X18</f>
        <v>38412</v>
      </c>
      <c r="Y19" s="11">
        <f t="shared" ref="Y19:Z19" si="17">Y17-Y18</f>
        <v>39581</v>
      </c>
      <c r="Z19" s="11">
        <f t="shared" si="17"/>
        <v>37934</v>
      </c>
      <c r="AN19" s="11">
        <f t="shared" ref="AN19" si="18">AN17-AN18</f>
        <v>46825</v>
      </c>
      <c r="AO19" s="11">
        <f t="shared" ref="AO19" si="19">AO17-AO18</f>
        <v>55134</v>
      </c>
      <c r="AP19" s="11">
        <f t="shared" ref="AP19" si="20">AP17-AP18</f>
        <v>65272</v>
      </c>
      <c r="AQ19" s="11">
        <f t="shared" ref="AQ19" si="21">AQ17-AQ18</f>
        <v>77270</v>
      </c>
      <c r="AR19" s="11">
        <f t="shared" ref="AR19:AT19" si="22">AR17-AR18</f>
        <v>89961</v>
      </c>
      <c r="AS19" s="11">
        <f t="shared" si="22"/>
        <v>97795</v>
      </c>
      <c r="AT19" s="11">
        <f t="shared" si="22"/>
        <v>146698</v>
      </c>
      <c r="AU19" s="11">
        <f>AU17-AU18</f>
        <v>156633</v>
      </c>
      <c r="AV19" s="11"/>
      <c r="AW19" s="11"/>
      <c r="AX19" s="11"/>
      <c r="AY19" s="11"/>
      <c r="AZ19" s="11"/>
      <c r="BA19" s="11"/>
      <c r="BB19" s="11"/>
    </row>
    <row r="20" spans="2:88" s="48" customFormat="1" x14ac:dyDescent="0.35">
      <c r="B20" s="48" t="s">
        <v>352</v>
      </c>
      <c r="C20" s="50"/>
      <c r="D20" s="50"/>
      <c r="E20" s="50"/>
      <c r="F20" s="50"/>
      <c r="G20" s="50"/>
      <c r="H20" s="50"/>
      <c r="I20" s="50"/>
      <c r="J20" s="50"/>
      <c r="K20" s="50"/>
      <c r="L20" s="50"/>
      <c r="M20" s="50"/>
      <c r="N20" s="50"/>
      <c r="P20" s="50"/>
      <c r="Q20" s="50"/>
      <c r="R20" s="50"/>
      <c r="S20" s="50"/>
      <c r="T20" s="50"/>
      <c r="U20" s="50"/>
      <c r="V20" s="50"/>
      <c r="W20" s="50"/>
      <c r="X20" s="50"/>
      <c r="Y20" s="50"/>
      <c r="Z20" s="50"/>
      <c r="AN20" s="50"/>
      <c r="AO20" s="50"/>
      <c r="AP20" s="50"/>
      <c r="AQ20" s="50"/>
      <c r="AR20" s="50"/>
      <c r="AS20" s="50"/>
      <c r="AT20" s="50"/>
      <c r="AU20" s="50"/>
      <c r="AV20" s="50"/>
      <c r="AW20" s="50"/>
      <c r="AX20" s="50"/>
      <c r="AY20" s="50"/>
      <c r="AZ20" s="50"/>
      <c r="BA20" s="50"/>
      <c r="BB20" s="50"/>
    </row>
    <row r="21" spans="2:88" x14ac:dyDescent="0.35">
      <c r="B21" t="s">
        <v>1701</v>
      </c>
      <c r="D21">
        <v>3942</v>
      </c>
      <c r="E21">
        <v>4172</v>
      </c>
      <c r="H21">
        <v>5039</v>
      </c>
      <c r="I21">
        <v>5114</v>
      </c>
      <c r="J21">
        <v>5232</v>
      </c>
      <c r="L21">
        <v>6029</v>
      </c>
      <c r="M21">
        <v>6213</v>
      </c>
      <c r="N21">
        <v>6554</v>
      </c>
      <c r="O21">
        <f t="shared" si="14"/>
        <v>7222</v>
      </c>
      <c r="P21" s="7">
        <v>6820</v>
      </c>
      <c r="Q21" s="3">
        <v>6875</v>
      </c>
      <c r="R21" s="3">
        <v>6856</v>
      </c>
      <c r="S21" s="3">
        <v>7022</v>
      </c>
      <c r="T21" s="3">
        <v>7485</v>
      </c>
      <c r="U21" s="3">
        <v>7675</v>
      </c>
      <c r="V21" s="3">
        <v>7694</v>
      </c>
      <c r="W21" s="3">
        <v>8708</v>
      </c>
      <c r="X21" s="3">
        <v>9119</v>
      </c>
      <c r="Y21" s="3">
        <v>9841</v>
      </c>
      <c r="Z21" s="3">
        <v>10273</v>
      </c>
      <c r="AN21" s="3">
        <v>12282</v>
      </c>
      <c r="AO21" s="3">
        <v>13948</v>
      </c>
      <c r="AP21" s="3">
        <v>16625</v>
      </c>
      <c r="AQ21" s="3">
        <v>21419</v>
      </c>
      <c r="AR21" s="3">
        <v>26018</v>
      </c>
      <c r="AS21" s="3">
        <v>27573</v>
      </c>
      <c r="AT21" s="3">
        <v>31562</v>
      </c>
      <c r="AU21" s="3">
        <v>39500</v>
      </c>
      <c r="AV21" s="3"/>
      <c r="AW21" s="3"/>
      <c r="AX21" s="3"/>
      <c r="AY21" s="3"/>
      <c r="AZ21" s="3"/>
      <c r="BA21" s="3"/>
      <c r="BB21" s="3"/>
    </row>
    <row r="22" spans="2:88" x14ac:dyDescent="0.35">
      <c r="B22" t="s">
        <v>1702</v>
      </c>
      <c r="D22">
        <v>2644</v>
      </c>
      <c r="E22">
        <v>2897</v>
      </c>
      <c r="H22">
        <v>3604</v>
      </c>
      <c r="I22">
        <v>3780</v>
      </c>
      <c r="J22">
        <v>3849</v>
      </c>
      <c r="L22">
        <v>3905</v>
      </c>
      <c r="M22">
        <v>4212</v>
      </c>
      <c r="N22">
        <v>4609</v>
      </c>
      <c r="O22">
        <f t="shared" si="14"/>
        <v>5738</v>
      </c>
      <c r="P22" s="7">
        <v>4500</v>
      </c>
      <c r="Q22" s="3">
        <v>3901</v>
      </c>
      <c r="R22" s="3">
        <v>4231</v>
      </c>
      <c r="S22" s="3">
        <v>5314</v>
      </c>
      <c r="T22" s="3">
        <v>4516</v>
      </c>
      <c r="U22" s="3">
        <v>5276</v>
      </c>
      <c r="V22" s="3">
        <v>5516</v>
      </c>
      <c r="W22" s="3">
        <v>7604</v>
      </c>
      <c r="X22" s="3">
        <v>5825</v>
      </c>
      <c r="Y22" s="3">
        <v>6630</v>
      </c>
      <c r="Z22" s="3">
        <v>6929</v>
      </c>
      <c r="AN22" s="3">
        <v>9047</v>
      </c>
      <c r="AO22" s="3">
        <v>10485</v>
      </c>
      <c r="AP22" s="3">
        <v>12893</v>
      </c>
      <c r="AQ22" s="3">
        <v>16333</v>
      </c>
      <c r="AR22" s="3">
        <v>18464</v>
      </c>
      <c r="AS22" s="3">
        <v>17946</v>
      </c>
      <c r="AT22" s="3">
        <v>22912</v>
      </c>
      <c r="AU22" s="3">
        <v>26567</v>
      </c>
      <c r="AV22" s="3"/>
      <c r="AW22" s="3"/>
      <c r="AX22" s="3"/>
      <c r="AY22" s="3"/>
      <c r="AZ22" s="3"/>
      <c r="BA22" s="3"/>
      <c r="BB22" s="3"/>
    </row>
    <row r="23" spans="2:88" x14ac:dyDescent="0.35">
      <c r="B23" t="s">
        <v>1703</v>
      </c>
      <c r="D23">
        <v>1801</v>
      </c>
      <c r="E23">
        <v>1700</v>
      </c>
      <c r="H23">
        <v>2035</v>
      </c>
      <c r="I23">
        <v>2002</v>
      </c>
      <c r="J23">
        <v>1753</v>
      </c>
      <c r="L23">
        <v>2088</v>
      </c>
      <c r="M23">
        <v>2043</v>
      </c>
      <c r="N23">
        <v>2591</v>
      </c>
      <c r="O23">
        <f t="shared" si="14"/>
        <v>2829</v>
      </c>
      <c r="P23" s="3">
        <v>2880</v>
      </c>
      <c r="Q23" s="3">
        <v>2585</v>
      </c>
      <c r="R23" s="3">
        <v>2756</v>
      </c>
      <c r="S23" s="3">
        <v>2831</v>
      </c>
      <c r="T23" s="3">
        <v>2773</v>
      </c>
      <c r="U23" s="3">
        <v>3341</v>
      </c>
      <c r="V23" s="3">
        <v>3256</v>
      </c>
      <c r="W23" s="3">
        <v>4140</v>
      </c>
      <c r="X23" s="3">
        <v>3374</v>
      </c>
      <c r="Y23" s="3">
        <v>3657</v>
      </c>
      <c r="Z23" s="3">
        <v>3597</v>
      </c>
      <c r="AN23" s="3">
        <v>6136</v>
      </c>
      <c r="AO23" s="3">
        <v>6985</v>
      </c>
      <c r="AP23" s="3">
        <v>6840</v>
      </c>
      <c r="AQ23" s="3">
        <v>6923</v>
      </c>
      <c r="AR23" s="3">
        <v>9551</v>
      </c>
      <c r="AS23" s="3">
        <v>11052</v>
      </c>
      <c r="AT23" s="3">
        <v>13510</v>
      </c>
      <c r="AU23" s="3">
        <v>15724</v>
      </c>
      <c r="AV23" s="3"/>
      <c r="AW23" s="3"/>
      <c r="AX23" s="3"/>
      <c r="AY23" s="3"/>
      <c r="AZ23" s="3"/>
      <c r="BA23" s="3"/>
      <c r="BB23" s="3"/>
    </row>
    <row r="24" spans="2:88" s="5" customFormat="1" x14ac:dyDescent="0.35">
      <c r="B24" s="5" t="s">
        <v>1766</v>
      </c>
      <c r="D24" s="5">
        <v>0</v>
      </c>
      <c r="E24" s="5">
        <v>2736</v>
      </c>
      <c r="H24" s="5">
        <v>0</v>
      </c>
      <c r="I24" s="5">
        <v>5071</v>
      </c>
      <c r="J24" s="5">
        <v>0</v>
      </c>
      <c r="L24" s="5">
        <v>1697</v>
      </c>
      <c r="M24" s="5">
        <v>0</v>
      </c>
      <c r="N24" s="5">
        <v>0</v>
      </c>
      <c r="O24" s="5">
        <f t="shared" si="14"/>
        <v>0</v>
      </c>
      <c r="P24" s="5">
        <v>0</v>
      </c>
      <c r="Q24" s="5">
        <v>0</v>
      </c>
      <c r="R24" s="5">
        <v>0</v>
      </c>
      <c r="S24" s="5">
        <v>0</v>
      </c>
      <c r="T24" s="5">
        <v>0</v>
      </c>
      <c r="U24" s="5">
        <v>0</v>
      </c>
      <c r="V24" s="5">
        <v>0</v>
      </c>
      <c r="W24" s="5">
        <v>0</v>
      </c>
      <c r="X24" s="5">
        <v>0</v>
      </c>
      <c r="Y24" s="5">
        <v>0</v>
      </c>
      <c r="Z24" s="5">
        <v>0</v>
      </c>
      <c r="AN24" s="17">
        <v>0</v>
      </c>
      <c r="AO24" s="17">
        <v>0</v>
      </c>
      <c r="AP24" s="17">
        <v>2736</v>
      </c>
      <c r="AQ24" s="17">
        <v>5071</v>
      </c>
      <c r="AR24" s="17">
        <v>1697</v>
      </c>
      <c r="AS24" s="17">
        <v>0</v>
      </c>
      <c r="AT24" s="17">
        <v>0</v>
      </c>
      <c r="AU24" s="17">
        <v>0</v>
      </c>
      <c r="AV24" s="17"/>
      <c r="AW24" s="17"/>
      <c r="AX24" s="17"/>
      <c r="AY24" s="17"/>
      <c r="AZ24" s="17"/>
      <c r="BA24" s="17"/>
      <c r="BB24" s="17"/>
    </row>
    <row r="25" spans="2:88" s="26" customFormat="1" x14ac:dyDescent="0.35">
      <c r="B25" s="26" t="s">
        <v>352</v>
      </c>
      <c r="C25" s="27">
        <f t="shared" ref="C25:N25" si="23">SUM(C21:C24)</f>
        <v>0</v>
      </c>
      <c r="D25" s="27">
        <f t="shared" si="23"/>
        <v>8387</v>
      </c>
      <c r="E25" s="27">
        <f t="shared" si="23"/>
        <v>11505</v>
      </c>
      <c r="F25" s="27">
        <f t="shared" si="23"/>
        <v>0</v>
      </c>
      <c r="G25" s="27">
        <f t="shared" si="23"/>
        <v>0</v>
      </c>
      <c r="H25" s="27">
        <f t="shared" si="23"/>
        <v>10678</v>
      </c>
      <c r="I25" s="27">
        <f t="shared" si="23"/>
        <v>15967</v>
      </c>
      <c r="J25" s="27">
        <f t="shared" si="23"/>
        <v>10834</v>
      </c>
      <c r="K25" s="27">
        <f t="shared" si="23"/>
        <v>0</v>
      </c>
      <c r="L25" s="27">
        <f t="shared" si="23"/>
        <v>13719</v>
      </c>
      <c r="M25" s="27">
        <f t="shared" si="23"/>
        <v>12468</v>
      </c>
      <c r="N25" s="27">
        <f t="shared" si="23"/>
        <v>13754</v>
      </c>
      <c r="O25" s="26">
        <f t="shared" si="14"/>
        <v>15789</v>
      </c>
      <c r="P25" s="27">
        <f t="shared" ref="P25:S25" si="24">SUM(P21:P24)</f>
        <v>14200</v>
      </c>
      <c r="Q25" s="27">
        <f t="shared" si="24"/>
        <v>13361</v>
      </c>
      <c r="R25" s="27">
        <f t="shared" si="24"/>
        <v>13843</v>
      </c>
      <c r="S25" s="27">
        <f t="shared" si="24"/>
        <v>15167</v>
      </c>
      <c r="T25" s="27">
        <f>SUM(T21:T24)</f>
        <v>14774</v>
      </c>
      <c r="U25" s="27">
        <f>SUM(U21:U24)</f>
        <v>16292</v>
      </c>
      <c r="V25" s="27">
        <f>SUM(V21:V24)</f>
        <v>16466</v>
      </c>
      <c r="W25" s="27">
        <f>SUM(W21:W24)</f>
        <v>20452</v>
      </c>
      <c r="X25" s="27">
        <f>SUM(X21:X24)</f>
        <v>18318</v>
      </c>
      <c r="Y25" s="27">
        <f t="shared" ref="Y25" si="25">SUM(Y21:Y24)</f>
        <v>20128</v>
      </c>
      <c r="Z25" s="27">
        <f>SUM(Z21:Z24)</f>
        <v>20799</v>
      </c>
      <c r="AN25" s="27">
        <f t="shared" ref="AN25:AR25" si="26">SUM(AN21:AN24)</f>
        <v>27465</v>
      </c>
      <c r="AO25" s="27">
        <f t="shared" si="26"/>
        <v>31418</v>
      </c>
      <c r="AP25" s="27">
        <f t="shared" si="26"/>
        <v>39094</v>
      </c>
      <c r="AQ25" s="27">
        <f t="shared" si="26"/>
        <v>49746</v>
      </c>
      <c r="AR25" s="27">
        <f t="shared" si="26"/>
        <v>55730</v>
      </c>
      <c r="AS25" s="27">
        <f>SUM(AS21:AS24)</f>
        <v>56571</v>
      </c>
      <c r="AT25" s="27">
        <f>SUM(AT21:AT24)</f>
        <v>67984</v>
      </c>
      <c r="AU25" s="27">
        <f>SUM(AU21:AU24)</f>
        <v>81791</v>
      </c>
      <c r="AV25" s="27"/>
      <c r="AW25" s="27"/>
      <c r="AX25" s="27"/>
      <c r="AY25" s="27"/>
      <c r="AZ25" s="27"/>
      <c r="BA25" s="27"/>
      <c r="BB25" s="27"/>
    </row>
    <row r="26" spans="2:88" s="10" customFormat="1" x14ac:dyDescent="0.35">
      <c r="B26" s="10" t="s">
        <v>361</v>
      </c>
      <c r="C26" s="11">
        <f t="shared" ref="C26:N26" si="27">C19-C25</f>
        <v>0</v>
      </c>
      <c r="D26" s="11">
        <f t="shared" si="27"/>
        <v>6568</v>
      </c>
      <c r="E26" s="11">
        <f t="shared" si="27"/>
        <v>4132</v>
      </c>
      <c r="F26" s="11">
        <f t="shared" si="27"/>
        <v>0</v>
      </c>
      <c r="G26" s="11">
        <f t="shared" si="27"/>
        <v>0</v>
      </c>
      <c r="H26" s="11">
        <f t="shared" si="27"/>
        <v>7001</v>
      </c>
      <c r="I26" s="11">
        <f t="shared" si="27"/>
        <v>2807</v>
      </c>
      <c r="J26" s="11">
        <f t="shared" si="27"/>
        <v>8625</v>
      </c>
      <c r="K26" s="11">
        <f t="shared" si="27"/>
        <v>0</v>
      </c>
      <c r="L26" s="11">
        <f t="shared" si="27"/>
        <v>6608</v>
      </c>
      <c r="M26" s="11">
        <f t="shared" si="27"/>
        <v>9180</v>
      </c>
      <c r="N26" s="11">
        <f t="shared" si="27"/>
        <v>9177</v>
      </c>
      <c r="O26" s="10">
        <f t="shared" si="14"/>
        <v>9266</v>
      </c>
      <c r="P26" s="11">
        <f t="shared" ref="P26:S26" si="28">P19-P25</f>
        <v>7977</v>
      </c>
      <c r="Q26" s="11">
        <f t="shared" si="28"/>
        <v>6383</v>
      </c>
      <c r="R26" s="11">
        <f t="shared" si="28"/>
        <v>11213</v>
      </c>
      <c r="S26" s="11">
        <f t="shared" si="28"/>
        <v>15651</v>
      </c>
      <c r="T26" s="11">
        <f>T19-T25</f>
        <v>16437</v>
      </c>
      <c r="U26" s="11">
        <f t="shared" ref="U26:Z26" si="29">U19-U25</f>
        <v>19361</v>
      </c>
      <c r="V26" s="11">
        <f t="shared" si="29"/>
        <v>21031</v>
      </c>
      <c r="W26" s="11">
        <f t="shared" si="29"/>
        <v>21885</v>
      </c>
      <c r="X26" s="11">
        <f t="shared" si="29"/>
        <v>20094</v>
      </c>
      <c r="Y26" s="11">
        <f t="shared" si="29"/>
        <v>19453</v>
      </c>
      <c r="Z26" s="11">
        <f t="shared" si="29"/>
        <v>17135</v>
      </c>
      <c r="AN26" s="11">
        <f t="shared" ref="AN26:AS26" si="30">AN19-AN25</f>
        <v>19360</v>
      </c>
      <c r="AO26" s="11">
        <f t="shared" si="30"/>
        <v>23716</v>
      </c>
      <c r="AP26" s="11">
        <f t="shared" si="30"/>
        <v>26178</v>
      </c>
      <c r="AQ26" s="11">
        <f t="shared" si="30"/>
        <v>27524</v>
      </c>
      <c r="AR26" s="11">
        <f t="shared" si="30"/>
        <v>34231</v>
      </c>
      <c r="AS26" s="11">
        <f t="shared" si="30"/>
        <v>41224</v>
      </c>
      <c r="AT26" s="11">
        <f>AT19-AT25</f>
        <v>78714</v>
      </c>
      <c r="AU26" s="11">
        <f>AU19-AU25</f>
        <v>74842</v>
      </c>
      <c r="AV26" s="11"/>
      <c r="AW26" s="11"/>
      <c r="AX26" s="11"/>
      <c r="AY26" s="11"/>
      <c r="AZ26" s="11"/>
      <c r="BA26" s="11"/>
      <c r="BB26" s="11"/>
    </row>
    <row r="27" spans="2:88" s="5" customFormat="1" x14ac:dyDescent="0.35">
      <c r="B27" s="5" t="s">
        <v>1704</v>
      </c>
      <c r="D27" s="5">
        <v>251</v>
      </c>
      <c r="E27" s="5">
        <v>245</v>
      </c>
      <c r="H27" s="5">
        <v>3542</v>
      </c>
      <c r="I27" s="5">
        <v>1408</v>
      </c>
      <c r="J27" s="5">
        <v>1458</v>
      </c>
      <c r="L27" s="5">
        <v>1538</v>
      </c>
      <c r="M27" s="5">
        <v>2967</v>
      </c>
      <c r="N27" s="5">
        <v>-549</v>
      </c>
      <c r="O27" s="22">
        <f t="shared" si="14"/>
        <v>1438</v>
      </c>
      <c r="P27" s="18">
        <v>-220</v>
      </c>
      <c r="Q27" s="17">
        <v>1894</v>
      </c>
      <c r="R27" s="17">
        <v>2146</v>
      </c>
      <c r="S27" s="17">
        <v>3038</v>
      </c>
      <c r="T27" s="17">
        <v>4846</v>
      </c>
      <c r="U27" s="17">
        <v>2624</v>
      </c>
      <c r="V27" s="17">
        <v>2033</v>
      </c>
      <c r="W27" s="17">
        <v>2517</v>
      </c>
      <c r="X27" s="17">
        <v>-1160</v>
      </c>
      <c r="Y27" s="17">
        <v>-439</v>
      </c>
      <c r="Z27" s="5">
        <v>-902</v>
      </c>
      <c r="AN27" s="17">
        <v>291</v>
      </c>
      <c r="AO27" s="17">
        <v>434</v>
      </c>
      <c r="AP27" s="17">
        <v>1015</v>
      </c>
      <c r="AQ27" s="17">
        <v>7389</v>
      </c>
      <c r="AR27" s="17">
        <v>5394</v>
      </c>
      <c r="AS27" s="17">
        <v>6858</v>
      </c>
      <c r="AT27" s="17">
        <v>12020</v>
      </c>
      <c r="AU27" s="17">
        <v>-3514</v>
      </c>
      <c r="AV27" s="17"/>
      <c r="AW27" s="17"/>
      <c r="AX27" s="17"/>
      <c r="AY27" s="17"/>
      <c r="AZ27" s="17"/>
      <c r="BA27" s="17"/>
      <c r="BB27" s="17"/>
    </row>
    <row r="28" spans="2:88" s="10" customFormat="1" x14ac:dyDescent="0.35">
      <c r="B28" s="10" t="s">
        <v>1705</v>
      </c>
      <c r="C28" s="11">
        <f t="shared" ref="C28:N28" si="31">C26+C27</f>
        <v>0</v>
      </c>
      <c r="D28" s="11">
        <f t="shared" si="31"/>
        <v>6819</v>
      </c>
      <c r="E28" s="11">
        <f t="shared" si="31"/>
        <v>4377</v>
      </c>
      <c r="F28" s="11">
        <f t="shared" si="31"/>
        <v>0</v>
      </c>
      <c r="G28" s="11">
        <f t="shared" si="31"/>
        <v>0</v>
      </c>
      <c r="H28" s="11">
        <f t="shared" si="31"/>
        <v>10543</v>
      </c>
      <c r="I28" s="11">
        <f t="shared" si="31"/>
        <v>4215</v>
      </c>
      <c r="J28" s="11">
        <f t="shared" si="31"/>
        <v>10083</v>
      </c>
      <c r="K28" s="11">
        <f t="shared" si="31"/>
        <v>0</v>
      </c>
      <c r="L28" s="11">
        <f t="shared" si="31"/>
        <v>8146</v>
      </c>
      <c r="M28" s="11">
        <f t="shared" si="31"/>
        <v>12147</v>
      </c>
      <c r="N28" s="11">
        <f t="shared" si="31"/>
        <v>8628</v>
      </c>
      <c r="O28" s="10">
        <f t="shared" si="14"/>
        <v>10704</v>
      </c>
      <c r="P28" s="11">
        <f>P26+P27</f>
        <v>7757</v>
      </c>
      <c r="Q28" s="11">
        <f t="shared" ref="Q28:S28" si="32">Q26+Q27</f>
        <v>8277</v>
      </c>
      <c r="R28" s="11">
        <f t="shared" si="32"/>
        <v>13359</v>
      </c>
      <c r="S28" s="11">
        <f t="shared" si="32"/>
        <v>18689</v>
      </c>
      <c r="T28" s="11">
        <f>T26+T27</f>
        <v>21283</v>
      </c>
      <c r="U28" s="11">
        <f>U26+U27</f>
        <v>21985</v>
      </c>
      <c r="V28" s="11">
        <f>V26+V27</f>
        <v>23064</v>
      </c>
      <c r="W28" s="11">
        <f>W26+W27</f>
        <v>24402</v>
      </c>
      <c r="X28" s="11">
        <f>X26+X27</f>
        <v>18934</v>
      </c>
      <c r="Y28" s="11">
        <f t="shared" ref="Y28:Z28" si="33">Y26+Y27</f>
        <v>19014</v>
      </c>
      <c r="Z28" s="11">
        <f t="shared" si="33"/>
        <v>16233</v>
      </c>
      <c r="AN28" s="11">
        <f t="shared" ref="AN28" si="34">AN26+AN27</f>
        <v>19651</v>
      </c>
      <c r="AO28" s="11">
        <f t="shared" ref="AO28" si="35">AO26+AO27</f>
        <v>24150</v>
      </c>
      <c r="AP28" s="11">
        <f t="shared" ref="AP28" si="36">AP26+AP27</f>
        <v>27193</v>
      </c>
      <c r="AQ28" s="11">
        <f t="shared" ref="AQ28" si="37">AQ26+AQ27</f>
        <v>34913</v>
      </c>
      <c r="AR28" s="11">
        <f t="shared" ref="AR28" si="38">AR26+AR27</f>
        <v>39625</v>
      </c>
      <c r="AS28" s="11">
        <f t="shared" ref="AS28" si="39">AS26+AS27</f>
        <v>48082</v>
      </c>
      <c r="AT28" s="11">
        <f>AT26+AT27</f>
        <v>90734</v>
      </c>
      <c r="AU28" s="11">
        <f>AU26+AU27</f>
        <v>71328</v>
      </c>
      <c r="AV28" s="11"/>
      <c r="AW28" s="11"/>
      <c r="AX28" s="11"/>
      <c r="AY28" s="11"/>
      <c r="AZ28" s="11"/>
      <c r="BA28" s="11"/>
      <c r="BB28" s="11"/>
    </row>
    <row r="29" spans="2:88" s="5" customFormat="1" x14ac:dyDescent="0.35">
      <c r="B29" s="5" t="s">
        <v>1706</v>
      </c>
      <c r="D29" s="5">
        <v>1393</v>
      </c>
      <c r="E29" s="5">
        <v>853</v>
      </c>
      <c r="H29" s="5">
        <v>1142</v>
      </c>
      <c r="I29" s="5">
        <v>1020</v>
      </c>
      <c r="J29" s="5">
        <v>891</v>
      </c>
      <c r="L29" s="5">
        <v>1489</v>
      </c>
      <c r="M29" s="5">
        <v>2200</v>
      </c>
      <c r="N29" s="5">
        <v>1560</v>
      </c>
      <c r="O29" s="22">
        <f t="shared" si="14"/>
        <v>33</v>
      </c>
      <c r="P29" s="18">
        <v>921</v>
      </c>
      <c r="Q29" s="17">
        <v>1318</v>
      </c>
      <c r="R29" s="17">
        <v>2112</v>
      </c>
      <c r="S29" s="17">
        <v>3462</v>
      </c>
      <c r="T29" s="17">
        <v>3353</v>
      </c>
      <c r="U29" s="17">
        <v>3460</v>
      </c>
      <c r="V29" s="17">
        <v>4128</v>
      </c>
      <c r="W29" s="17">
        <v>3760</v>
      </c>
      <c r="X29" s="17">
        <v>2498</v>
      </c>
      <c r="Y29" s="17">
        <v>3012</v>
      </c>
      <c r="Z29" s="5">
        <v>2323</v>
      </c>
      <c r="AN29" s="17">
        <v>3303</v>
      </c>
      <c r="AO29" s="17">
        <v>4672</v>
      </c>
      <c r="AP29" s="17">
        <v>14531</v>
      </c>
      <c r="AQ29" s="17">
        <v>4177</v>
      </c>
      <c r="AR29" s="17">
        <v>5282</v>
      </c>
      <c r="AS29" s="17">
        <v>7813</v>
      </c>
      <c r="AT29" s="17">
        <v>14701</v>
      </c>
      <c r="AU29" s="17">
        <v>11356</v>
      </c>
      <c r="AV29" s="17"/>
      <c r="AW29" s="17"/>
      <c r="AX29" s="17"/>
      <c r="AY29" s="17"/>
      <c r="AZ29" s="17"/>
      <c r="BA29" s="17"/>
      <c r="BB29" s="17"/>
    </row>
    <row r="30" spans="2:88" s="10" customFormat="1" x14ac:dyDescent="0.35">
      <c r="B30" s="10" t="s">
        <v>367</v>
      </c>
      <c r="C30" s="11">
        <f t="shared" ref="C30:N30" si="40">C28-C29</f>
        <v>0</v>
      </c>
      <c r="D30" s="11">
        <f t="shared" si="40"/>
        <v>5426</v>
      </c>
      <c r="E30" s="11">
        <f t="shared" si="40"/>
        <v>3524</v>
      </c>
      <c r="F30" s="11">
        <f t="shared" si="40"/>
        <v>0</v>
      </c>
      <c r="G30" s="11">
        <f t="shared" si="40"/>
        <v>0</v>
      </c>
      <c r="H30" s="11">
        <f t="shared" si="40"/>
        <v>9401</v>
      </c>
      <c r="I30" s="11">
        <f t="shared" si="40"/>
        <v>3195</v>
      </c>
      <c r="J30" s="11">
        <f t="shared" si="40"/>
        <v>9192</v>
      </c>
      <c r="K30" s="11">
        <f t="shared" si="40"/>
        <v>0</v>
      </c>
      <c r="L30" s="11">
        <f t="shared" si="40"/>
        <v>6657</v>
      </c>
      <c r="M30" s="11">
        <f t="shared" si="40"/>
        <v>9947</v>
      </c>
      <c r="N30" s="11">
        <f t="shared" si="40"/>
        <v>7068</v>
      </c>
      <c r="O30" s="10">
        <f t="shared" si="14"/>
        <v>10671</v>
      </c>
      <c r="P30" s="11">
        <f t="shared" ref="P30:S30" si="41">P28-P29</f>
        <v>6836</v>
      </c>
      <c r="Q30" s="11">
        <f t="shared" si="41"/>
        <v>6959</v>
      </c>
      <c r="R30" s="11">
        <f t="shared" si="41"/>
        <v>11247</v>
      </c>
      <c r="S30" s="11">
        <f t="shared" si="41"/>
        <v>15227</v>
      </c>
      <c r="T30" s="11">
        <f>T28-T29</f>
        <v>17930</v>
      </c>
      <c r="U30" s="11">
        <f t="shared" ref="U30:W30" si="42">U28-U29</f>
        <v>18525</v>
      </c>
      <c r="V30" s="11">
        <f t="shared" si="42"/>
        <v>18936</v>
      </c>
      <c r="W30" s="11">
        <f t="shared" si="42"/>
        <v>20642</v>
      </c>
      <c r="X30" s="11">
        <f>X28-X29</f>
        <v>16436</v>
      </c>
      <c r="Y30" s="11">
        <f t="shared" ref="Y30:Z30" si="43">Y28-Y29</f>
        <v>16002</v>
      </c>
      <c r="Z30" s="11">
        <f t="shared" si="43"/>
        <v>13910</v>
      </c>
      <c r="AN30" s="11">
        <f t="shared" ref="AN30" si="44">AN28-AN29</f>
        <v>16348</v>
      </c>
      <c r="AO30" s="11">
        <f t="shared" ref="AO30" si="45">AO28-AO29</f>
        <v>19478</v>
      </c>
      <c r="AP30" s="11">
        <f t="shared" ref="AP30" si="46">AP28-AP29</f>
        <v>12662</v>
      </c>
      <c r="AQ30" s="11">
        <f t="shared" ref="AQ30" si="47">AQ28-AQ29</f>
        <v>30736</v>
      </c>
      <c r="AR30" s="11">
        <f t="shared" ref="AR30" si="48">AR28-AR29</f>
        <v>34343</v>
      </c>
      <c r="AS30" s="11">
        <f t="shared" ref="AS30:AU30" si="49">AS28-AS29</f>
        <v>40269</v>
      </c>
      <c r="AT30" s="11">
        <f t="shared" si="49"/>
        <v>76033</v>
      </c>
      <c r="AU30" s="11">
        <f t="shared" si="49"/>
        <v>59972</v>
      </c>
      <c r="AV30" s="11"/>
      <c r="AW30" s="11"/>
      <c r="AX30" s="11"/>
      <c r="AY30" s="11"/>
      <c r="AZ30" s="11"/>
      <c r="BA30" s="11"/>
      <c r="BB30" s="11"/>
    </row>
    <row r="31" spans="2:88" s="21" customFormat="1" x14ac:dyDescent="0.35">
      <c r="B31" s="21" t="s">
        <v>369</v>
      </c>
      <c r="D31" s="21">
        <v>7.73</v>
      </c>
      <c r="E31" s="21">
        <v>5.01</v>
      </c>
      <c r="H31" s="21">
        <v>13.33</v>
      </c>
      <c r="I31" s="21">
        <v>4.54</v>
      </c>
      <c r="J31" s="21">
        <v>13.06</v>
      </c>
      <c r="L31" s="21">
        <v>9.5</v>
      </c>
      <c r="M31" s="21">
        <v>14.21</v>
      </c>
      <c r="N31" s="21">
        <v>10.119999999999999</v>
      </c>
      <c r="O31">
        <f t="shared" si="14"/>
        <v>-31.372</v>
      </c>
      <c r="P31" s="21">
        <f t="shared" ref="P31:S31" si="50">P30/P32</f>
        <v>9.8748026411774639</v>
      </c>
      <c r="Q31" s="21">
        <f t="shared" si="50"/>
        <v>10.129194904399265</v>
      </c>
      <c r="R31" s="21">
        <f t="shared" si="50"/>
        <v>16.398605528022852</v>
      </c>
      <c r="S31" s="21">
        <f t="shared" si="50"/>
        <v>22.326979472140764</v>
      </c>
      <c r="T31" s="21">
        <f>T30/T32</f>
        <v>26.287585896482916</v>
      </c>
      <c r="U31" s="21">
        <f t="shared" ref="U31:X31" si="51">U30/U32</f>
        <v>27.258200267211294</v>
      </c>
      <c r="V31" s="21">
        <f t="shared" si="51"/>
        <v>27.990344690984287</v>
      </c>
      <c r="W31" s="21">
        <f>W30/W32</f>
        <v>30.69474329100823</v>
      </c>
      <c r="X31" s="21">
        <f t="shared" si="51"/>
        <v>24.621339792764896</v>
      </c>
      <c r="Y31" s="21">
        <v>1.21</v>
      </c>
      <c r="Z31" s="21">
        <v>1.06</v>
      </c>
      <c r="AN31">
        <f>23.11/20</f>
        <v>1.1555</v>
      </c>
      <c r="AO31">
        <f>28.32/20</f>
        <v>1.4159999999999999</v>
      </c>
      <c r="AP31">
        <f>18/20</f>
        <v>0.9</v>
      </c>
      <c r="AQ31">
        <f>43.7/20</f>
        <v>2.1850000000000001</v>
      </c>
      <c r="AR31">
        <f>49.16/20</f>
        <v>2.4579999999999997</v>
      </c>
      <c r="AS31">
        <f>58.61/20</f>
        <v>2.9304999999999999</v>
      </c>
      <c r="AT31">
        <f>112.2/20</f>
        <v>5.61</v>
      </c>
      <c r="AU31" s="21">
        <v>4.59</v>
      </c>
    </row>
    <row r="32" spans="2:88" x14ac:dyDescent="0.35">
      <c r="B32" t="s">
        <v>1683</v>
      </c>
      <c r="H32">
        <v>694.4</v>
      </c>
      <c r="I32">
        <v>695.5</v>
      </c>
      <c r="L32">
        <v>694.2</v>
      </c>
      <c r="M32">
        <v>680</v>
      </c>
      <c r="N32">
        <v>688</v>
      </c>
      <c r="P32" s="3">
        <v>692.26700000000005</v>
      </c>
      <c r="Q32" s="3">
        <v>687.024</v>
      </c>
      <c r="R32" s="3">
        <v>685.851</v>
      </c>
      <c r="S32" s="3">
        <v>682</v>
      </c>
      <c r="T32" s="3">
        <v>682.07100000000003</v>
      </c>
      <c r="U32" s="3">
        <v>679.61199999999997</v>
      </c>
      <c r="V32" s="3">
        <v>676.51900000000001</v>
      </c>
      <c r="W32" s="3">
        <v>672.49300000000005</v>
      </c>
      <c r="X32" s="3">
        <v>667.55100000000004</v>
      </c>
      <c r="Y32" s="3">
        <v>13044</v>
      </c>
      <c r="Z32" s="3">
        <v>12943</v>
      </c>
      <c r="AU32" s="3"/>
      <c r="AV32" s="3"/>
      <c r="AW32" s="3"/>
      <c r="AX32" s="3"/>
      <c r="AY32" s="3"/>
      <c r="AZ32" s="3"/>
      <c r="BA32" s="3"/>
      <c r="BB32" s="3"/>
      <c r="CJ32" t="s">
        <v>1813</v>
      </c>
    </row>
    <row r="33" spans="2:54" x14ac:dyDescent="0.35">
      <c r="B33" t="s">
        <v>1823</v>
      </c>
      <c r="C33" s="24">
        <f t="shared" ref="C33:O33" si="52">C32*20</f>
        <v>0</v>
      </c>
      <c r="D33" s="24">
        <f t="shared" si="52"/>
        <v>0</v>
      </c>
      <c r="E33" s="24">
        <f t="shared" si="52"/>
        <v>0</v>
      </c>
      <c r="F33" s="24">
        <f t="shared" si="52"/>
        <v>0</v>
      </c>
      <c r="G33" s="24">
        <f t="shared" si="52"/>
        <v>0</v>
      </c>
      <c r="H33" s="24">
        <f t="shared" si="52"/>
        <v>13888</v>
      </c>
      <c r="I33" s="24">
        <f t="shared" si="52"/>
        <v>13910</v>
      </c>
      <c r="J33" s="24">
        <f t="shared" si="52"/>
        <v>0</v>
      </c>
      <c r="K33" s="24">
        <f t="shared" si="52"/>
        <v>0</v>
      </c>
      <c r="L33" s="24">
        <f t="shared" si="52"/>
        <v>13884</v>
      </c>
      <c r="M33" s="24">
        <f t="shared" si="52"/>
        <v>13600</v>
      </c>
      <c r="N33" s="24">
        <f t="shared" si="52"/>
        <v>13760</v>
      </c>
      <c r="O33" s="24">
        <f t="shared" si="52"/>
        <v>0</v>
      </c>
      <c r="P33" s="24">
        <f>P32*20</f>
        <v>13845.34</v>
      </c>
      <c r="Q33" s="24">
        <f t="shared" ref="Q33:X33" si="53">Q32*20</f>
        <v>13740.48</v>
      </c>
      <c r="R33" s="24">
        <f t="shared" si="53"/>
        <v>13717.02</v>
      </c>
      <c r="S33" s="24">
        <f t="shared" si="53"/>
        <v>13640</v>
      </c>
      <c r="T33" s="24">
        <f t="shared" si="53"/>
        <v>13641.42</v>
      </c>
      <c r="U33" s="24">
        <f t="shared" si="53"/>
        <v>13592.24</v>
      </c>
      <c r="V33" s="24">
        <f t="shared" si="53"/>
        <v>13530.380000000001</v>
      </c>
      <c r="W33" s="24">
        <f t="shared" si="53"/>
        <v>13449.86</v>
      </c>
      <c r="X33" s="24">
        <f t="shared" si="53"/>
        <v>13351.02</v>
      </c>
      <c r="AU33" s="3"/>
      <c r="AV33" s="3"/>
      <c r="AW33" s="3"/>
      <c r="AX33" s="3"/>
      <c r="AY33" s="3"/>
      <c r="AZ33" s="3"/>
      <c r="BA33" s="3"/>
      <c r="BB33" s="3"/>
    </row>
    <row r="34" spans="2:54" s="48" customFormat="1" x14ac:dyDescent="0.35">
      <c r="B34" s="48" t="s">
        <v>1822</v>
      </c>
      <c r="C34" s="53"/>
      <c r="D34" s="53"/>
      <c r="E34" s="53"/>
      <c r="F34" s="53"/>
      <c r="G34" s="53"/>
      <c r="H34" s="53"/>
      <c r="I34" s="53"/>
      <c r="J34" s="53"/>
      <c r="K34" s="53"/>
      <c r="L34" s="53"/>
      <c r="M34" s="53"/>
      <c r="N34" s="53"/>
      <c r="O34" s="53"/>
      <c r="P34" s="53"/>
      <c r="Q34" s="53"/>
      <c r="R34" s="53"/>
      <c r="S34" s="53"/>
      <c r="T34" s="53"/>
      <c r="U34" s="53"/>
      <c r="V34" s="53"/>
      <c r="W34" s="53"/>
      <c r="X34" s="53"/>
      <c r="AU34" s="50"/>
      <c r="AV34" s="50"/>
      <c r="AW34" s="50"/>
      <c r="AX34" s="50"/>
      <c r="AY34" s="50"/>
      <c r="AZ34" s="50"/>
      <c r="BA34" s="50"/>
      <c r="BB34" s="50"/>
    </row>
    <row r="35" spans="2:54" s="8" customFormat="1" x14ac:dyDescent="0.35">
      <c r="B35" s="8" t="s">
        <v>1707</v>
      </c>
      <c r="C35" s="55"/>
      <c r="D35" s="55">
        <f>D19/D17</f>
        <v>0.60424242424242425</v>
      </c>
      <c r="E35" s="55">
        <f t="shared" ref="E35:Z35" si="54">E19/E17</f>
        <v>0.60119184928873515</v>
      </c>
      <c r="F35" s="55" t="e">
        <f t="shared" si="54"/>
        <v>#DIV/0!</v>
      </c>
      <c r="G35" s="55" t="e">
        <f t="shared" si="54"/>
        <v>#DIV/0!</v>
      </c>
      <c r="H35" s="55">
        <f t="shared" si="54"/>
        <v>0.56761702947408976</v>
      </c>
      <c r="I35" s="55">
        <f t="shared" si="54"/>
        <v>0.57488440456869894</v>
      </c>
      <c r="J35" s="55">
        <f t="shared" si="54"/>
        <v>0.57673384706579722</v>
      </c>
      <c r="K35" s="55" t="e">
        <f t="shared" si="54"/>
        <v>#DIV/0!</v>
      </c>
      <c r="L35" s="55">
        <f t="shared" si="54"/>
        <v>0.55937147417375277</v>
      </c>
      <c r="M35" s="55">
        <f t="shared" si="54"/>
        <v>0.55587510271158591</v>
      </c>
      <c r="N35" s="55">
        <f t="shared" si="54"/>
        <v>0.56621151139534309</v>
      </c>
      <c r="O35" s="55">
        <f t="shared" si="54"/>
        <v>0.54378730330982095</v>
      </c>
      <c r="P35" s="55">
        <f t="shared" si="54"/>
        <v>0.53881289632887097</v>
      </c>
      <c r="Q35" s="55">
        <f t="shared" si="54"/>
        <v>0.51554952085019712</v>
      </c>
      <c r="R35" s="55">
        <f t="shared" si="54"/>
        <v>0.54265479825872265</v>
      </c>
      <c r="S35" s="55">
        <f t="shared" si="54"/>
        <v>0.54163590987380927</v>
      </c>
      <c r="T35" s="55">
        <f t="shared" si="54"/>
        <v>0.56425136493473627</v>
      </c>
      <c r="U35" s="55">
        <f t="shared" si="54"/>
        <v>0.57616354234001288</v>
      </c>
      <c r="V35" s="55">
        <f t="shared" si="54"/>
        <v>0.57583156730857832</v>
      </c>
      <c r="W35" s="55">
        <f t="shared" si="54"/>
        <v>0.56205774975107869</v>
      </c>
      <c r="X35" s="55">
        <f t="shared" si="54"/>
        <v>0.5647909896928438</v>
      </c>
      <c r="Y35" s="55">
        <f t="shared" si="54"/>
        <v>0.56799885197675248</v>
      </c>
      <c r="Z35" s="55">
        <f t="shared" si="54"/>
        <v>0.54903606785156023</v>
      </c>
      <c r="AN35" s="55">
        <f t="shared" ref="AN35:AU35" si="55">AN19/AN17</f>
        <v>0.62442491565429592</v>
      </c>
      <c r="AO35" s="55">
        <f t="shared" si="55"/>
        <v>0.61075416518964909</v>
      </c>
      <c r="AP35" s="55">
        <f t="shared" si="55"/>
        <v>0.58880519597672631</v>
      </c>
      <c r="AQ35" s="55">
        <f t="shared" si="55"/>
        <v>0.5647607422945643</v>
      </c>
      <c r="AR35" s="55">
        <f t="shared" si="55"/>
        <v>0.5558054331910266</v>
      </c>
      <c r="AS35" s="55">
        <f t="shared" si="55"/>
        <v>0.53578374706207854</v>
      </c>
      <c r="AT35" s="55">
        <f t="shared" si="55"/>
        <v>0.5693980290098084</v>
      </c>
      <c r="AU35" s="55">
        <f t="shared" si="55"/>
        <v>0.55379442503783116</v>
      </c>
    </row>
    <row r="36" spans="2:54" s="8" customFormat="1" x14ac:dyDescent="0.35">
      <c r="B36" s="8" t="s">
        <v>1824</v>
      </c>
      <c r="C36" s="55"/>
      <c r="D36" s="55">
        <f>D26/D17</f>
        <v>0.26537373737373737</v>
      </c>
      <c r="E36" s="55">
        <f t="shared" ref="E36:Z36" si="56">E26/E17</f>
        <v>0.15886197616301423</v>
      </c>
      <c r="F36" s="55" t="e">
        <f t="shared" si="56"/>
        <v>#DIV/0!</v>
      </c>
      <c r="G36" s="55" t="e">
        <f t="shared" si="56"/>
        <v>#DIV/0!</v>
      </c>
      <c r="H36" s="55">
        <f t="shared" si="56"/>
        <v>0.2247800680665254</v>
      </c>
      <c r="I36" s="55">
        <f t="shared" si="56"/>
        <v>8.5954006797929999E-2</v>
      </c>
      <c r="J36" s="55">
        <f t="shared" si="56"/>
        <v>0.25563129816241847</v>
      </c>
      <c r="K36" s="55" t="e">
        <f t="shared" si="56"/>
        <v>#DIV/0!</v>
      </c>
      <c r="L36" s="55">
        <f t="shared" si="56"/>
        <v>0.18184319876716476</v>
      </c>
      <c r="M36" s="55">
        <f t="shared" si="56"/>
        <v>0.23572308956450289</v>
      </c>
      <c r="N36" s="55">
        <f t="shared" si="56"/>
        <v>0.22659818760957059</v>
      </c>
      <c r="O36" s="55">
        <f t="shared" si="56"/>
        <v>0.20110689093868692</v>
      </c>
      <c r="P36" s="55">
        <f t="shared" si="56"/>
        <v>0.1938093734055735</v>
      </c>
      <c r="Q36" s="55">
        <f t="shared" si="56"/>
        <v>0.1666710186176463</v>
      </c>
      <c r="R36" s="55">
        <f t="shared" si="56"/>
        <v>0.24284755159941956</v>
      </c>
      <c r="S36" s="55">
        <f t="shared" si="56"/>
        <v>0.27507118000632713</v>
      </c>
      <c r="T36" s="55">
        <f t="shared" si="56"/>
        <v>0.29715804317171057</v>
      </c>
      <c r="U36" s="55">
        <f t="shared" si="56"/>
        <v>0.312879767291532</v>
      </c>
      <c r="V36" s="55">
        <f t="shared" si="56"/>
        <v>0.32296753585798088</v>
      </c>
      <c r="W36" s="55">
        <f t="shared" si="56"/>
        <v>0.29054098904746101</v>
      </c>
      <c r="X36" s="55">
        <f t="shared" si="56"/>
        <v>0.29545220626075192</v>
      </c>
      <c r="Y36" s="55">
        <f t="shared" si="56"/>
        <v>0.279156202913109</v>
      </c>
      <c r="Z36" s="55">
        <f t="shared" si="56"/>
        <v>0.24800266311584554</v>
      </c>
      <c r="AN36" s="55">
        <f t="shared" ref="AN36:AU36" si="57">AN26/AN17</f>
        <v>0.25817119844243824</v>
      </c>
      <c r="AO36" s="55">
        <f t="shared" si="57"/>
        <v>0.26271712158808935</v>
      </c>
      <c r="AP36" s="55">
        <f t="shared" si="57"/>
        <v>0.23614631726128726</v>
      </c>
      <c r="AQ36" s="55">
        <f t="shared" si="57"/>
        <v>0.20117089000796673</v>
      </c>
      <c r="AR36" s="55">
        <f t="shared" si="57"/>
        <v>0.21148915400631421</v>
      </c>
      <c r="AS36" s="55">
        <f t="shared" si="57"/>
        <v>0.22585151785763202</v>
      </c>
      <c r="AT36" s="55">
        <f t="shared" si="57"/>
        <v>0.3055228868524319</v>
      </c>
      <c r="AU36" s="55">
        <f t="shared" si="57"/>
        <v>0.26461270842467011</v>
      </c>
    </row>
    <row r="37" spans="2:54" s="8" customFormat="1" x14ac:dyDescent="0.35">
      <c r="B37" s="8" t="s">
        <v>1775</v>
      </c>
      <c r="C37" s="55"/>
      <c r="D37" s="55">
        <f>D30/D17</f>
        <v>0.21923232323232322</v>
      </c>
      <c r="E37" s="55">
        <f t="shared" ref="E37:Z37" si="58">E30/E17</f>
        <v>0.13548635140330642</v>
      </c>
      <c r="F37" s="55" t="e">
        <f t="shared" si="58"/>
        <v>#DIV/0!</v>
      </c>
      <c r="G37" s="55" t="e">
        <f t="shared" si="58"/>
        <v>#DIV/0!</v>
      </c>
      <c r="H37" s="55">
        <f t="shared" si="58"/>
        <v>0.30183651191164196</v>
      </c>
      <c r="I37" s="55">
        <f t="shared" si="58"/>
        <v>9.7835073644241669E-2</v>
      </c>
      <c r="J37" s="55">
        <f t="shared" si="58"/>
        <v>0.2724362774155305</v>
      </c>
      <c r="K37" s="55" t="e">
        <f t="shared" si="58"/>
        <v>#DIV/0!</v>
      </c>
      <c r="L37" s="55">
        <f t="shared" si="58"/>
        <v>0.18319161231734502</v>
      </c>
      <c r="M37" s="55">
        <f t="shared" si="58"/>
        <v>0.25541803615447822</v>
      </c>
      <c r="N37" s="55">
        <f t="shared" si="58"/>
        <v>0.17452282772414135</v>
      </c>
      <c r="O37" s="55">
        <f t="shared" si="58"/>
        <v>0.23160065111231687</v>
      </c>
      <c r="P37" s="55">
        <f t="shared" si="58"/>
        <v>0.16608761145800433</v>
      </c>
      <c r="Q37" s="55">
        <f t="shared" si="58"/>
        <v>0.1817113612032274</v>
      </c>
      <c r="R37" s="55">
        <f t="shared" si="58"/>
        <v>0.24358391267623936</v>
      </c>
      <c r="S37" s="55">
        <f t="shared" si="58"/>
        <v>0.26761924847973567</v>
      </c>
      <c r="T37" s="55">
        <f t="shared" si="58"/>
        <v>0.32414940159814876</v>
      </c>
      <c r="U37" s="55">
        <f t="shared" si="58"/>
        <v>0.29936974789915966</v>
      </c>
      <c r="V37" s="55">
        <f t="shared" si="58"/>
        <v>0.29079517184188702</v>
      </c>
      <c r="W37" s="55">
        <f t="shared" si="58"/>
        <v>0.2740391636242947</v>
      </c>
      <c r="X37" s="55">
        <f t="shared" si="58"/>
        <v>0.24166678919586537</v>
      </c>
      <c r="Y37" s="55">
        <f t="shared" si="58"/>
        <v>0.22963335007533903</v>
      </c>
      <c r="Z37" s="55">
        <f t="shared" si="58"/>
        <v>0.20132576854049672</v>
      </c>
      <c r="AN37" s="55">
        <f t="shared" ref="AN37:AU37" si="59">AN30/AN17</f>
        <v>0.21800530744509194</v>
      </c>
      <c r="AO37" s="55">
        <f t="shared" si="59"/>
        <v>0.2157701169797944</v>
      </c>
      <c r="AP37" s="55">
        <f t="shared" si="59"/>
        <v>0.11422128005051645</v>
      </c>
      <c r="AQ37" s="55">
        <f t="shared" si="59"/>
        <v>0.22464716157843576</v>
      </c>
      <c r="AR37" s="55">
        <f t="shared" si="59"/>
        <v>0.21218112284300339</v>
      </c>
      <c r="AS37" s="55">
        <f t="shared" si="59"/>
        <v>0.22061941520980458</v>
      </c>
      <c r="AT37" s="55">
        <f t="shared" si="59"/>
        <v>0.29511677282377918</v>
      </c>
      <c r="AU37" s="55">
        <f t="shared" si="59"/>
        <v>0.21203807153261961</v>
      </c>
    </row>
    <row r="38" spans="2:54" s="48" customFormat="1" x14ac:dyDescent="0.35">
      <c r="B38" s="48" t="s">
        <v>1726</v>
      </c>
      <c r="C38" s="53"/>
      <c r="D38" s="53"/>
      <c r="E38" s="53"/>
      <c r="F38" s="53"/>
      <c r="G38" s="53"/>
      <c r="H38" s="53"/>
      <c r="I38" s="53"/>
      <c r="J38" s="53"/>
      <c r="K38" s="53"/>
      <c r="L38" s="53"/>
      <c r="M38" s="53"/>
      <c r="N38" s="53"/>
      <c r="O38" s="53"/>
      <c r="P38" s="54"/>
      <c r="Q38" s="53"/>
      <c r="R38" s="53"/>
      <c r="S38" s="53"/>
      <c r="T38" s="53"/>
      <c r="U38" s="53"/>
      <c r="V38" s="53"/>
      <c r="W38" s="53"/>
      <c r="X38" s="53"/>
      <c r="AU38" s="50"/>
      <c r="AV38" s="50"/>
      <c r="AW38" s="50"/>
      <c r="AX38" s="50"/>
      <c r="AY38" s="50"/>
      <c r="AZ38" s="50"/>
      <c r="BA38" s="50"/>
      <c r="BB38" s="50"/>
    </row>
    <row r="39" spans="2:54" x14ac:dyDescent="0.35">
      <c r="C39" s="24"/>
      <c r="D39" s="24"/>
      <c r="E39" s="24"/>
      <c r="F39" s="24"/>
      <c r="G39" s="24"/>
      <c r="H39" s="24"/>
      <c r="I39" s="24"/>
      <c r="J39" s="24"/>
      <c r="K39" s="24"/>
      <c r="L39" s="24"/>
      <c r="M39" s="24"/>
      <c r="N39" s="24"/>
      <c r="O39" s="24"/>
      <c r="P39" s="20"/>
      <c r="Q39" s="24"/>
      <c r="R39" s="24"/>
      <c r="S39" s="24"/>
      <c r="T39" s="24"/>
      <c r="U39" s="24"/>
      <c r="V39" s="24"/>
      <c r="W39" s="24"/>
      <c r="X39" s="24"/>
      <c r="AU39" s="3"/>
      <c r="AV39" s="3"/>
      <c r="AW39" s="3"/>
      <c r="AX39" s="3"/>
      <c r="AY39" s="3"/>
      <c r="AZ39" s="3"/>
      <c r="BA39" s="3"/>
      <c r="BB39" s="3"/>
    </row>
    <row r="40" spans="2:54" x14ac:dyDescent="0.35">
      <c r="B40" t="s">
        <v>1776</v>
      </c>
      <c r="C40" s="24"/>
      <c r="D40" s="24"/>
      <c r="E40" s="24"/>
      <c r="F40" s="24"/>
      <c r="G40" s="24"/>
      <c r="H40" s="24"/>
      <c r="I40" s="24"/>
      <c r="J40" s="24"/>
      <c r="K40" s="24"/>
      <c r="L40" s="24"/>
      <c r="M40" s="24"/>
      <c r="N40" s="24"/>
      <c r="O40" s="24"/>
      <c r="P40" s="20"/>
      <c r="Q40" s="24"/>
      <c r="R40" s="24"/>
      <c r="S40" s="24"/>
      <c r="T40" s="24"/>
      <c r="U40" s="24"/>
      <c r="V40" s="24"/>
      <c r="W40" s="24"/>
      <c r="X40" s="24"/>
      <c r="AN40" s="9"/>
      <c r="AO40" s="9">
        <f>(AO17-AN17)/AN17</f>
        <v>0.20380322447292271</v>
      </c>
      <c r="AP40" s="9">
        <f t="shared" ref="AP40:AU40" si="60">(AP17-AO17)/AO17</f>
        <v>0.22801090038993266</v>
      </c>
      <c r="AQ40" s="9">
        <f t="shared" si="60"/>
        <v>0.23421586757475982</v>
      </c>
      <c r="AR40" s="9">
        <f t="shared" si="60"/>
        <v>0.18300089899794619</v>
      </c>
      <c r="AS40" s="9">
        <f t="shared" si="60"/>
        <v>0.12770532012826136</v>
      </c>
      <c r="AT40" s="9">
        <f t="shared" si="60"/>
        <v>0.41150076427049148</v>
      </c>
      <c r="AU40" s="9">
        <f t="shared" si="60"/>
        <v>9.7808156437157706E-2</v>
      </c>
      <c r="AV40" s="3"/>
      <c r="AW40" s="3"/>
      <c r="AX40" s="3"/>
      <c r="AY40" s="3"/>
      <c r="AZ40" s="3"/>
      <c r="BA40" s="3"/>
      <c r="BB40" s="3"/>
    </row>
    <row r="41" spans="2:54" x14ac:dyDescent="0.35">
      <c r="B41" t="s">
        <v>1707</v>
      </c>
      <c r="C41" s="24"/>
      <c r="D41" s="24"/>
      <c r="E41" s="24"/>
      <c r="F41" s="24"/>
      <c r="G41" s="24"/>
      <c r="H41" s="24"/>
      <c r="I41" s="24"/>
      <c r="J41" s="24"/>
      <c r="K41" s="24"/>
      <c r="L41" s="24"/>
      <c r="M41" s="24"/>
      <c r="N41" s="24"/>
      <c r="O41" s="24"/>
      <c r="P41" s="20"/>
      <c r="Q41" s="24"/>
      <c r="R41" s="24"/>
      <c r="S41" s="24"/>
      <c r="T41" s="24"/>
      <c r="U41" s="24"/>
      <c r="V41" s="24"/>
      <c r="W41" s="24"/>
      <c r="X41" s="24"/>
      <c r="AN41" s="9">
        <f>AN19/AN17</f>
        <v>0.62442491565429592</v>
      </c>
      <c r="AO41" s="9">
        <f t="shared" ref="AO41:AU41" si="61">AO19/AO17</f>
        <v>0.61075416518964909</v>
      </c>
      <c r="AP41" s="9">
        <f t="shared" si="61"/>
        <v>0.58880519597672631</v>
      </c>
      <c r="AQ41" s="9">
        <f t="shared" si="61"/>
        <v>0.5647607422945643</v>
      </c>
      <c r="AR41" s="9">
        <f t="shared" si="61"/>
        <v>0.5558054331910266</v>
      </c>
      <c r="AS41" s="9">
        <f t="shared" si="61"/>
        <v>0.53578374706207854</v>
      </c>
      <c r="AT41" s="9">
        <f t="shared" si="61"/>
        <v>0.5693980290098084</v>
      </c>
      <c r="AU41" s="9">
        <f t="shared" si="61"/>
        <v>0.55379442503783116</v>
      </c>
      <c r="AV41" s="3"/>
      <c r="AW41" s="3"/>
      <c r="AX41" s="3"/>
      <c r="AY41" s="3"/>
      <c r="AZ41" s="3"/>
      <c r="BA41" s="3"/>
      <c r="BB41" s="3"/>
    </row>
    <row r="42" spans="2:54" s="9" customFormat="1" x14ac:dyDescent="0.35">
      <c r="B42" s="9" t="s">
        <v>1777</v>
      </c>
      <c r="C42" s="25"/>
      <c r="D42" s="9">
        <f t="shared" ref="D42:Y42" si="62">D30/D17</f>
        <v>0.21923232323232322</v>
      </c>
      <c r="E42" s="9">
        <f t="shared" si="62"/>
        <v>0.13548635140330642</v>
      </c>
      <c r="F42" s="9" t="e">
        <f t="shared" si="62"/>
        <v>#DIV/0!</v>
      </c>
      <c r="G42" s="9" t="e">
        <f t="shared" si="62"/>
        <v>#DIV/0!</v>
      </c>
      <c r="H42" s="9">
        <f t="shared" si="62"/>
        <v>0.30183651191164196</v>
      </c>
      <c r="I42" s="9">
        <f t="shared" si="62"/>
        <v>9.7835073644241669E-2</v>
      </c>
      <c r="J42" s="9">
        <f t="shared" si="62"/>
        <v>0.2724362774155305</v>
      </c>
      <c r="K42" s="9" t="e">
        <f t="shared" si="62"/>
        <v>#DIV/0!</v>
      </c>
      <c r="L42" s="9">
        <f t="shared" si="62"/>
        <v>0.18319161231734502</v>
      </c>
      <c r="M42" s="9">
        <f t="shared" si="62"/>
        <v>0.25541803615447822</v>
      </c>
      <c r="N42" s="9">
        <f t="shared" si="62"/>
        <v>0.17452282772414135</v>
      </c>
      <c r="O42" s="9">
        <f t="shared" si="62"/>
        <v>0.23160065111231687</v>
      </c>
      <c r="P42" s="9">
        <f t="shared" si="62"/>
        <v>0.16608761145800433</v>
      </c>
      <c r="Q42" s="9">
        <f t="shared" si="62"/>
        <v>0.1817113612032274</v>
      </c>
      <c r="R42" s="9">
        <f t="shared" si="62"/>
        <v>0.24358391267623936</v>
      </c>
      <c r="S42" s="9">
        <f t="shared" si="62"/>
        <v>0.26761924847973567</v>
      </c>
      <c r="T42" s="9">
        <f t="shared" si="62"/>
        <v>0.32414940159814876</v>
      </c>
      <c r="U42" s="9">
        <f t="shared" si="62"/>
        <v>0.29936974789915966</v>
      </c>
      <c r="V42" s="9">
        <f t="shared" si="62"/>
        <v>0.29079517184188702</v>
      </c>
      <c r="W42" s="9">
        <f t="shared" si="62"/>
        <v>0.2740391636242947</v>
      </c>
      <c r="X42" s="9">
        <f t="shared" si="62"/>
        <v>0.24166678919586537</v>
      </c>
      <c r="Y42" s="9">
        <f t="shared" si="62"/>
        <v>0.22963335007533903</v>
      </c>
      <c r="Z42" s="9">
        <f>Z30/Z17</f>
        <v>0.20132576854049672</v>
      </c>
      <c r="AN42" s="9">
        <f t="shared" ref="AN42:AS42" si="63">AN30/AN17</f>
        <v>0.21800530744509194</v>
      </c>
      <c r="AO42" s="9">
        <f t="shared" si="63"/>
        <v>0.2157701169797944</v>
      </c>
      <c r="AP42" s="9">
        <f t="shared" si="63"/>
        <v>0.11422128005051645</v>
      </c>
      <c r="AQ42" s="9">
        <f t="shared" si="63"/>
        <v>0.22464716157843576</v>
      </c>
      <c r="AR42" s="9">
        <f t="shared" si="63"/>
        <v>0.21218112284300339</v>
      </c>
      <c r="AS42" s="9">
        <f t="shared" si="63"/>
        <v>0.22061941520980458</v>
      </c>
      <c r="AT42" s="9">
        <f>AT30/AT17</f>
        <v>0.29511677282377918</v>
      </c>
      <c r="AU42" s="9">
        <f>AU30/AU17</f>
        <v>0.21203807153261961</v>
      </c>
    </row>
    <row r="43" spans="2:54" s="56" customFormat="1" x14ac:dyDescent="0.35">
      <c r="B43" s="56" t="s">
        <v>1825</v>
      </c>
      <c r="C43" s="57"/>
    </row>
    <row r="44" spans="2:54" s="8" customFormat="1" x14ac:dyDescent="0.35">
      <c r="B44" s="8" t="s">
        <v>1718</v>
      </c>
      <c r="C44" s="55"/>
      <c r="D44" s="55"/>
      <c r="E44" s="55"/>
      <c r="F44" s="55"/>
      <c r="G44" s="55"/>
      <c r="H44" s="55" t="e">
        <f>H17/C17-1</f>
        <v>#DIV/0!</v>
      </c>
      <c r="I44" s="55">
        <f t="shared" ref="I44:Z44" si="64">I17/D17-1</f>
        <v>0.31947474747474747</v>
      </c>
      <c r="J44" s="55">
        <f t="shared" si="64"/>
        <v>0.29719338715878507</v>
      </c>
      <c r="K44" s="55" t="e">
        <f t="shared" si="64"/>
        <v>#DIV/0!</v>
      </c>
      <c r="L44" s="55" t="e">
        <f t="shared" si="64"/>
        <v>#DIV/0!</v>
      </c>
      <c r="M44" s="55">
        <f t="shared" si="64"/>
        <v>0.25036922879342449</v>
      </c>
      <c r="N44" s="55">
        <f t="shared" si="64"/>
        <v>0.24013228404323739</v>
      </c>
      <c r="O44" s="55">
        <f t="shared" si="64"/>
        <v>0.36558980438648492</v>
      </c>
      <c r="P44" s="55" t="e">
        <f t="shared" si="64"/>
        <v>#DIV/0!</v>
      </c>
      <c r="Q44" s="55">
        <f t="shared" si="64"/>
        <v>5.3881504719447415E-2</v>
      </c>
      <c r="R44" s="55">
        <f t="shared" si="64"/>
        <v>0.18562551355792944</v>
      </c>
      <c r="S44" s="55">
        <f t="shared" si="64"/>
        <v>0.4049235783599594</v>
      </c>
      <c r="T44" s="55">
        <f t="shared" si="64"/>
        <v>0.20052088985349981</v>
      </c>
      <c r="U44" s="55">
        <f t="shared" si="64"/>
        <v>0.50343788721786242</v>
      </c>
      <c r="V44" s="55">
        <f t="shared" si="64"/>
        <v>0.70034206334699856</v>
      </c>
      <c r="W44" s="55">
        <f t="shared" si="64"/>
        <v>0.63136465033677691</v>
      </c>
      <c r="X44" s="55">
        <f t="shared" si="64"/>
        <v>0.19531442229955354</v>
      </c>
      <c r="Y44" s="55">
        <f t="shared" si="64"/>
        <v>0.25980764363452291</v>
      </c>
      <c r="Z44" s="55">
        <f t="shared" si="64"/>
        <v>0.11654815772462834</v>
      </c>
      <c r="AO44" s="8">
        <f>AO17/AN17-1</f>
        <v>0.20380322447292265</v>
      </c>
      <c r="AP44" s="8">
        <f t="shared" ref="AP44:AU44" si="65">AP17/AO17-1</f>
        <v>0.22801090038993266</v>
      </c>
      <c r="AQ44" s="8">
        <f t="shared" si="65"/>
        <v>0.23421586757475987</v>
      </c>
      <c r="AR44" s="8">
        <f t="shared" si="65"/>
        <v>0.18300089899794614</v>
      </c>
      <c r="AS44" s="8">
        <f t="shared" si="65"/>
        <v>0.12770532012826141</v>
      </c>
      <c r="AT44" s="8">
        <f t="shared" si="65"/>
        <v>0.41150076427049154</v>
      </c>
      <c r="AU44" s="8">
        <f t="shared" si="65"/>
        <v>9.7808156437157789E-2</v>
      </c>
    </row>
    <row r="45" spans="2:54" s="8" customFormat="1" x14ac:dyDescent="0.35">
      <c r="P45" s="58"/>
    </row>
    <row r="46" spans="2:54" s="8" customFormat="1" x14ac:dyDescent="0.35">
      <c r="P46" s="58"/>
    </row>
    <row r="47" spans="2:54" x14ac:dyDescent="0.35">
      <c r="P47" s="7"/>
      <c r="Q47" s="3"/>
      <c r="R47" s="3"/>
      <c r="S47" s="3"/>
      <c r="T47" s="3"/>
      <c r="U47" s="3"/>
      <c r="V47" s="3"/>
      <c r="W47" s="3"/>
      <c r="X47" s="3"/>
      <c r="AU47" s="3"/>
      <c r="AV47" s="3"/>
      <c r="AW47" s="3"/>
      <c r="AX47" s="3"/>
      <c r="AY47" s="3"/>
      <c r="AZ47" s="3"/>
      <c r="BA47" s="3"/>
      <c r="BB47" s="3"/>
    </row>
    <row r="48" spans="2:54" s="43" customFormat="1" x14ac:dyDescent="0.35">
      <c r="B48" s="42" t="s">
        <v>1733</v>
      </c>
      <c r="P48" s="44"/>
      <c r="Q48" s="45"/>
      <c r="R48" s="45"/>
      <c r="S48" s="45"/>
      <c r="T48" s="45"/>
      <c r="U48" s="45"/>
      <c r="V48" s="45"/>
      <c r="W48" s="45"/>
      <c r="X48" s="45"/>
      <c r="AU48" s="45"/>
      <c r="AV48" s="45"/>
      <c r="AW48" s="45"/>
      <c r="AX48" s="45"/>
      <c r="AY48" s="45"/>
      <c r="AZ48" s="45"/>
      <c r="BA48" s="45"/>
      <c r="BB48" s="45"/>
    </row>
    <row r="49" spans="2:54" s="48" customFormat="1" x14ac:dyDescent="0.35">
      <c r="B49" s="48" t="s">
        <v>1816</v>
      </c>
      <c r="P49" s="49"/>
      <c r="Q49" s="50"/>
      <c r="R49" s="50"/>
      <c r="S49" s="50"/>
      <c r="T49" s="50"/>
      <c r="U49" s="50"/>
      <c r="V49" s="50"/>
      <c r="W49" s="50"/>
      <c r="X49" s="50"/>
      <c r="AU49" s="50"/>
      <c r="AV49" s="50"/>
      <c r="AW49" s="50"/>
      <c r="AX49" s="50"/>
      <c r="AY49" s="50"/>
      <c r="AZ49" s="50"/>
      <c r="BA49" s="50"/>
      <c r="BB49" s="50"/>
    </row>
    <row r="50" spans="2:54" x14ac:dyDescent="0.35">
      <c r="B50" t="s">
        <v>1734</v>
      </c>
      <c r="G50">
        <v>10715</v>
      </c>
      <c r="H50">
        <v>12658</v>
      </c>
      <c r="I50">
        <v>14148</v>
      </c>
      <c r="J50">
        <v>13443</v>
      </c>
      <c r="K50">
        <v>16701</v>
      </c>
      <c r="L50">
        <v>19148</v>
      </c>
      <c r="M50">
        <v>16587</v>
      </c>
      <c r="N50">
        <v>16032</v>
      </c>
      <c r="O50">
        <v>18498</v>
      </c>
      <c r="P50" s="7">
        <v>19644</v>
      </c>
      <c r="Q50" s="3">
        <v>17742</v>
      </c>
      <c r="R50" s="3">
        <v>20129</v>
      </c>
      <c r="S50" s="3">
        <v>26465</v>
      </c>
      <c r="T50" s="3">
        <v>2622</v>
      </c>
      <c r="U50" s="3">
        <v>23630</v>
      </c>
      <c r="V50" s="3">
        <v>23719</v>
      </c>
      <c r="W50" s="3">
        <v>20945</v>
      </c>
      <c r="X50" s="3">
        <v>20886</v>
      </c>
      <c r="Y50">
        <v>17936</v>
      </c>
      <c r="Z50">
        <v>21984</v>
      </c>
      <c r="AN50" s="3">
        <v>16549</v>
      </c>
      <c r="AO50" s="3">
        <v>12918</v>
      </c>
      <c r="AP50" s="3">
        <v>10715</v>
      </c>
      <c r="AQ50" s="3">
        <v>16701</v>
      </c>
      <c r="AR50" s="3">
        <v>18498</v>
      </c>
      <c r="AS50" s="3">
        <v>26465</v>
      </c>
      <c r="AT50" s="3">
        <v>20945</v>
      </c>
      <c r="AU50" s="3">
        <v>21879</v>
      </c>
      <c r="AV50" s="3"/>
      <c r="AW50" s="3"/>
      <c r="AX50" s="3"/>
      <c r="AY50" s="3"/>
      <c r="AZ50" s="3"/>
      <c r="BA50" s="3"/>
      <c r="BB50" s="3"/>
    </row>
    <row r="51" spans="2:54" s="5" customFormat="1" x14ac:dyDescent="0.35">
      <c r="B51" s="5" t="s">
        <v>1735</v>
      </c>
      <c r="G51" s="5">
        <v>91156</v>
      </c>
      <c r="H51" s="5">
        <v>90227</v>
      </c>
      <c r="I51" s="5">
        <v>88106</v>
      </c>
      <c r="J51" s="5">
        <v>92973</v>
      </c>
      <c r="K51" s="5">
        <v>92439</v>
      </c>
      <c r="L51" s="5">
        <v>94340</v>
      </c>
      <c r="M51" s="5">
        <v>104469</v>
      </c>
      <c r="N51" s="5">
        <v>105145</v>
      </c>
      <c r="O51" s="5">
        <v>101177</v>
      </c>
      <c r="P51" s="18">
        <v>97585</v>
      </c>
      <c r="Q51" s="17">
        <v>103338</v>
      </c>
      <c r="R51" s="17">
        <v>112467</v>
      </c>
      <c r="S51" s="17">
        <v>110229</v>
      </c>
      <c r="T51" s="17">
        <v>108482</v>
      </c>
      <c r="U51" s="17">
        <v>112233</v>
      </c>
      <c r="V51" s="17">
        <v>118284</v>
      </c>
      <c r="W51" s="17">
        <v>118704</v>
      </c>
      <c r="X51" s="17">
        <v>113084</v>
      </c>
      <c r="Y51" s="5">
        <v>107061</v>
      </c>
      <c r="Z51" s="5">
        <v>94275</v>
      </c>
      <c r="AN51" s="17">
        <v>56517</v>
      </c>
      <c r="AO51" s="17">
        <v>73415</v>
      </c>
      <c r="AP51" s="17">
        <v>91156</v>
      </c>
      <c r="AQ51" s="17">
        <v>92439</v>
      </c>
      <c r="AR51" s="17">
        <v>101177</v>
      </c>
      <c r="AS51" s="17">
        <v>110229</v>
      </c>
      <c r="AT51" s="17">
        <v>118704</v>
      </c>
      <c r="AU51" s="17">
        <v>91883</v>
      </c>
      <c r="AV51" s="17"/>
      <c r="AW51" s="17"/>
      <c r="AX51" s="17"/>
      <c r="AY51" s="17"/>
      <c r="AZ51" s="17"/>
      <c r="BA51" s="17"/>
      <c r="BB51" s="17"/>
    </row>
    <row r="52" spans="2:54" s="10" customFormat="1" x14ac:dyDescent="0.35">
      <c r="B52" s="10" t="s">
        <v>1736</v>
      </c>
      <c r="C52" s="10">
        <f t="shared" ref="C52" si="66">C50+C51</f>
        <v>0</v>
      </c>
      <c r="D52" s="10">
        <f t="shared" ref="D52" si="67">D50+D51</f>
        <v>0</v>
      </c>
      <c r="E52" s="10">
        <f t="shared" ref="E52" si="68">E50+E51</f>
        <v>0</v>
      </c>
      <c r="F52" s="10">
        <f t="shared" ref="F52" si="69">F50+F51</f>
        <v>0</v>
      </c>
      <c r="G52" s="10">
        <f t="shared" ref="G52" si="70">G50+G51</f>
        <v>101871</v>
      </c>
      <c r="H52" s="10">
        <f t="shared" ref="H52" si="71">H50+H51</f>
        <v>102885</v>
      </c>
      <c r="I52" s="10">
        <f t="shared" ref="I52" si="72">I50+I51</f>
        <v>102254</v>
      </c>
      <c r="J52" s="10">
        <f t="shared" ref="J52" si="73">J50+J51</f>
        <v>106416</v>
      </c>
      <c r="K52" s="10">
        <f t="shared" ref="K52" si="74">K50+K51</f>
        <v>109140</v>
      </c>
      <c r="L52" s="10">
        <f t="shared" ref="L52" si="75">L50+L51</f>
        <v>113488</v>
      </c>
      <c r="M52" s="10">
        <f t="shared" ref="M52" si="76">M50+M51</f>
        <v>121056</v>
      </c>
      <c r="N52" s="10">
        <f t="shared" ref="N52" si="77">N50+N51</f>
        <v>121177</v>
      </c>
      <c r="O52" s="10">
        <f t="shared" ref="O52" si="78">O50+O51</f>
        <v>119675</v>
      </c>
      <c r="P52" s="10">
        <f t="shared" ref="P52:Y52" si="79">P50+P51</f>
        <v>117229</v>
      </c>
      <c r="Q52" s="10">
        <f t="shared" si="79"/>
        <v>121080</v>
      </c>
      <c r="R52" s="10">
        <f t="shared" si="79"/>
        <v>132596</v>
      </c>
      <c r="S52" s="10">
        <f t="shared" si="79"/>
        <v>136694</v>
      </c>
      <c r="T52" s="10">
        <f t="shared" si="79"/>
        <v>111104</v>
      </c>
      <c r="U52" s="10">
        <f t="shared" si="79"/>
        <v>135863</v>
      </c>
      <c r="V52" s="10">
        <f t="shared" ref="V52" si="80">V50+V51</f>
        <v>142003</v>
      </c>
      <c r="W52" s="10">
        <f t="shared" ref="W52" si="81">W50+W51</f>
        <v>139649</v>
      </c>
      <c r="X52" s="10">
        <f t="shared" si="79"/>
        <v>133970</v>
      </c>
      <c r="Y52" s="10">
        <f t="shared" si="79"/>
        <v>124997</v>
      </c>
      <c r="Z52" s="10">
        <f>Z50+Z51</f>
        <v>116259</v>
      </c>
      <c r="AA52" s="10">
        <f t="shared" ref="AA52:AE52" si="82">AA50+AA51</f>
        <v>0</v>
      </c>
      <c r="AB52" s="10">
        <f t="shared" si="82"/>
        <v>0</v>
      </c>
      <c r="AC52" s="10">
        <f t="shared" si="82"/>
        <v>0</v>
      </c>
      <c r="AD52" s="10">
        <f t="shared" si="82"/>
        <v>0</v>
      </c>
      <c r="AE52" s="10">
        <f t="shared" si="82"/>
        <v>0</v>
      </c>
      <c r="AF52"/>
      <c r="AG52"/>
      <c r="AH52"/>
      <c r="AI52"/>
      <c r="AN52" s="11">
        <f t="shared" ref="AN52" si="83">AN50+AN51</f>
        <v>73066</v>
      </c>
      <c r="AO52" s="11">
        <f t="shared" ref="AO52" si="84">AO50+AO51</f>
        <v>86333</v>
      </c>
      <c r="AP52" s="11">
        <f t="shared" ref="AP52" si="85">AP50+AP51</f>
        <v>101871</v>
      </c>
      <c r="AQ52" s="11">
        <f t="shared" ref="AQ52" si="86">AQ50+AQ51</f>
        <v>109140</v>
      </c>
      <c r="AR52" s="11">
        <f t="shared" ref="AR52" si="87">AR50+AR51</f>
        <v>119675</v>
      </c>
      <c r="AS52" s="11">
        <f t="shared" ref="AS52" si="88">AS50+AS51</f>
        <v>136694</v>
      </c>
      <c r="AT52" s="11">
        <f t="shared" ref="AT52" si="89">AT50+AT51</f>
        <v>139649</v>
      </c>
      <c r="AU52" s="11">
        <f>SUM(AU50:AU51)</f>
        <v>113762</v>
      </c>
      <c r="AV52" s="11"/>
      <c r="AW52" s="11"/>
      <c r="AX52" s="11"/>
      <c r="AY52" s="11"/>
      <c r="AZ52" s="11"/>
      <c r="BA52" s="11"/>
      <c r="BB52" s="11"/>
    </row>
    <row r="53" spans="2:54" x14ac:dyDescent="0.35">
      <c r="B53" t="s">
        <v>1737</v>
      </c>
      <c r="G53">
        <v>18336</v>
      </c>
      <c r="H53">
        <v>16777</v>
      </c>
      <c r="I53">
        <v>17043</v>
      </c>
      <c r="J53">
        <v>17897</v>
      </c>
      <c r="K53">
        <v>20838</v>
      </c>
      <c r="L53">
        <v>19149</v>
      </c>
      <c r="M53">
        <v>20965</v>
      </c>
      <c r="N53">
        <v>20889</v>
      </c>
      <c r="O53">
        <v>25326</v>
      </c>
      <c r="P53" s="7">
        <v>21825</v>
      </c>
      <c r="Q53" s="3">
        <v>21201</v>
      </c>
      <c r="R53" s="3">
        <v>24925</v>
      </c>
      <c r="S53" s="3">
        <v>30930</v>
      </c>
      <c r="T53" s="3">
        <v>28006</v>
      </c>
      <c r="U53" s="3">
        <v>31967</v>
      </c>
      <c r="V53" s="3">
        <v>34047</v>
      </c>
      <c r="W53" s="3">
        <v>39304</v>
      </c>
      <c r="X53" s="3">
        <v>34703</v>
      </c>
      <c r="Y53">
        <v>35707</v>
      </c>
      <c r="Z53">
        <v>34697</v>
      </c>
      <c r="AN53" s="3">
        <f>11556+450</f>
        <v>12006</v>
      </c>
      <c r="AO53" s="3">
        <v>14137</v>
      </c>
      <c r="AP53" s="3">
        <v>18336</v>
      </c>
      <c r="AQ53" s="3">
        <v>20838</v>
      </c>
      <c r="AR53" s="3">
        <v>25326</v>
      </c>
      <c r="AS53" s="3">
        <v>30930</v>
      </c>
      <c r="AT53" s="3">
        <v>39304</v>
      </c>
      <c r="AU53" s="3">
        <v>40258</v>
      </c>
      <c r="AV53" s="3"/>
      <c r="AW53" s="3"/>
      <c r="AX53" s="3"/>
      <c r="AY53" s="3"/>
      <c r="AZ53" s="3"/>
      <c r="BA53" s="3"/>
      <c r="BB53" s="3"/>
    </row>
    <row r="54" spans="2:54" x14ac:dyDescent="0.35">
      <c r="B54" t="s">
        <v>1738</v>
      </c>
      <c r="G54">
        <v>369</v>
      </c>
      <c r="H54">
        <v>37</v>
      </c>
      <c r="I54">
        <v>201</v>
      </c>
      <c r="J54">
        <v>170</v>
      </c>
      <c r="K54">
        <v>355</v>
      </c>
      <c r="L54">
        <v>111</v>
      </c>
      <c r="M54">
        <v>352</v>
      </c>
      <c r="N54">
        <v>192</v>
      </c>
      <c r="O54">
        <v>2166</v>
      </c>
      <c r="P54" s="7">
        <v>1910</v>
      </c>
      <c r="Q54" s="3">
        <v>394</v>
      </c>
      <c r="R54" s="3">
        <v>588</v>
      </c>
      <c r="S54" s="3">
        <v>454</v>
      </c>
      <c r="T54" s="3">
        <v>493</v>
      </c>
      <c r="U54" s="3">
        <v>884</v>
      </c>
      <c r="V54" s="3">
        <v>753</v>
      </c>
      <c r="W54" s="3">
        <v>966</v>
      </c>
      <c r="X54" s="3">
        <v>919</v>
      </c>
      <c r="Y54">
        <v>1366</v>
      </c>
      <c r="Z54">
        <v>1479</v>
      </c>
      <c r="AN54" s="3">
        <v>1903</v>
      </c>
      <c r="AO54" s="3">
        <v>95</v>
      </c>
      <c r="AP54" s="3">
        <v>369</v>
      </c>
      <c r="AQ54" s="3">
        <v>355</v>
      </c>
      <c r="AR54" s="3">
        <v>2166</v>
      </c>
      <c r="AS54" s="3">
        <v>454</v>
      </c>
      <c r="AT54" s="3">
        <v>966</v>
      </c>
      <c r="AU54" s="3">
        <v>0</v>
      </c>
      <c r="AV54" s="3"/>
      <c r="AW54" s="3"/>
      <c r="AX54" s="3"/>
      <c r="AY54" s="3"/>
      <c r="AZ54" s="3"/>
      <c r="BA54" s="3"/>
      <c r="BB54" s="3"/>
    </row>
    <row r="55" spans="2:54" x14ac:dyDescent="0.35">
      <c r="B55" t="s">
        <v>798</v>
      </c>
      <c r="G55">
        <v>749</v>
      </c>
      <c r="H55">
        <v>636</v>
      </c>
      <c r="I55">
        <v>698</v>
      </c>
      <c r="J55">
        <v>1212</v>
      </c>
      <c r="K55">
        <v>1107</v>
      </c>
      <c r="L55">
        <v>1053</v>
      </c>
      <c r="M55">
        <v>964</v>
      </c>
      <c r="N55">
        <v>1401</v>
      </c>
      <c r="O55">
        <v>999</v>
      </c>
      <c r="P55" s="7">
        <v>889</v>
      </c>
      <c r="Q55" s="3">
        <v>815</v>
      </c>
      <c r="R55" s="3">
        <v>835</v>
      </c>
      <c r="S55" s="3">
        <v>728</v>
      </c>
      <c r="T55" s="3">
        <v>888</v>
      </c>
      <c r="U55" s="3">
        <v>907</v>
      </c>
      <c r="V55" s="3">
        <v>1278</v>
      </c>
      <c r="W55" s="3">
        <v>1170</v>
      </c>
      <c r="X55" s="3">
        <v>1369</v>
      </c>
      <c r="Y55">
        <v>1980</v>
      </c>
      <c r="Z55">
        <v>3156</v>
      </c>
      <c r="AN55" s="3">
        <v>491</v>
      </c>
      <c r="AO55" s="3">
        <v>268</v>
      </c>
      <c r="AP55" s="3">
        <v>749</v>
      </c>
      <c r="AQ55" s="3">
        <v>1107</v>
      </c>
      <c r="AR55" s="3">
        <v>999</v>
      </c>
      <c r="AS55" s="3">
        <v>728</v>
      </c>
      <c r="AT55" s="3">
        <v>1170</v>
      </c>
      <c r="AU55" s="3">
        <v>2670</v>
      </c>
      <c r="AV55" s="3"/>
      <c r="AW55" s="3"/>
      <c r="AX55" s="3"/>
      <c r="AY55" s="3"/>
      <c r="AZ55" s="3"/>
      <c r="BA55" s="3"/>
      <c r="BB55" s="3"/>
    </row>
    <row r="56" spans="2:54" s="5" customFormat="1" x14ac:dyDescent="0.35">
      <c r="B56" s="5" t="s">
        <v>1739</v>
      </c>
      <c r="G56" s="5">
        <v>2983</v>
      </c>
      <c r="H56" s="5">
        <v>3426</v>
      </c>
      <c r="I56" s="5">
        <v>3961</v>
      </c>
      <c r="J56" s="5">
        <v>4007</v>
      </c>
      <c r="K56" s="5">
        <v>4236</v>
      </c>
      <c r="L56" s="5">
        <v>4406</v>
      </c>
      <c r="M56" s="5">
        <v>4100</v>
      </c>
      <c r="N56" s="5">
        <v>4699</v>
      </c>
      <c r="O56" s="5">
        <v>4412</v>
      </c>
      <c r="P56" s="18">
        <v>5165</v>
      </c>
      <c r="Q56" s="17">
        <v>5579</v>
      </c>
      <c r="R56" s="17">
        <v>5425</v>
      </c>
      <c r="S56" s="17">
        <v>5490</v>
      </c>
      <c r="T56" s="17">
        <v>7646</v>
      </c>
      <c r="U56" s="17">
        <v>6076</v>
      </c>
      <c r="V56" s="17">
        <v>6029</v>
      </c>
      <c r="W56" s="17">
        <v>7054</v>
      </c>
      <c r="X56" s="17">
        <v>6892</v>
      </c>
      <c r="Y56" s="5">
        <v>8321</v>
      </c>
      <c r="Z56" s="5">
        <v>10518</v>
      </c>
      <c r="AN56" s="17">
        <v>2648</v>
      </c>
      <c r="AO56" s="17">
        <v>4575</v>
      </c>
      <c r="AP56" s="17">
        <v>2983</v>
      </c>
      <c r="AQ56" s="17">
        <v>4236</v>
      </c>
      <c r="AR56" s="17">
        <v>4412</v>
      </c>
      <c r="AS56" s="17">
        <v>5490</v>
      </c>
      <c r="AT56" s="17">
        <v>7054</v>
      </c>
      <c r="AU56" s="17">
        <v>8105</v>
      </c>
      <c r="AV56" s="17"/>
      <c r="AW56" s="17"/>
      <c r="AX56" s="17"/>
      <c r="AY56" s="17"/>
      <c r="AZ56" s="17"/>
      <c r="BA56" s="17"/>
      <c r="BB56" s="17"/>
    </row>
    <row r="57" spans="2:54" s="10" customFormat="1" x14ac:dyDescent="0.35">
      <c r="B57" s="10" t="s">
        <v>800</v>
      </c>
      <c r="C57" s="10">
        <f t="shared" ref="C57:Y57" si="90">SUM(C52:C56)</f>
        <v>0</v>
      </c>
      <c r="D57" s="10">
        <f t="shared" ref="D57" si="91">SUM(D52:D56)</f>
        <v>0</v>
      </c>
      <c r="E57" s="10">
        <f t="shared" ref="E57" si="92">SUM(E52:E56)</f>
        <v>0</v>
      </c>
      <c r="F57" s="10">
        <f t="shared" ref="F57" si="93">SUM(F52:F56)</f>
        <v>0</v>
      </c>
      <c r="G57" s="10">
        <f t="shared" ref="G57" si="94">SUM(G52:G56)</f>
        <v>124308</v>
      </c>
      <c r="H57" s="10">
        <f t="shared" ref="H57" si="95">SUM(H52:H56)</f>
        <v>123761</v>
      </c>
      <c r="I57" s="10">
        <f t="shared" ref="I57" si="96">SUM(I52:I56)</f>
        <v>124157</v>
      </c>
      <c r="J57" s="10">
        <f t="shared" ref="J57" si="97">SUM(J52:J56)</f>
        <v>129702</v>
      </c>
      <c r="K57" s="10">
        <f t="shared" ref="K57" si="98">SUM(K52:K56)</f>
        <v>135676</v>
      </c>
      <c r="L57" s="10">
        <f t="shared" ref="L57" si="99">SUM(L52:L56)</f>
        <v>138207</v>
      </c>
      <c r="M57" s="10">
        <f t="shared" ref="M57" si="100">SUM(M52:M56)</f>
        <v>147437</v>
      </c>
      <c r="N57" s="10">
        <f t="shared" si="90"/>
        <v>148358</v>
      </c>
      <c r="O57" s="10">
        <f t="shared" si="90"/>
        <v>152578</v>
      </c>
      <c r="P57" s="10">
        <f t="shared" si="90"/>
        <v>147018</v>
      </c>
      <c r="Q57" s="10">
        <f t="shared" si="90"/>
        <v>149069</v>
      </c>
      <c r="R57" s="10">
        <f t="shared" si="90"/>
        <v>164369</v>
      </c>
      <c r="S57" s="10">
        <f t="shared" si="90"/>
        <v>174296</v>
      </c>
      <c r="T57" s="10">
        <f t="shared" si="90"/>
        <v>148137</v>
      </c>
      <c r="U57" s="10">
        <f t="shared" ref="U57" si="101">SUM(U52:U56)</f>
        <v>175697</v>
      </c>
      <c r="V57" s="10">
        <f t="shared" ref="V57" si="102">SUM(V52:V56)</f>
        <v>184110</v>
      </c>
      <c r="W57" s="10">
        <f t="shared" ref="W57" si="103">SUM(W52:W56)</f>
        <v>188143</v>
      </c>
      <c r="X57" s="10">
        <f t="shared" si="90"/>
        <v>177853</v>
      </c>
      <c r="Y57" s="10">
        <f t="shared" si="90"/>
        <v>172371</v>
      </c>
      <c r="Z57" s="10">
        <f>SUM(Z52:Z56)</f>
        <v>166109</v>
      </c>
      <c r="AA57" s="10">
        <f t="shared" ref="AA57:AE57" si="104">SUM(AA52:AA56)</f>
        <v>0</v>
      </c>
      <c r="AB57" s="10">
        <f t="shared" si="104"/>
        <v>0</v>
      </c>
      <c r="AC57" s="10">
        <f t="shared" si="104"/>
        <v>0</v>
      </c>
      <c r="AD57" s="10">
        <f t="shared" si="104"/>
        <v>0</v>
      </c>
      <c r="AE57" s="10">
        <f t="shared" si="104"/>
        <v>0</v>
      </c>
      <c r="AN57" s="11">
        <f t="shared" ref="AN57" si="105">SUM(AN52:AN56)</f>
        <v>90114</v>
      </c>
      <c r="AO57" s="11">
        <f t="shared" ref="AO57" si="106">SUM(AO52:AO56)</f>
        <v>105408</v>
      </c>
      <c r="AP57" s="11">
        <f t="shared" ref="AP57" si="107">SUM(AP52:AP56)</f>
        <v>124308</v>
      </c>
      <c r="AQ57" s="11">
        <f t="shared" ref="AQ57" si="108">SUM(AQ52:AQ56)</f>
        <v>135676</v>
      </c>
      <c r="AR57" s="11">
        <f t="shared" ref="AR57" si="109">SUM(AR52:AR56)</f>
        <v>152578</v>
      </c>
      <c r="AS57" s="11">
        <f t="shared" ref="AS57" si="110">SUM(AS52:AS56)</f>
        <v>174296</v>
      </c>
      <c r="AT57" s="11">
        <f t="shared" ref="AT57" si="111">SUM(AT52:AT56)</f>
        <v>188143</v>
      </c>
      <c r="AU57" s="11">
        <f>SUM(AU52:AU56)</f>
        <v>164795</v>
      </c>
      <c r="AV57" s="11"/>
      <c r="AW57" s="11"/>
      <c r="AX57" s="11"/>
      <c r="AY57" s="11"/>
      <c r="AZ57" s="11"/>
      <c r="BA57" s="11"/>
      <c r="BB57" s="11"/>
    </row>
    <row r="58" spans="2:54" s="48" customFormat="1" x14ac:dyDescent="0.35">
      <c r="B58" s="48" t="s">
        <v>1817</v>
      </c>
      <c r="P58" s="49"/>
      <c r="Q58" s="50"/>
      <c r="R58" s="50"/>
      <c r="S58" s="50"/>
      <c r="T58" s="50"/>
      <c r="U58" s="50"/>
      <c r="V58" s="50"/>
      <c r="W58" s="50"/>
      <c r="X58" s="50"/>
      <c r="AU58" s="50"/>
      <c r="AV58" s="50"/>
      <c r="AW58" s="50"/>
      <c r="AX58" s="50"/>
      <c r="AY58" s="50"/>
      <c r="AZ58" s="50"/>
      <c r="BA58" s="50"/>
      <c r="BB58" s="50"/>
    </row>
    <row r="59" spans="2:54" x14ac:dyDescent="0.35">
      <c r="B59" t="s">
        <v>1740</v>
      </c>
      <c r="G59">
        <v>7813</v>
      </c>
      <c r="H59">
        <v>10976</v>
      </c>
      <c r="I59">
        <v>11487</v>
      </c>
      <c r="J59">
        <v>12673</v>
      </c>
      <c r="K59">
        <v>13859</v>
      </c>
      <c r="L59">
        <v>14474</v>
      </c>
      <c r="M59">
        <v>12112</v>
      </c>
      <c r="N59">
        <v>12488</v>
      </c>
      <c r="O59">
        <v>13078</v>
      </c>
      <c r="P59" s="7">
        <v>12367</v>
      </c>
      <c r="Q59" s="3">
        <v>12961</v>
      </c>
      <c r="R59" s="3">
        <v>14656</v>
      </c>
      <c r="S59" s="3">
        <v>20703</v>
      </c>
      <c r="T59" s="3">
        <v>25294</v>
      </c>
      <c r="U59" s="3">
        <v>25532</v>
      </c>
      <c r="V59" s="3">
        <v>26101</v>
      </c>
      <c r="W59" s="3">
        <v>29549</v>
      </c>
      <c r="X59" s="3">
        <v>30544</v>
      </c>
      <c r="Y59">
        <v>30665</v>
      </c>
      <c r="Z59">
        <v>30419</v>
      </c>
      <c r="AN59" s="3">
        <v>5183</v>
      </c>
      <c r="AO59" s="3">
        <v>5878</v>
      </c>
      <c r="AP59" s="3">
        <v>7813</v>
      </c>
      <c r="AQ59" s="3">
        <v>13859</v>
      </c>
      <c r="AR59" s="3">
        <v>13078</v>
      </c>
      <c r="AS59" s="3">
        <v>20703</v>
      </c>
      <c r="AT59" s="3">
        <v>29549</v>
      </c>
      <c r="AU59" s="3">
        <v>30492</v>
      </c>
      <c r="AV59" s="3"/>
      <c r="AW59" s="3"/>
      <c r="AX59" s="3"/>
      <c r="AY59" s="3"/>
      <c r="AZ59" s="3"/>
      <c r="BA59" s="3"/>
      <c r="BB59" s="3"/>
    </row>
    <row r="60" spans="2:54" x14ac:dyDescent="0.35">
      <c r="B60" t="s">
        <v>1741</v>
      </c>
      <c r="G60">
        <v>680</v>
      </c>
      <c r="H60">
        <v>678</v>
      </c>
      <c r="I60">
        <v>685</v>
      </c>
      <c r="J60">
        <v>682</v>
      </c>
      <c r="K60">
        <v>737</v>
      </c>
      <c r="L60">
        <v>750</v>
      </c>
      <c r="M60">
        <v>585</v>
      </c>
      <c r="N60">
        <v>564</v>
      </c>
      <c r="O60">
        <v>721</v>
      </c>
      <c r="P60" s="7">
        <v>730</v>
      </c>
      <c r="Q60" s="3">
        <v>895</v>
      </c>
      <c r="R60" s="3">
        <v>972</v>
      </c>
      <c r="S60" s="3">
        <v>1084</v>
      </c>
      <c r="T60" s="3">
        <v>1129</v>
      </c>
      <c r="U60" s="3">
        <v>1153</v>
      </c>
      <c r="V60" s="3">
        <v>1195</v>
      </c>
      <c r="W60" s="3">
        <v>1284</v>
      </c>
      <c r="X60" s="3">
        <v>1388</v>
      </c>
      <c r="Y60">
        <v>1490</v>
      </c>
      <c r="Z60">
        <v>2991</v>
      </c>
      <c r="AN60" s="3">
        <v>251</v>
      </c>
      <c r="AO60" s="3">
        <v>383</v>
      </c>
      <c r="AP60" s="3">
        <v>680</v>
      </c>
      <c r="AQ60" s="3">
        <v>737</v>
      </c>
      <c r="AR60" s="3">
        <v>721</v>
      </c>
      <c r="AS60" s="3">
        <v>1084</v>
      </c>
      <c r="AT60" s="3">
        <v>1284</v>
      </c>
      <c r="AU60" s="3">
        <v>5261</v>
      </c>
      <c r="AV60" s="3"/>
      <c r="AW60" s="3"/>
      <c r="AX60" s="3"/>
      <c r="AY60" s="3"/>
      <c r="AZ60" s="3"/>
      <c r="BA60" s="3"/>
      <c r="BB60" s="3"/>
    </row>
    <row r="61" spans="2:54" x14ac:dyDescent="0.35">
      <c r="B61" t="s">
        <v>801</v>
      </c>
      <c r="G61">
        <v>42383</v>
      </c>
      <c r="H61">
        <v>48845</v>
      </c>
      <c r="I61">
        <v>51672</v>
      </c>
      <c r="J61">
        <v>55300</v>
      </c>
      <c r="K61">
        <v>59719</v>
      </c>
      <c r="L61">
        <v>60528</v>
      </c>
      <c r="M61">
        <v>64891</v>
      </c>
      <c r="N61">
        <v>69252</v>
      </c>
      <c r="O61">
        <v>73646</v>
      </c>
      <c r="P61" s="7">
        <v>76747</v>
      </c>
      <c r="Q61" s="3">
        <v>78748</v>
      </c>
      <c r="R61" s="3">
        <v>81636</v>
      </c>
      <c r="S61" s="3">
        <v>84749</v>
      </c>
      <c r="T61" s="3">
        <v>87606</v>
      </c>
      <c r="U61" s="3">
        <v>91697</v>
      </c>
      <c r="V61" s="3">
        <v>94631</v>
      </c>
      <c r="W61" s="3">
        <v>97599</v>
      </c>
      <c r="X61" s="3">
        <v>104218</v>
      </c>
      <c r="Y61">
        <v>106223</v>
      </c>
      <c r="Z61">
        <v>108363</v>
      </c>
      <c r="AN61" s="3">
        <v>29016</v>
      </c>
      <c r="AO61" s="3">
        <v>34234</v>
      </c>
      <c r="AP61" s="3">
        <v>42383</v>
      </c>
      <c r="AQ61" s="3">
        <v>59719</v>
      </c>
      <c r="AR61" s="3">
        <v>73646</v>
      </c>
      <c r="AS61" s="3">
        <v>84749</v>
      </c>
      <c r="AT61" s="3">
        <v>97599</v>
      </c>
      <c r="AU61" s="3">
        <v>112668</v>
      </c>
      <c r="AV61" s="3"/>
      <c r="AW61" s="3"/>
      <c r="AX61" s="3"/>
      <c r="AY61" s="3"/>
      <c r="AZ61" s="3"/>
      <c r="BA61" s="3"/>
      <c r="BB61" s="3"/>
    </row>
    <row r="62" spans="2:54" x14ac:dyDescent="0.35">
      <c r="B62" t="s">
        <v>1742</v>
      </c>
      <c r="G62">
        <v>0</v>
      </c>
      <c r="H62">
        <v>0</v>
      </c>
      <c r="I62">
        <v>0</v>
      </c>
      <c r="J62">
        <v>0</v>
      </c>
      <c r="K62">
        <v>0</v>
      </c>
      <c r="L62">
        <v>8837</v>
      </c>
      <c r="M62">
        <v>9713</v>
      </c>
      <c r="N62">
        <v>10341</v>
      </c>
      <c r="O62">
        <v>10941</v>
      </c>
      <c r="P62" s="7">
        <v>11219</v>
      </c>
      <c r="Q62" s="3">
        <v>11567</v>
      </c>
      <c r="R62" s="3">
        <v>11946</v>
      </c>
      <c r="S62" s="3">
        <v>12211</v>
      </c>
      <c r="T62" s="3">
        <v>12598</v>
      </c>
      <c r="U62" s="3">
        <v>12978</v>
      </c>
      <c r="V62" s="3">
        <v>12918</v>
      </c>
      <c r="W62" s="3">
        <v>12959</v>
      </c>
      <c r="X62" s="3">
        <v>12992</v>
      </c>
      <c r="Y62">
        <v>13398</v>
      </c>
      <c r="Z62">
        <v>13677</v>
      </c>
      <c r="AN62" s="3">
        <v>0</v>
      </c>
      <c r="AO62" s="3">
        <v>0</v>
      </c>
      <c r="AP62" s="3">
        <v>0</v>
      </c>
      <c r="AQ62" s="3">
        <v>0</v>
      </c>
      <c r="AR62" s="3">
        <v>10941</v>
      </c>
      <c r="AS62" s="3">
        <v>12211</v>
      </c>
      <c r="AT62" s="3">
        <v>12959</v>
      </c>
      <c r="AU62" s="3">
        <v>14381</v>
      </c>
      <c r="AV62" s="3"/>
      <c r="AW62" s="3"/>
      <c r="AX62" s="3"/>
      <c r="AY62" s="3"/>
      <c r="AZ62" s="3"/>
      <c r="BA62" s="3"/>
      <c r="BB62" s="3"/>
    </row>
    <row r="63" spans="2:54" x14ac:dyDescent="0.35">
      <c r="B63" t="s">
        <v>1743</v>
      </c>
      <c r="G63">
        <v>2692</v>
      </c>
      <c r="H63">
        <v>2809</v>
      </c>
      <c r="I63">
        <v>2662</v>
      </c>
      <c r="J63">
        <v>2448</v>
      </c>
      <c r="K63">
        <v>2220</v>
      </c>
      <c r="L63">
        <v>2063</v>
      </c>
      <c r="M63">
        <v>1902</v>
      </c>
      <c r="N63">
        <v>1747</v>
      </c>
      <c r="O63">
        <v>1979</v>
      </c>
      <c r="P63" s="7">
        <v>1840</v>
      </c>
      <c r="Q63" s="3">
        <v>1697</v>
      </c>
      <c r="R63" s="3">
        <v>1520</v>
      </c>
      <c r="S63" s="3">
        <v>1445</v>
      </c>
      <c r="T63" s="3">
        <v>1823</v>
      </c>
      <c r="U63" s="3">
        <v>1626</v>
      </c>
      <c r="V63" s="3">
        <v>1549</v>
      </c>
      <c r="W63" s="3">
        <v>1417</v>
      </c>
      <c r="X63" s="3">
        <v>1313</v>
      </c>
      <c r="Y63">
        <v>1377</v>
      </c>
      <c r="Z63">
        <v>2192</v>
      </c>
      <c r="AN63" s="3">
        <v>3847</v>
      </c>
      <c r="AO63" s="3">
        <v>3307</v>
      </c>
      <c r="AP63" s="3">
        <v>2692</v>
      </c>
      <c r="AQ63" s="3">
        <v>2220</v>
      </c>
      <c r="AR63" s="3">
        <v>1979</v>
      </c>
      <c r="AS63" s="3">
        <v>1445</v>
      </c>
      <c r="AT63" s="3">
        <v>1417</v>
      </c>
      <c r="AU63" s="3">
        <v>2084</v>
      </c>
      <c r="AV63" s="3"/>
      <c r="AW63" s="3"/>
      <c r="AX63" s="3"/>
      <c r="AY63" s="3"/>
      <c r="AZ63" s="3"/>
      <c r="BA63" s="3"/>
      <c r="BB63" s="3"/>
    </row>
    <row r="64" spans="2:54" x14ac:dyDescent="0.35">
      <c r="B64" t="s">
        <v>802</v>
      </c>
      <c r="G64">
        <v>16747</v>
      </c>
      <c r="H64">
        <v>17862</v>
      </c>
      <c r="I64">
        <v>17895</v>
      </c>
      <c r="J64">
        <v>17895</v>
      </c>
      <c r="K64">
        <v>17888</v>
      </c>
      <c r="L64">
        <v>17943</v>
      </c>
      <c r="M64">
        <v>18000</v>
      </c>
      <c r="N64">
        <v>18069</v>
      </c>
      <c r="O64">
        <v>20624</v>
      </c>
      <c r="P64" s="7">
        <v>20734</v>
      </c>
      <c r="Q64" s="3">
        <v>20824</v>
      </c>
      <c r="R64" s="3">
        <v>20870</v>
      </c>
      <c r="S64" s="3">
        <v>21175</v>
      </c>
      <c r="T64" s="3">
        <v>22341</v>
      </c>
      <c r="U64" s="3">
        <v>22406</v>
      </c>
      <c r="V64" s="3">
        <v>22623</v>
      </c>
      <c r="W64" s="3">
        <v>22956</v>
      </c>
      <c r="X64" s="3">
        <v>23010</v>
      </c>
      <c r="Y64">
        <v>23949</v>
      </c>
      <c r="Z64">
        <v>28834</v>
      </c>
      <c r="AN64" s="3">
        <v>15869</v>
      </c>
      <c r="AO64" s="3">
        <v>16468</v>
      </c>
      <c r="AP64" s="3">
        <v>16747</v>
      </c>
      <c r="AQ64" s="3">
        <v>17888</v>
      </c>
      <c r="AR64" s="3">
        <v>20624</v>
      </c>
      <c r="AS64" s="3">
        <v>21175</v>
      </c>
      <c r="AT64" s="3">
        <v>22956</v>
      </c>
      <c r="AU64" s="3">
        <v>28960</v>
      </c>
      <c r="AV64" s="3"/>
      <c r="AW64" s="3"/>
      <c r="AX64" s="3"/>
      <c r="AY64" s="3"/>
      <c r="AZ64" s="3"/>
      <c r="BA64" s="3"/>
      <c r="BB64" s="3"/>
    </row>
    <row r="65" spans="2:54" s="5" customFormat="1" x14ac:dyDescent="0.35">
      <c r="B65" s="5" t="s">
        <v>1744</v>
      </c>
      <c r="G65" s="5">
        <v>2672</v>
      </c>
      <c r="H65" s="5">
        <v>2004</v>
      </c>
      <c r="I65" s="5">
        <v>3052</v>
      </c>
      <c r="J65" s="5">
        <v>2838</v>
      </c>
      <c r="K65" s="5">
        <v>2693</v>
      </c>
      <c r="L65" s="5">
        <v>2547</v>
      </c>
      <c r="M65" s="5">
        <v>2461</v>
      </c>
      <c r="N65" s="5">
        <v>2225</v>
      </c>
      <c r="O65" s="5">
        <v>2342</v>
      </c>
      <c r="P65" s="18">
        <v>2748</v>
      </c>
      <c r="Q65" s="17">
        <v>2731</v>
      </c>
      <c r="R65" s="17">
        <v>3274</v>
      </c>
      <c r="S65" s="17">
        <v>3953</v>
      </c>
      <c r="T65" s="17">
        <v>4167</v>
      </c>
      <c r="U65" s="17">
        <v>4298</v>
      </c>
      <c r="V65" s="17">
        <v>4276</v>
      </c>
      <c r="W65" s="17">
        <v>5361</v>
      </c>
      <c r="X65" s="17">
        <v>5778</v>
      </c>
      <c r="Y65" s="5">
        <v>5712</v>
      </c>
      <c r="Z65" s="5">
        <v>5670</v>
      </c>
      <c r="AN65" s="17">
        <v>3181</v>
      </c>
      <c r="AO65" s="17">
        <v>1819</v>
      </c>
      <c r="AP65" s="17">
        <v>2672</v>
      </c>
      <c r="AQ65" s="17">
        <v>2693</v>
      </c>
      <c r="AR65" s="17">
        <v>2342</v>
      </c>
      <c r="AS65" s="17">
        <v>3953</v>
      </c>
      <c r="AT65" s="17">
        <v>5361</v>
      </c>
      <c r="AU65" s="17">
        <v>6623</v>
      </c>
      <c r="AV65" s="17"/>
      <c r="AW65" s="17"/>
      <c r="AX65" s="17"/>
      <c r="AY65" s="17"/>
      <c r="AZ65" s="17"/>
      <c r="BA65" s="17"/>
      <c r="BB65" s="17"/>
    </row>
    <row r="66" spans="2:54" s="51" customFormat="1" x14ac:dyDescent="0.35">
      <c r="B66" s="51" t="s">
        <v>1820</v>
      </c>
      <c r="G66" s="51">
        <f>SUM(G59:G65)</f>
        <v>72987</v>
      </c>
      <c r="H66" s="51">
        <f>SUM(H59:H65)</f>
        <v>83174</v>
      </c>
      <c r="I66" s="51">
        <f t="shared" ref="I66:AE66" si="112">SUM(I59:I65)</f>
        <v>87453</v>
      </c>
      <c r="J66" s="51">
        <f t="shared" si="112"/>
        <v>91836</v>
      </c>
      <c r="K66" s="51">
        <f t="shared" si="112"/>
        <v>97116</v>
      </c>
      <c r="L66" s="51">
        <f t="shared" si="112"/>
        <v>107142</v>
      </c>
      <c r="M66" s="51">
        <f t="shared" si="112"/>
        <v>109664</v>
      </c>
      <c r="N66" s="51">
        <f t="shared" si="112"/>
        <v>114686</v>
      </c>
      <c r="O66" s="51">
        <f t="shared" si="112"/>
        <v>123331</v>
      </c>
      <c r="P66" s="51">
        <f t="shared" si="112"/>
        <v>126385</v>
      </c>
      <c r="Q66" s="51">
        <f t="shared" si="112"/>
        <v>129423</v>
      </c>
      <c r="R66" s="51">
        <f t="shared" si="112"/>
        <v>134874</v>
      </c>
      <c r="S66" s="51">
        <f t="shared" si="112"/>
        <v>145320</v>
      </c>
      <c r="T66" s="51">
        <f t="shared" si="112"/>
        <v>154958</v>
      </c>
      <c r="U66" s="51">
        <f t="shared" si="112"/>
        <v>159690</v>
      </c>
      <c r="V66" s="51">
        <f t="shared" si="112"/>
        <v>163293</v>
      </c>
      <c r="W66" s="51">
        <f t="shared" si="112"/>
        <v>171125</v>
      </c>
      <c r="X66" s="51">
        <f t="shared" si="112"/>
        <v>179243</v>
      </c>
      <c r="Y66" s="51">
        <f t="shared" si="112"/>
        <v>182814</v>
      </c>
      <c r="Z66" s="51">
        <f t="shared" si="112"/>
        <v>192146</v>
      </c>
      <c r="AA66" s="51">
        <f t="shared" si="112"/>
        <v>0</v>
      </c>
      <c r="AB66" s="51">
        <f t="shared" si="112"/>
        <v>0</v>
      </c>
      <c r="AC66" s="51">
        <f t="shared" si="112"/>
        <v>0</v>
      </c>
      <c r="AD66" s="51">
        <f t="shared" si="112"/>
        <v>0</v>
      </c>
      <c r="AE66" s="51">
        <f t="shared" si="112"/>
        <v>0</v>
      </c>
      <c r="AN66" s="51">
        <f t="shared" ref="AN66" si="113">SUM(AN59:AN65)</f>
        <v>57347</v>
      </c>
      <c r="AO66" s="51">
        <f t="shared" ref="AO66" si="114">SUM(AO59:AO65)</f>
        <v>62089</v>
      </c>
      <c r="AP66" s="51">
        <f t="shared" ref="AP66" si="115">SUM(AP59:AP65)</f>
        <v>72987</v>
      </c>
      <c r="AQ66" s="51">
        <f t="shared" ref="AQ66" si="116">SUM(AQ59:AQ65)</f>
        <v>97116</v>
      </c>
      <c r="AR66" s="51">
        <f t="shared" ref="AR66" si="117">SUM(AR59:AR65)</f>
        <v>123331</v>
      </c>
      <c r="AS66" s="51">
        <f t="shared" ref="AS66" si="118">SUM(AS59:AS65)</f>
        <v>145320</v>
      </c>
      <c r="AT66" s="51">
        <f t="shared" ref="AT66" si="119">SUM(AT59:AT65)</f>
        <v>171125</v>
      </c>
      <c r="AU66" s="51">
        <f t="shared" ref="AU66" si="120">SUM(AU59:AU65)</f>
        <v>200469</v>
      </c>
      <c r="AV66" s="52"/>
      <c r="AW66" s="52"/>
      <c r="AX66" s="52"/>
      <c r="AY66" s="52"/>
      <c r="AZ66" s="52"/>
      <c r="BA66" s="52"/>
      <c r="BB66" s="52"/>
    </row>
    <row r="67" spans="2:54" s="10" customFormat="1" x14ac:dyDescent="0.35">
      <c r="B67" s="10" t="s">
        <v>1745</v>
      </c>
      <c r="C67" s="10">
        <f t="shared" ref="C67:F67" si="121">SUM(C57:C65)</f>
        <v>0</v>
      </c>
      <c r="D67" s="10">
        <f t="shared" si="121"/>
        <v>0</v>
      </c>
      <c r="E67" s="10">
        <f t="shared" si="121"/>
        <v>0</v>
      </c>
      <c r="F67" s="10">
        <f t="shared" si="121"/>
        <v>0</v>
      </c>
      <c r="G67" s="10">
        <f>G66+G57</f>
        <v>197295</v>
      </c>
      <c r="H67" s="10">
        <f>H66+H57</f>
        <v>206935</v>
      </c>
      <c r="I67" s="10">
        <f t="shared" ref="I67:AE67" si="122">I66+I57</f>
        <v>211610</v>
      </c>
      <c r="J67" s="10">
        <f t="shared" si="122"/>
        <v>221538</v>
      </c>
      <c r="K67" s="10">
        <f t="shared" si="122"/>
        <v>232792</v>
      </c>
      <c r="L67" s="10">
        <f t="shared" si="122"/>
        <v>245349</v>
      </c>
      <c r="M67" s="10">
        <f t="shared" si="122"/>
        <v>257101</v>
      </c>
      <c r="N67" s="10">
        <f t="shared" si="122"/>
        <v>263044</v>
      </c>
      <c r="O67" s="10">
        <f t="shared" si="122"/>
        <v>275909</v>
      </c>
      <c r="P67" s="10">
        <f t="shared" si="122"/>
        <v>273403</v>
      </c>
      <c r="Q67" s="10">
        <f t="shared" si="122"/>
        <v>278492</v>
      </c>
      <c r="R67" s="10">
        <f t="shared" si="122"/>
        <v>299243</v>
      </c>
      <c r="S67" s="10">
        <f t="shared" si="122"/>
        <v>319616</v>
      </c>
      <c r="T67" s="10">
        <f t="shared" si="122"/>
        <v>303095</v>
      </c>
      <c r="U67" s="10">
        <f t="shared" si="122"/>
        <v>335387</v>
      </c>
      <c r="V67" s="10">
        <f t="shared" si="122"/>
        <v>347403</v>
      </c>
      <c r="W67" s="10">
        <f t="shared" si="122"/>
        <v>359268</v>
      </c>
      <c r="X67" s="10">
        <f t="shared" si="122"/>
        <v>357096</v>
      </c>
      <c r="Y67" s="10">
        <f t="shared" si="122"/>
        <v>355185</v>
      </c>
      <c r="Z67" s="10">
        <f t="shared" si="122"/>
        <v>358255</v>
      </c>
      <c r="AA67" s="10">
        <f t="shared" si="122"/>
        <v>0</v>
      </c>
      <c r="AB67" s="10">
        <f t="shared" si="122"/>
        <v>0</v>
      </c>
      <c r="AC67" s="10">
        <f t="shared" si="122"/>
        <v>0</v>
      </c>
      <c r="AD67" s="10">
        <f t="shared" si="122"/>
        <v>0</v>
      </c>
      <c r="AE67" s="10">
        <f t="shared" si="122"/>
        <v>0</v>
      </c>
      <c r="AN67" s="10">
        <f t="shared" ref="AN67" si="123">AN66+AN57</f>
        <v>147461</v>
      </c>
      <c r="AO67" s="10">
        <f t="shared" ref="AO67" si="124">AO66+AO57</f>
        <v>167497</v>
      </c>
      <c r="AP67" s="10">
        <f t="shared" ref="AP67" si="125">AP66+AP57</f>
        <v>197295</v>
      </c>
      <c r="AQ67" s="10">
        <f t="shared" ref="AQ67" si="126">AQ66+AQ57</f>
        <v>232792</v>
      </c>
      <c r="AR67" s="10">
        <f t="shared" ref="AR67" si="127">AR66+AR57</f>
        <v>275909</v>
      </c>
      <c r="AS67" s="10">
        <f t="shared" ref="AS67" si="128">AS66+AS57</f>
        <v>319616</v>
      </c>
      <c r="AT67" s="10">
        <f t="shared" ref="AT67" si="129">AT66+AT57</f>
        <v>359268</v>
      </c>
      <c r="AU67" s="10">
        <f t="shared" ref="AU67" si="130">AU66+AU57</f>
        <v>365264</v>
      </c>
      <c r="AV67" s="11"/>
      <c r="AW67" s="11"/>
      <c r="AX67" s="11"/>
      <c r="AY67" s="11"/>
      <c r="AZ67" s="11"/>
      <c r="BA67" s="11"/>
      <c r="BB67" s="11"/>
    </row>
    <row r="68" spans="2:54" s="48" customFormat="1" x14ac:dyDescent="0.35">
      <c r="B68" s="48" t="s">
        <v>1818</v>
      </c>
      <c r="P68" s="49"/>
      <c r="Q68" s="50"/>
      <c r="R68" s="50"/>
      <c r="S68" s="50"/>
      <c r="T68" s="50"/>
      <c r="U68" s="50"/>
      <c r="V68" s="50"/>
      <c r="W68" s="50"/>
      <c r="X68" s="50"/>
      <c r="AU68" s="50"/>
      <c r="AV68" s="50"/>
      <c r="AW68" s="50"/>
      <c r="AX68" s="50"/>
      <c r="AY68" s="50"/>
      <c r="AZ68" s="50"/>
      <c r="BA68" s="50"/>
      <c r="BB68" s="50"/>
    </row>
    <row r="69" spans="2:54" x14ac:dyDescent="0.35">
      <c r="B69" t="s">
        <v>1746</v>
      </c>
      <c r="G69">
        <v>3137</v>
      </c>
      <c r="H69">
        <v>3526</v>
      </c>
      <c r="I69">
        <v>3369</v>
      </c>
      <c r="J69">
        <v>3789</v>
      </c>
      <c r="K69">
        <v>4378</v>
      </c>
      <c r="L69">
        <v>3710</v>
      </c>
      <c r="M69">
        <v>3925</v>
      </c>
      <c r="N69">
        <v>4142</v>
      </c>
      <c r="O69">
        <v>5561</v>
      </c>
      <c r="P69" s="7">
        <v>4099</v>
      </c>
      <c r="Q69" s="3">
        <v>4064</v>
      </c>
      <c r="R69" s="3">
        <v>4391</v>
      </c>
      <c r="S69" s="3">
        <v>5589</v>
      </c>
      <c r="T69" s="3">
        <v>4801</v>
      </c>
      <c r="U69" s="3">
        <v>4708</v>
      </c>
      <c r="V69" s="3">
        <v>4616</v>
      </c>
      <c r="W69" s="3">
        <v>6037</v>
      </c>
      <c r="X69" s="3">
        <v>3436</v>
      </c>
      <c r="Y69">
        <v>4409</v>
      </c>
      <c r="Z69">
        <v>6303</v>
      </c>
      <c r="AN69" s="3">
        <v>1931</v>
      </c>
      <c r="AO69" s="3">
        <v>2041</v>
      </c>
      <c r="AP69" s="3">
        <v>3137</v>
      </c>
      <c r="AQ69" s="3">
        <v>4378</v>
      </c>
      <c r="AR69" s="3">
        <v>5561</v>
      </c>
      <c r="AS69" s="3">
        <v>5589</v>
      </c>
      <c r="AT69" s="3">
        <v>6037</v>
      </c>
      <c r="AU69" s="3">
        <v>5128</v>
      </c>
      <c r="AV69" s="3"/>
      <c r="AW69" s="3"/>
      <c r="AX69" s="3"/>
      <c r="AY69" s="3"/>
      <c r="AZ69" s="3"/>
      <c r="BA69" s="3"/>
      <c r="BB69" s="3"/>
    </row>
    <row r="70" spans="2:54" x14ac:dyDescent="0.35">
      <c r="B70" t="s">
        <v>1770</v>
      </c>
      <c r="G70">
        <v>0</v>
      </c>
      <c r="H70">
        <v>1329</v>
      </c>
      <c r="I70">
        <v>0</v>
      </c>
      <c r="J70">
        <v>0</v>
      </c>
      <c r="L70">
        <v>0</v>
      </c>
      <c r="M70">
        <v>0</v>
      </c>
      <c r="P70" s="7"/>
      <c r="Q70" s="3"/>
      <c r="R70" s="3"/>
      <c r="S70" s="3"/>
      <c r="T70" s="3"/>
      <c r="U70" s="3"/>
      <c r="V70" s="3"/>
      <c r="W70" s="3"/>
      <c r="X70" s="3"/>
      <c r="AN70" s="3">
        <v>3225</v>
      </c>
      <c r="AO70" s="3">
        <v>0</v>
      </c>
      <c r="AP70" s="3">
        <v>0</v>
      </c>
      <c r="AQ70" s="3">
        <v>0</v>
      </c>
      <c r="AR70" s="3">
        <v>0</v>
      </c>
      <c r="AS70" s="3">
        <v>0</v>
      </c>
      <c r="AT70" s="3">
        <v>0</v>
      </c>
      <c r="AU70" s="3">
        <v>0</v>
      </c>
      <c r="AV70" s="3"/>
      <c r="AW70" s="3"/>
      <c r="AX70" s="3"/>
      <c r="AY70" s="3"/>
      <c r="AZ70" s="3"/>
      <c r="BA70" s="3"/>
      <c r="BB70" s="3"/>
    </row>
    <row r="71" spans="2:54" x14ac:dyDescent="0.35">
      <c r="B71" t="s">
        <v>1747</v>
      </c>
      <c r="G71">
        <v>4581</v>
      </c>
      <c r="H71">
        <v>3812</v>
      </c>
      <c r="I71">
        <v>4642</v>
      </c>
      <c r="J71">
        <v>5946</v>
      </c>
      <c r="K71">
        <v>6839</v>
      </c>
      <c r="L71">
        <v>5072</v>
      </c>
      <c r="M71">
        <v>6432</v>
      </c>
      <c r="N71">
        <v>7399</v>
      </c>
      <c r="O71">
        <v>8495</v>
      </c>
      <c r="P71" s="7">
        <v>5656</v>
      </c>
      <c r="Q71" s="3">
        <v>7127</v>
      </c>
      <c r="R71" s="3">
        <v>8747</v>
      </c>
      <c r="S71" s="3">
        <v>11086</v>
      </c>
      <c r="T71" s="3">
        <v>8375</v>
      </c>
      <c r="U71" s="3">
        <v>10088</v>
      </c>
      <c r="V71" s="3">
        <v>12170</v>
      </c>
      <c r="W71" s="3">
        <v>13889</v>
      </c>
      <c r="X71" s="3">
        <v>9803</v>
      </c>
      <c r="Y71">
        <v>10852</v>
      </c>
      <c r="Z71">
        <v>12366</v>
      </c>
      <c r="AN71" s="3">
        <v>3539</v>
      </c>
      <c r="AO71" s="3">
        <v>3976</v>
      </c>
      <c r="AP71" s="3">
        <v>4581</v>
      </c>
      <c r="AQ71" s="3">
        <v>6839</v>
      </c>
      <c r="AR71" s="3">
        <v>8495</v>
      </c>
      <c r="AS71" s="3">
        <v>11086</v>
      </c>
      <c r="AT71" s="3">
        <v>13889</v>
      </c>
      <c r="AU71" s="3">
        <v>14028</v>
      </c>
      <c r="AV71" s="3"/>
      <c r="AW71" s="3"/>
      <c r="AX71" s="3"/>
      <c r="AY71" s="3"/>
      <c r="AZ71" s="3"/>
      <c r="BA71" s="3"/>
      <c r="BB71" s="3"/>
    </row>
    <row r="72" spans="2:54" x14ac:dyDescent="0.35">
      <c r="B72" t="s">
        <v>1748</v>
      </c>
      <c r="G72">
        <v>10177</v>
      </c>
      <c r="H72">
        <v>10065</v>
      </c>
      <c r="I72">
        <v>15261</v>
      </c>
      <c r="J72">
        <v>15936</v>
      </c>
      <c r="K72">
        <v>16958</v>
      </c>
      <c r="L72">
        <v>19382</v>
      </c>
      <c r="M72">
        <v>19823</v>
      </c>
      <c r="N72">
        <v>21038</v>
      </c>
      <c r="O72">
        <v>23067</v>
      </c>
      <c r="P72" s="7">
        <v>22601</v>
      </c>
      <c r="Q72" s="3">
        <v>24426</v>
      </c>
      <c r="R72" s="3">
        <v>25631</v>
      </c>
      <c r="S72" s="3">
        <v>28631</v>
      </c>
      <c r="T72" s="3">
        <v>30732</v>
      </c>
      <c r="U72" s="3">
        <v>28981</v>
      </c>
      <c r="V72" s="3">
        <v>30113</v>
      </c>
      <c r="W72" s="3">
        <v>31236</v>
      </c>
      <c r="X72" s="3">
        <v>33051</v>
      </c>
      <c r="Y72">
        <v>32976</v>
      </c>
      <c r="Z72">
        <v>35038</v>
      </c>
      <c r="AN72" s="3">
        <v>4768</v>
      </c>
      <c r="AO72" s="3">
        <v>6144</v>
      </c>
      <c r="AP72" s="3">
        <v>10177</v>
      </c>
      <c r="AQ72" s="3">
        <v>16958</v>
      </c>
      <c r="AR72" s="3">
        <v>23067</v>
      </c>
      <c r="AS72" s="3">
        <v>28631</v>
      </c>
      <c r="AT72" s="3">
        <v>31236</v>
      </c>
      <c r="AU72" s="3">
        <v>37886</v>
      </c>
      <c r="AV72" s="3"/>
      <c r="AW72" s="3"/>
      <c r="AX72" s="3"/>
      <c r="AY72" s="3"/>
      <c r="AZ72" s="3"/>
      <c r="BA72" s="3"/>
      <c r="BB72" s="3"/>
    </row>
    <row r="73" spans="2:54" x14ac:dyDescent="0.35">
      <c r="B73" t="s">
        <v>1749</v>
      </c>
      <c r="G73">
        <v>3975</v>
      </c>
      <c r="H73">
        <v>3723</v>
      </c>
      <c r="I73">
        <v>3728</v>
      </c>
      <c r="J73">
        <v>3878</v>
      </c>
      <c r="K73">
        <v>4592</v>
      </c>
      <c r="L73">
        <v>4318</v>
      </c>
      <c r="M73">
        <v>4567</v>
      </c>
      <c r="N73">
        <v>4835</v>
      </c>
      <c r="O73">
        <v>5916</v>
      </c>
      <c r="P73" s="7">
        <v>4982</v>
      </c>
      <c r="Q73" s="3">
        <v>5005</v>
      </c>
      <c r="R73" s="3">
        <v>6030</v>
      </c>
      <c r="S73" s="3">
        <v>7500</v>
      </c>
      <c r="T73" s="3">
        <v>6962</v>
      </c>
      <c r="U73" s="3">
        <v>7438</v>
      </c>
      <c r="V73" s="3">
        <v>7745</v>
      </c>
      <c r="W73" s="3">
        <v>8996</v>
      </c>
      <c r="X73" s="3">
        <v>8116</v>
      </c>
      <c r="Y73">
        <v>7889</v>
      </c>
      <c r="Z73">
        <v>7662</v>
      </c>
      <c r="AN73" s="3">
        <v>2329</v>
      </c>
      <c r="AO73" s="3">
        <v>2942</v>
      </c>
      <c r="AP73" s="3">
        <v>3975</v>
      </c>
      <c r="AQ73" s="3">
        <v>4592</v>
      </c>
      <c r="AR73" s="3">
        <v>5916</v>
      </c>
      <c r="AS73" s="3">
        <v>7500</v>
      </c>
      <c r="AT73" s="3">
        <v>8996</v>
      </c>
      <c r="AU73" s="3">
        <v>8370</v>
      </c>
      <c r="AV73" s="3"/>
      <c r="AW73" s="3"/>
      <c r="AX73" s="3"/>
      <c r="AY73" s="3"/>
      <c r="AZ73" s="3"/>
      <c r="BA73" s="3"/>
      <c r="BB73" s="3"/>
    </row>
    <row r="74" spans="2:54" x14ac:dyDescent="0.35">
      <c r="B74" t="s">
        <v>1769</v>
      </c>
      <c r="G74">
        <v>0</v>
      </c>
      <c r="H74">
        <v>0</v>
      </c>
      <c r="I74">
        <v>0</v>
      </c>
      <c r="J74">
        <v>0</v>
      </c>
      <c r="L74">
        <v>0</v>
      </c>
      <c r="M74">
        <v>0</v>
      </c>
      <c r="N74">
        <v>0</v>
      </c>
      <c r="O74">
        <v>0</v>
      </c>
      <c r="P74">
        <v>0</v>
      </c>
      <c r="Q74">
        <v>0</v>
      </c>
      <c r="R74">
        <v>0</v>
      </c>
      <c r="S74">
        <v>0</v>
      </c>
      <c r="T74">
        <v>0</v>
      </c>
      <c r="U74">
        <v>0</v>
      </c>
      <c r="V74">
        <v>0</v>
      </c>
      <c r="W74">
        <v>0</v>
      </c>
      <c r="X74">
        <v>0</v>
      </c>
      <c r="Y74">
        <v>0</v>
      </c>
      <c r="Z74">
        <v>0</v>
      </c>
      <c r="AN74" s="3">
        <v>2428</v>
      </c>
      <c r="AO74" s="3">
        <v>0</v>
      </c>
      <c r="AP74" s="3">
        <v>0</v>
      </c>
      <c r="AQ74" s="3">
        <v>0</v>
      </c>
      <c r="AR74" s="3">
        <v>0</v>
      </c>
      <c r="AS74" s="3">
        <v>0</v>
      </c>
      <c r="AT74" s="3">
        <v>0</v>
      </c>
      <c r="AU74" s="3">
        <v>0</v>
      </c>
      <c r="AV74" s="3"/>
      <c r="AW74" s="3"/>
      <c r="AX74" s="3"/>
      <c r="AY74" s="3"/>
      <c r="AZ74" s="3"/>
      <c r="BA74" s="3"/>
      <c r="BB74" s="3"/>
    </row>
    <row r="75" spans="2:54" x14ac:dyDescent="0.35">
      <c r="B75" t="s">
        <v>1750</v>
      </c>
      <c r="G75">
        <v>1432</v>
      </c>
      <c r="H75">
        <v>1596</v>
      </c>
      <c r="I75">
        <v>1714</v>
      </c>
      <c r="J75">
        <v>1752</v>
      </c>
      <c r="K75">
        <v>1784</v>
      </c>
      <c r="L75">
        <v>1667</v>
      </c>
      <c r="M75">
        <v>1717</v>
      </c>
      <c r="N75">
        <v>1679</v>
      </c>
      <c r="O75">
        <v>1908</v>
      </c>
      <c r="P75" s="7">
        <v>1938</v>
      </c>
      <c r="Q75" s="3">
        <v>2061</v>
      </c>
      <c r="R75" s="3">
        <v>2302</v>
      </c>
      <c r="S75" s="3">
        <v>2543</v>
      </c>
      <c r="T75" s="3">
        <v>2690</v>
      </c>
      <c r="U75" s="3">
        <v>2715</v>
      </c>
      <c r="V75" s="3">
        <v>2968</v>
      </c>
      <c r="W75" s="3">
        <v>3288</v>
      </c>
      <c r="X75" s="3">
        <v>3198</v>
      </c>
      <c r="Y75">
        <v>3272</v>
      </c>
      <c r="Z75">
        <v>3585</v>
      </c>
      <c r="AN75" s="3">
        <v>788</v>
      </c>
      <c r="AO75" s="3">
        <v>1099</v>
      </c>
      <c r="AP75" s="3">
        <v>1432</v>
      </c>
      <c r="AQ75" s="3">
        <v>1784</v>
      </c>
      <c r="AR75" s="3">
        <v>1908</v>
      </c>
      <c r="AS75" s="3">
        <v>2543</v>
      </c>
      <c r="AT75" s="3">
        <v>3288</v>
      </c>
      <c r="AU75" s="3">
        <v>3908</v>
      </c>
      <c r="AV75" s="3"/>
      <c r="AW75" s="3"/>
      <c r="AX75" s="3"/>
      <c r="AY75" s="3"/>
      <c r="AZ75" s="3"/>
      <c r="BA75" s="3"/>
      <c r="BB75" s="3"/>
    </row>
    <row r="76" spans="2:54" s="5" customFormat="1" x14ac:dyDescent="0.35">
      <c r="B76" s="5" t="s">
        <v>1751</v>
      </c>
      <c r="G76" s="5">
        <v>881</v>
      </c>
      <c r="H76" s="5">
        <v>1343</v>
      </c>
      <c r="I76" s="5">
        <v>1189</v>
      </c>
      <c r="J76" s="5">
        <v>0</v>
      </c>
      <c r="K76" s="5">
        <v>69</v>
      </c>
      <c r="L76" s="5">
        <v>761</v>
      </c>
      <c r="M76" s="5">
        <v>536</v>
      </c>
      <c r="N76" s="5">
        <v>131</v>
      </c>
      <c r="O76" s="5">
        <v>274</v>
      </c>
      <c r="P76" s="18">
        <v>913</v>
      </c>
      <c r="Q76" s="17">
        <v>975</v>
      </c>
      <c r="R76" s="17">
        <v>1099</v>
      </c>
      <c r="S76" s="17">
        <v>1485</v>
      </c>
      <c r="T76" s="17">
        <v>1893</v>
      </c>
      <c r="U76" s="17">
        <v>1811</v>
      </c>
      <c r="V76" s="17">
        <v>4170</v>
      </c>
      <c r="W76" s="17">
        <v>808</v>
      </c>
      <c r="X76" s="17">
        <v>4344</v>
      </c>
      <c r="Y76" s="5">
        <v>1956</v>
      </c>
      <c r="Z76" s="5">
        <v>1025</v>
      </c>
      <c r="AN76" s="17">
        <v>302</v>
      </c>
      <c r="AO76" s="17">
        <v>554</v>
      </c>
      <c r="AP76" s="17">
        <v>881</v>
      </c>
      <c r="AQ76" s="17">
        <v>69</v>
      </c>
      <c r="AR76" s="17">
        <v>274</v>
      </c>
      <c r="AS76" s="17">
        <v>1485</v>
      </c>
      <c r="AT76" s="17">
        <v>808</v>
      </c>
      <c r="AU76" s="17">
        <v>0</v>
      </c>
      <c r="AV76" s="17"/>
      <c r="AW76" s="17"/>
      <c r="AX76" s="17"/>
      <c r="AY76" s="17"/>
      <c r="AZ76" s="17"/>
      <c r="BA76" s="17"/>
      <c r="BB76" s="17"/>
    </row>
    <row r="77" spans="2:54" s="10" customFormat="1" x14ac:dyDescent="0.35">
      <c r="B77" s="10" t="s">
        <v>1752</v>
      </c>
      <c r="C77" s="10">
        <f t="shared" ref="C77:Y77" si="131">SUM(C69:C76)</f>
        <v>0</v>
      </c>
      <c r="D77" s="10">
        <f t="shared" ref="D77" si="132">SUM(D69:D76)</f>
        <v>0</v>
      </c>
      <c r="E77" s="10">
        <f t="shared" ref="E77" si="133">SUM(E69:E76)</f>
        <v>0</v>
      </c>
      <c r="F77" s="10">
        <f t="shared" ref="F77" si="134">SUM(F69:F76)</f>
        <v>0</v>
      </c>
      <c r="G77" s="10">
        <f t="shared" ref="G77" si="135">SUM(G69:G76)</f>
        <v>24183</v>
      </c>
      <c r="H77" s="10">
        <f t="shared" ref="H77" si="136">SUM(H69:H76)</f>
        <v>25394</v>
      </c>
      <c r="I77" s="10">
        <f t="shared" ref="I77" si="137">SUM(I69:I76)</f>
        <v>29903</v>
      </c>
      <c r="J77" s="10">
        <f t="shared" ref="J77" si="138">SUM(J69:J76)</f>
        <v>31301</v>
      </c>
      <c r="K77" s="10">
        <f t="shared" ref="K77" si="139">SUM(K69:K76)</f>
        <v>34620</v>
      </c>
      <c r="L77" s="10">
        <f t="shared" ref="L77" si="140">SUM(L69:L76)</f>
        <v>34910</v>
      </c>
      <c r="M77" s="10">
        <f t="shared" ref="M77" si="141">SUM(M69:M76)</f>
        <v>37000</v>
      </c>
      <c r="N77" s="10">
        <f t="shared" si="131"/>
        <v>39224</v>
      </c>
      <c r="O77" s="10">
        <f t="shared" si="131"/>
        <v>45221</v>
      </c>
      <c r="P77" s="10">
        <f t="shared" si="131"/>
        <v>40189</v>
      </c>
      <c r="Q77" s="10">
        <f t="shared" si="131"/>
        <v>43658</v>
      </c>
      <c r="R77" s="10">
        <f t="shared" si="131"/>
        <v>48200</v>
      </c>
      <c r="S77" s="10">
        <f t="shared" si="131"/>
        <v>56834</v>
      </c>
      <c r="T77" s="10">
        <f t="shared" si="131"/>
        <v>55453</v>
      </c>
      <c r="U77" s="10">
        <f t="shared" si="131"/>
        <v>55741</v>
      </c>
      <c r="V77" s="10">
        <f t="shared" ref="V77" si="142">SUM(V69:V76)</f>
        <v>61782</v>
      </c>
      <c r="W77" s="10">
        <f t="shared" ref="W77" si="143">SUM(W69:W76)</f>
        <v>64254</v>
      </c>
      <c r="X77" s="10">
        <f t="shared" si="131"/>
        <v>61948</v>
      </c>
      <c r="Y77" s="10">
        <f t="shared" si="131"/>
        <v>61354</v>
      </c>
      <c r="Z77" s="10">
        <f>SUM(Z69:Z76)</f>
        <v>65979</v>
      </c>
      <c r="AN77" s="11">
        <f t="shared" ref="AN77" si="144">SUM(AN69:AN76)</f>
        <v>19310</v>
      </c>
      <c r="AO77" s="11">
        <f t="shared" ref="AO77" si="145">SUM(AO69:AO76)</f>
        <v>16756</v>
      </c>
      <c r="AP77" s="11">
        <f t="shared" ref="AP77" si="146">SUM(AP69:AP76)</f>
        <v>24183</v>
      </c>
      <c r="AQ77" s="11">
        <f t="shared" ref="AQ77" si="147">SUM(AQ69:AQ76)</f>
        <v>34620</v>
      </c>
      <c r="AR77" s="11">
        <f t="shared" ref="AR77" si="148">SUM(AR69:AR76)</f>
        <v>45221</v>
      </c>
      <c r="AS77" s="11">
        <f t="shared" ref="AS77" si="149">SUM(AS69:AS76)</f>
        <v>56834</v>
      </c>
      <c r="AT77" s="11">
        <f t="shared" ref="AT77" si="150">SUM(AT69:AT76)</f>
        <v>64254</v>
      </c>
      <c r="AU77" s="11">
        <f>SUM(AU69:AU76)</f>
        <v>69320</v>
      </c>
      <c r="AV77" s="11"/>
      <c r="AW77" s="11"/>
      <c r="AX77" s="11"/>
      <c r="AY77" s="11"/>
      <c r="AZ77" s="11"/>
      <c r="BA77" s="11"/>
      <c r="BB77" s="11"/>
    </row>
    <row r="78" spans="2:54" s="48" customFormat="1" x14ac:dyDescent="0.35">
      <c r="B78" s="48" t="s">
        <v>1819</v>
      </c>
      <c r="AN78" s="50"/>
      <c r="AO78" s="50"/>
      <c r="AP78" s="50"/>
      <c r="AQ78" s="50"/>
      <c r="AR78" s="50"/>
      <c r="AS78" s="50"/>
      <c r="AT78" s="50"/>
      <c r="AU78" s="50"/>
      <c r="AV78" s="50"/>
      <c r="AW78" s="50"/>
      <c r="AX78" s="50"/>
      <c r="AY78" s="50"/>
      <c r="AZ78" s="50"/>
      <c r="BA78" s="50"/>
      <c r="BB78" s="50"/>
    </row>
    <row r="79" spans="2:54" x14ac:dyDescent="0.35">
      <c r="B79" t="s">
        <v>1753</v>
      </c>
      <c r="G79">
        <v>3969</v>
      </c>
      <c r="H79">
        <v>3973</v>
      </c>
      <c r="I79">
        <v>3981</v>
      </c>
      <c r="J79">
        <v>3986</v>
      </c>
      <c r="K79">
        <v>4012</v>
      </c>
      <c r="L79">
        <v>4066</v>
      </c>
      <c r="M79">
        <v>4074</v>
      </c>
      <c r="N79">
        <v>4082</v>
      </c>
      <c r="O79">
        <v>4554</v>
      </c>
      <c r="P79" s="7">
        <v>5016</v>
      </c>
      <c r="Q79" s="3">
        <v>4018</v>
      </c>
      <c r="R79" s="3">
        <v>13902</v>
      </c>
      <c r="S79" s="3">
        <v>13932</v>
      </c>
      <c r="T79" s="3">
        <v>13887</v>
      </c>
      <c r="U79" s="3">
        <v>14328</v>
      </c>
      <c r="V79" s="3">
        <v>14288</v>
      </c>
      <c r="W79" s="3">
        <v>14817</v>
      </c>
      <c r="X79" s="3">
        <v>14791</v>
      </c>
      <c r="Y79">
        <v>147334</v>
      </c>
      <c r="Z79">
        <v>14653</v>
      </c>
      <c r="AN79" s="3">
        <v>1995</v>
      </c>
      <c r="AO79" s="3">
        <v>3935</v>
      </c>
      <c r="AP79" s="3">
        <v>3969</v>
      </c>
      <c r="AQ79" s="3">
        <v>4012</v>
      </c>
      <c r="AR79" s="3">
        <v>4554</v>
      </c>
      <c r="AS79" s="3">
        <v>13932</v>
      </c>
      <c r="AT79" s="3">
        <v>14817</v>
      </c>
      <c r="AU79" s="3">
        <v>14701</v>
      </c>
      <c r="AV79" s="3"/>
      <c r="AW79" s="3"/>
      <c r="AX79" s="3"/>
      <c r="AY79" s="3"/>
      <c r="AZ79" s="3"/>
      <c r="BA79" s="3"/>
      <c r="BB79" s="3"/>
    </row>
    <row r="80" spans="2:54" x14ac:dyDescent="0.35">
      <c r="B80" t="s">
        <v>1750</v>
      </c>
      <c r="G80">
        <v>340</v>
      </c>
      <c r="H80">
        <v>315</v>
      </c>
      <c r="I80">
        <v>358</v>
      </c>
      <c r="J80">
        <v>317</v>
      </c>
      <c r="K80">
        <v>396</v>
      </c>
      <c r="L80">
        <v>391</v>
      </c>
      <c r="M80">
        <v>387</v>
      </c>
      <c r="N80">
        <v>364</v>
      </c>
      <c r="O80">
        <v>358</v>
      </c>
      <c r="P80" s="7">
        <v>350</v>
      </c>
      <c r="Q80" s="3">
        <v>397</v>
      </c>
      <c r="R80" s="3">
        <v>454</v>
      </c>
      <c r="S80" s="3">
        <v>481</v>
      </c>
      <c r="T80" s="3">
        <v>530</v>
      </c>
      <c r="U80" s="3">
        <v>510</v>
      </c>
      <c r="V80" s="3">
        <v>510</v>
      </c>
      <c r="W80" s="3">
        <v>535</v>
      </c>
      <c r="X80" s="3">
        <v>499</v>
      </c>
      <c r="Y80">
        <v>472</v>
      </c>
      <c r="Z80">
        <v>594</v>
      </c>
      <c r="AN80" s="3">
        <v>151</v>
      </c>
      <c r="AO80" s="3">
        <v>202</v>
      </c>
      <c r="AP80" s="3">
        <v>340</v>
      </c>
      <c r="AQ80" s="3">
        <v>396</v>
      </c>
      <c r="AR80" s="3">
        <v>358</v>
      </c>
      <c r="AS80" s="3">
        <v>481</v>
      </c>
      <c r="AT80" s="3">
        <v>535</v>
      </c>
      <c r="AU80" s="3">
        <v>599</v>
      </c>
      <c r="AV80" s="3"/>
      <c r="AW80" s="3"/>
      <c r="AX80" s="3"/>
      <c r="AY80" s="3"/>
      <c r="AZ80" s="3"/>
      <c r="BA80" s="3"/>
      <c r="BB80" s="3"/>
    </row>
    <row r="81" spans="2:54" x14ac:dyDescent="0.35">
      <c r="B81" t="s">
        <v>1754</v>
      </c>
      <c r="G81">
        <v>12812</v>
      </c>
      <c r="H81">
        <v>12885</v>
      </c>
      <c r="I81">
        <v>11652</v>
      </c>
      <c r="J81">
        <v>11562</v>
      </c>
      <c r="K81">
        <v>11327</v>
      </c>
      <c r="L81">
        <v>11605</v>
      </c>
      <c r="M81">
        <v>10969</v>
      </c>
      <c r="N81">
        <v>11355</v>
      </c>
      <c r="O81">
        <v>9885</v>
      </c>
      <c r="P81" s="7">
        <v>9207</v>
      </c>
      <c r="Q81" s="3">
        <v>8599</v>
      </c>
      <c r="R81" s="3">
        <v>8616</v>
      </c>
      <c r="S81" s="3">
        <v>8849</v>
      </c>
      <c r="T81" s="3">
        <v>9278</v>
      </c>
      <c r="U81" s="3">
        <v>8651</v>
      </c>
      <c r="V81" s="3">
        <v>8984</v>
      </c>
      <c r="W81" s="3">
        <v>9176</v>
      </c>
      <c r="X81" s="3">
        <v>9406</v>
      </c>
      <c r="Y81">
        <v>8163</v>
      </c>
      <c r="Z81">
        <v>8572</v>
      </c>
      <c r="AN81" s="3">
        <v>3663</v>
      </c>
      <c r="AO81" s="3">
        <v>4677</v>
      </c>
      <c r="AP81" s="3">
        <v>12812</v>
      </c>
      <c r="AQ81" s="3">
        <v>11327</v>
      </c>
      <c r="AR81" s="3">
        <v>9885</v>
      </c>
      <c r="AS81" s="3">
        <v>8849</v>
      </c>
      <c r="AT81" s="3">
        <v>9176</v>
      </c>
      <c r="AU81" s="3">
        <v>9258</v>
      </c>
      <c r="AV81" s="3"/>
      <c r="AW81" s="3"/>
      <c r="AX81" s="3"/>
      <c r="AY81" s="3"/>
      <c r="AZ81" s="3"/>
      <c r="BA81" s="3"/>
      <c r="BB81" s="3"/>
    </row>
    <row r="82" spans="2:54" x14ac:dyDescent="0.35">
      <c r="B82" t="s">
        <v>1741</v>
      </c>
      <c r="G82">
        <v>430</v>
      </c>
      <c r="H82">
        <v>394</v>
      </c>
      <c r="I82">
        <v>479</v>
      </c>
      <c r="J82">
        <v>1318</v>
      </c>
      <c r="K82">
        <v>1264</v>
      </c>
      <c r="L82">
        <v>1282</v>
      </c>
      <c r="M82">
        <v>1892</v>
      </c>
      <c r="N82">
        <v>1747</v>
      </c>
      <c r="O82">
        <v>1701</v>
      </c>
      <c r="P82" s="7">
        <v>2079</v>
      </c>
      <c r="Q82" s="3">
        <v>1797</v>
      </c>
      <c r="R82" s="3">
        <v>1973</v>
      </c>
      <c r="S82" s="3">
        <v>3561</v>
      </c>
      <c r="T82" s="3">
        <v>4406</v>
      </c>
      <c r="U82" s="3">
        <v>4703</v>
      </c>
      <c r="V82" s="3">
        <v>3551</v>
      </c>
      <c r="W82" s="3">
        <v>5257</v>
      </c>
      <c r="X82" s="3">
        <v>2843</v>
      </c>
      <c r="Y82">
        <v>924</v>
      </c>
      <c r="Z82">
        <v>476</v>
      </c>
      <c r="AN82" s="3">
        <v>189</v>
      </c>
      <c r="AO82" s="3">
        <v>226</v>
      </c>
      <c r="AP82" s="3">
        <v>430</v>
      </c>
      <c r="AQ82" s="3">
        <v>1264</v>
      </c>
      <c r="AR82" s="3">
        <v>1701</v>
      </c>
      <c r="AS82" s="3">
        <v>3561</v>
      </c>
      <c r="AT82" s="3">
        <v>5257</v>
      </c>
      <c r="AU82" s="3">
        <v>514</v>
      </c>
      <c r="AV82" s="3"/>
      <c r="AW82" s="3"/>
      <c r="AX82" s="3"/>
      <c r="AY82" s="3"/>
      <c r="AZ82" s="3"/>
      <c r="BA82" s="3"/>
      <c r="BB82" s="3"/>
    </row>
    <row r="83" spans="2:54" x14ac:dyDescent="0.35">
      <c r="B83" t="s">
        <v>1755</v>
      </c>
      <c r="G83">
        <v>0</v>
      </c>
      <c r="H83">
        <v>0</v>
      </c>
      <c r="I83">
        <v>0</v>
      </c>
      <c r="J83">
        <v>0</v>
      </c>
      <c r="K83">
        <v>0</v>
      </c>
      <c r="L83">
        <v>8206</v>
      </c>
      <c r="M83">
        <v>9088</v>
      </c>
      <c r="N83">
        <v>9666</v>
      </c>
      <c r="O83">
        <v>10214</v>
      </c>
      <c r="P83" s="7">
        <v>10476</v>
      </c>
      <c r="Q83" s="3">
        <v>10709</v>
      </c>
      <c r="R83" s="3">
        <v>10984</v>
      </c>
      <c r="S83" s="3">
        <v>11146</v>
      </c>
      <c r="T83" s="3">
        <v>11382</v>
      </c>
      <c r="U83" s="3">
        <v>11619</v>
      </c>
      <c r="V83" s="3">
        <v>11471</v>
      </c>
      <c r="W83" s="3">
        <v>11389</v>
      </c>
      <c r="X83" s="3">
        <v>11363</v>
      </c>
      <c r="Y83">
        <v>11697</v>
      </c>
      <c r="Z83">
        <v>11984</v>
      </c>
      <c r="AN83" s="3">
        <v>0</v>
      </c>
      <c r="AO83" s="3">
        <v>0</v>
      </c>
      <c r="AP83" s="3">
        <v>0</v>
      </c>
      <c r="AQ83" s="3">
        <v>0</v>
      </c>
      <c r="AR83" s="3">
        <v>10214</v>
      </c>
      <c r="AS83" s="3">
        <v>11146</v>
      </c>
      <c r="AT83" s="3">
        <v>11389</v>
      </c>
      <c r="AU83" s="3">
        <v>12501</v>
      </c>
      <c r="AV83" s="3"/>
      <c r="AW83" s="3"/>
      <c r="AX83" s="3"/>
      <c r="AY83" s="3"/>
      <c r="AZ83" s="3"/>
      <c r="BA83" s="3"/>
      <c r="BB83" s="3"/>
    </row>
    <row r="84" spans="2:54" s="5" customFormat="1" x14ac:dyDescent="0.35">
      <c r="B84" s="5" t="s">
        <v>1756</v>
      </c>
      <c r="G84" s="5">
        <v>3059</v>
      </c>
      <c r="H84" s="5">
        <v>3149</v>
      </c>
      <c r="I84" s="5">
        <v>3237</v>
      </c>
      <c r="J84" s="5">
        <v>3214</v>
      </c>
      <c r="K84" s="5">
        <v>3545</v>
      </c>
      <c r="L84" s="5">
        <v>1417</v>
      </c>
      <c r="M84" s="5">
        <v>1499</v>
      </c>
      <c r="N84" s="5">
        <v>1637</v>
      </c>
      <c r="O84" s="5">
        <v>2534</v>
      </c>
      <c r="P84" s="18">
        <v>2427</v>
      </c>
      <c r="Q84" s="17">
        <v>1992</v>
      </c>
      <c r="R84" s="17">
        <v>2194</v>
      </c>
      <c r="S84" s="17">
        <v>2269</v>
      </c>
      <c r="T84" s="17">
        <v>2146</v>
      </c>
      <c r="U84" s="17">
        <v>2270</v>
      </c>
      <c r="V84" s="17">
        <v>2250</v>
      </c>
      <c r="W84" s="17">
        <v>2205</v>
      </c>
      <c r="X84" s="17">
        <v>2242</v>
      </c>
      <c r="Y84" s="5">
        <v>2422</v>
      </c>
      <c r="Z84" s="5">
        <v>2371</v>
      </c>
      <c r="AN84" s="17">
        <v>1822</v>
      </c>
      <c r="AO84" s="17">
        <v>2665</v>
      </c>
      <c r="AP84" s="17">
        <v>3059</v>
      </c>
      <c r="AQ84" s="17">
        <v>3545</v>
      </c>
      <c r="AR84" s="17">
        <v>2534</v>
      </c>
      <c r="AS84" s="17">
        <v>2269</v>
      </c>
      <c r="AT84" s="17">
        <v>2205</v>
      </c>
      <c r="AU84" s="17">
        <v>2247</v>
      </c>
      <c r="AV84" s="17"/>
      <c r="AW84" s="17"/>
      <c r="AX84" s="17"/>
      <c r="AY84" s="17"/>
      <c r="AZ84" s="17"/>
      <c r="BA84" s="17"/>
      <c r="BB84" s="17"/>
    </row>
    <row r="85" spans="2:54" s="52" customFormat="1" x14ac:dyDescent="0.35">
      <c r="B85" s="52" t="s">
        <v>1821</v>
      </c>
      <c r="G85" s="52">
        <f>SUM(G79:G84)</f>
        <v>20610</v>
      </c>
      <c r="H85" s="52">
        <f t="shared" ref="H85:AE85" si="151">SUM(H79:H84)</f>
        <v>20716</v>
      </c>
      <c r="I85" s="52">
        <f t="shared" si="151"/>
        <v>19707</v>
      </c>
      <c r="J85" s="52">
        <f t="shared" si="151"/>
        <v>20397</v>
      </c>
      <c r="K85" s="52">
        <f t="shared" si="151"/>
        <v>20544</v>
      </c>
      <c r="L85" s="52">
        <f t="shared" si="151"/>
        <v>26967</v>
      </c>
      <c r="M85" s="52">
        <f t="shared" si="151"/>
        <v>27909</v>
      </c>
      <c r="N85" s="52">
        <f t="shared" si="151"/>
        <v>28851</v>
      </c>
      <c r="O85" s="52">
        <f t="shared" si="151"/>
        <v>29246</v>
      </c>
      <c r="P85" s="52">
        <f t="shared" si="151"/>
        <v>29555</v>
      </c>
      <c r="Q85" s="52">
        <f t="shared" si="151"/>
        <v>27512</v>
      </c>
      <c r="R85" s="52">
        <f t="shared" si="151"/>
        <v>38123</v>
      </c>
      <c r="S85" s="52">
        <f t="shared" si="151"/>
        <v>40238</v>
      </c>
      <c r="T85" s="52">
        <f t="shared" si="151"/>
        <v>41629</v>
      </c>
      <c r="U85" s="52">
        <f t="shared" si="151"/>
        <v>42081</v>
      </c>
      <c r="V85" s="52">
        <f t="shared" si="151"/>
        <v>41054</v>
      </c>
      <c r="W85" s="52">
        <f t="shared" si="151"/>
        <v>43379</v>
      </c>
      <c r="X85" s="52">
        <f t="shared" si="151"/>
        <v>41144</v>
      </c>
      <c r="Y85" s="52">
        <f t="shared" si="151"/>
        <v>171012</v>
      </c>
      <c r="Z85" s="52">
        <f t="shared" si="151"/>
        <v>38650</v>
      </c>
      <c r="AA85" s="52">
        <f t="shared" si="151"/>
        <v>0</v>
      </c>
      <c r="AB85" s="52">
        <f t="shared" si="151"/>
        <v>0</v>
      </c>
      <c r="AC85" s="52">
        <f t="shared" si="151"/>
        <v>0</v>
      </c>
      <c r="AD85" s="52">
        <f t="shared" si="151"/>
        <v>0</v>
      </c>
      <c r="AE85" s="52">
        <f t="shared" si="151"/>
        <v>0</v>
      </c>
      <c r="AN85" s="52">
        <f t="shared" ref="AN85" si="152">SUM(AN79:AN84)</f>
        <v>7820</v>
      </c>
      <c r="AO85" s="52">
        <f t="shared" ref="AO85" si="153">SUM(AO79:AO84)</f>
        <v>11705</v>
      </c>
      <c r="AP85" s="52">
        <f t="shared" ref="AP85" si="154">SUM(AP79:AP84)</f>
        <v>20610</v>
      </c>
      <c r="AQ85" s="52">
        <f t="shared" ref="AQ85" si="155">SUM(AQ79:AQ84)</f>
        <v>20544</v>
      </c>
      <c r="AR85" s="52">
        <f t="shared" ref="AR85" si="156">SUM(AR79:AR84)</f>
        <v>29246</v>
      </c>
      <c r="AS85" s="52">
        <f t="shared" ref="AS85" si="157">SUM(AS79:AS84)</f>
        <v>40238</v>
      </c>
      <c r="AT85" s="52">
        <f t="shared" ref="AT85" si="158">SUM(AT79:AT84)</f>
        <v>43379</v>
      </c>
      <c r="AU85" s="52">
        <f t="shared" ref="AU85" si="159">SUM(AU79:AU84)</f>
        <v>39820</v>
      </c>
    </row>
    <row r="86" spans="2:54" s="11" customFormat="1" x14ac:dyDescent="0.35">
      <c r="B86" s="11" t="s">
        <v>1757</v>
      </c>
      <c r="C86" s="11">
        <f t="shared" ref="C86" si="160">SUM(C77:C84)</f>
        <v>0</v>
      </c>
      <c r="D86" s="11">
        <f t="shared" ref="D86" si="161">SUM(D77:D84)</f>
        <v>0</v>
      </c>
      <c r="E86" s="11">
        <f t="shared" ref="E86" si="162">SUM(E77:E84)</f>
        <v>0</v>
      </c>
      <c r="F86" s="11">
        <f t="shared" ref="F86" si="163">SUM(F77:F84)</f>
        <v>0</v>
      </c>
      <c r="G86" s="11">
        <f>G85+G77</f>
        <v>44793</v>
      </c>
      <c r="H86" s="11">
        <f t="shared" ref="H86:AE86" si="164">H85+H77</f>
        <v>46110</v>
      </c>
      <c r="I86" s="11">
        <f t="shared" si="164"/>
        <v>49610</v>
      </c>
      <c r="J86" s="11">
        <f t="shared" si="164"/>
        <v>51698</v>
      </c>
      <c r="K86" s="11">
        <f t="shared" si="164"/>
        <v>55164</v>
      </c>
      <c r="L86" s="11">
        <f t="shared" si="164"/>
        <v>61877</v>
      </c>
      <c r="M86" s="11">
        <f t="shared" si="164"/>
        <v>64909</v>
      </c>
      <c r="N86" s="11">
        <f t="shared" si="164"/>
        <v>68075</v>
      </c>
      <c r="O86" s="11">
        <f t="shared" si="164"/>
        <v>74467</v>
      </c>
      <c r="P86" s="11">
        <f t="shared" si="164"/>
        <v>69744</v>
      </c>
      <c r="Q86" s="11">
        <f t="shared" si="164"/>
        <v>71170</v>
      </c>
      <c r="R86" s="11">
        <f t="shared" si="164"/>
        <v>86323</v>
      </c>
      <c r="S86" s="11">
        <f t="shared" si="164"/>
        <v>97072</v>
      </c>
      <c r="T86" s="11">
        <f t="shared" si="164"/>
        <v>97082</v>
      </c>
      <c r="U86" s="11">
        <f t="shared" si="164"/>
        <v>97822</v>
      </c>
      <c r="V86" s="11">
        <f t="shared" si="164"/>
        <v>102836</v>
      </c>
      <c r="W86" s="11">
        <f t="shared" si="164"/>
        <v>107633</v>
      </c>
      <c r="X86" s="11">
        <f t="shared" si="164"/>
        <v>103092</v>
      </c>
      <c r="Y86" s="11">
        <f t="shared" si="164"/>
        <v>232366</v>
      </c>
      <c r="Z86" s="11">
        <f t="shared" si="164"/>
        <v>104629</v>
      </c>
      <c r="AA86" s="11">
        <f t="shared" si="164"/>
        <v>0</v>
      </c>
      <c r="AB86" s="11">
        <f t="shared" si="164"/>
        <v>0</v>
      </c>
      <c r="AC86" s="11">
        <f t="shared" si="164"/>
        <v>0</v>
      </c>
      <c r="AD86" s="11">
        <f t="shared" si="164"/>
        <v>0</v>
      </c>
      <c r="AE86" s="11">
        <f t="shared" si="164"/>
        <v>0</v>
      </c>
      <c r="AN86" s="11">
        <f t="shared" ref="AN86" si="165">AN85+AN77</f>
        <v>27130</v>
      </c>
      <c r="AO86" s="11">
        <f t="shared" ref="AO86" si="166">AO85+AO77</f>
        <v>28461</v>
      </c>
      <c r="AP86" s="11">
        <f t="shared" ref="AP86" si="167">AP85+AP77</f>
        <v>44793</v>
      </c>
      <c r="AQ86" s="11">
        <f t="shared" ref="AQ86" si="168">AQ85+AQ77</f>
        <v>55164</v>
      </c>
      <c r="AR86" s="11">
        <f t="shared" ref="AR86" si="169">AR85+AR77</f>
        <v>74467</v>
      </c>
      <c r="AS86" s="11">
        <f t="shared" ref="AS86" si="170">AS85+AS77</f>
        <v>97072</v>
      </c>
      <c r="AT86" s="11">
        <f t="shared" ref="AT86" si="171">AT85+AT77</f>
        <v>107633</v>
      </c>
      <c r="AU86" s="11">
        <f t="shared" ref="AU86" si="172">AU85+AU77</f>
        <v>109140</v>
      </c>
    </row>
    <row r="87" spans="2:54" x14ac:dyDescent="0.35">
      <c r="P87" s="7"/>
      <c r="Q87" s="3"/>
      <c r="R87" s="3"/>
      <c r="S87" s="3"/>
      <c r="T87" s="3"/>
      <c r="U87" s="3"/>
      <c r="V87" s="3"/>
      <c r="W87" s="3"/>
      <c r="X87" s="3"/>
      <c r="AU87" s="3"/>
      <c r="AV87" s="3"/>
      <c r="AW87" s="3"/>
      <c r="AX87" s="3"/>
      <c r="AY87" s="3"/>
      <c r="AZ87" s="3"/>
      <c r="BA87" s="3"/>
      <c r="BB87" s="3"/>
    </row>
    <row r="88" spans="2:54" x14ac:dyDescent="0.35">
      <c r="B88" t="s">
        <v>1811</v>
      </c>
      <c r="P88" s="7"/>
      <c r="Q88" s="3"/>
      <c r="R88" s="3"/>
      <c r="S88" s="3"/>
      <c r="T88" s="3"/>
      <c r="U88" s="3"/>
      <c r="V88" s="3"/>
      <c r="W88" s="3"/>
      <c r="X88" s="3"/>
      <c r="AN88" s="4">
        <f t="shared" ref="AN88:AU88" si="173">AN57/AN77</f>
        <v>4.6667011910926979</v>
      </c>
      <c r="AO88" s="4">
        <f t="shared" si="173"/>
        <v>6.2907615182621148</v>
      </c>
      <c r="AP88" s="4">
        <f t="shared" si="173"/>
        <v>5.1403051730554523</v>
      </c>
      <c r="AQ88" s="4">
        <f t="shared" si="173"/>
        <v>3.919006354708261</v>
      </c>
      <c r="AR88" s="4">
        <f t="shared" si="173"/>
        <v>3.3740518785520002</v>
      </c>
      <c r="AS88" s="4">
        <f t="shared" si="173"/>
        <v>3.0667558151810534</v>
      </c>
      <c r="AT88" s="4">
        <f t="shared" si="173"/>
        <v>2.9281134248451459</v>
      </c>
      <c r="AU88" s="4">
        <f t="shared" si="173"/>
        <v>2.3773081361800346</v>
      </c>
      <c r="AV88" s="3"/>
      <c r="AW88" s="3"/>
      <c r="AX88" s="3"/>
      <c r="AY88" s="3"/>
      <c r="AZ88" s="3"/>
      <c r="BA88" s="3"/>
      <c r="BB88" s="3"/>
    </row>
    <row r="89" spans="2:54" x14ac:dyDescent="0.35">
      <c r="P89" s="7"/>
      <c r="Q89" s="3"/>
      <c r="R89" s="3"/>
      <c r="S89" s="3"/>
      <c r="T89" s="3"/>
      <c r="U89" s="3"/>
      <c r="V89" s="3"/>
      <c r="W89" s="3"/>
      <c r="X89" s="3"/>
      <c r="AU89" s="3"/>
      <c r="AV89" s="3"/>
      <c r="AW89" s="3"/>
      <c r="AX89" s="3"/>
      <c r="AY89" s="3"/>
      <c r="AZ89" s="3"/>
      <c r="BA89" s="3"/>
      <c r="BB89" s="3"/>
    </row>
    <row r="90" spans="2:54" x14ac:dyDescent="0.35">
      <c r="B90" t="s">
        <v>1814</v>
      </c>
      <c r="AN90" s="9"/>
      <c r="AO90" s="9">
        <f t="shared" ref="AO90:AU90" si="174">AO52/AN52-1</f>
        <v>0.18157556182081946</v>
      </c>
      <c r="AP90" s="9">
        <f t="shared" si="174"/>
        <v>0.1799775288707679</v>
      </c>
      <c r="AQ90" s="9">
        <f t="shared" si="174"/>
        <v>7.1354948905969273E-2</v>
      </c>
      <c r="AR90" s="9">
        <f t="shared" si="174"/>
        <v>9.6527396005130939E-2</v>
      </c>
      <c r="AS90" s="9">
        <f t="shared" si="174"/>
        <v>0.14221015249634417</v>
      </c>
      <c r="AT90" s="9">
        <f t="shared" si="174"/>
        <v>2.1617627693973462E-2</v>
      </c>
      <c r="AU90" s="9">
        <f t="shared" si="174"/>
        <v>-0.1853718966838287</v>
      </c>
    </row>
    <row r="91" spans="2:54" s="8" customFormat="1" x14ac:dyDescent="0.35">
      <c r="P91" s="8" t="e">
        <f>P17/#REF!-1</f>
        <v>#REF!</v>
      </c>
      <c r="Q91" s="8" t="e">
        <f>Q17/#REF!-1</f>
        <v>#REF!</v>
      </c>
      <c r="R91" s="8" t="e">
        <f>R17/A17-1</f>
        <v>#DIV/0!</v>
      </c>
      <c r="S91" s="8" t="e">
        <f>S17/B17-1</f>
        <v>#VALUE!</v>
      </c>
      <c r="T91" s="8">
        <f>T17/P17-1</f>
        <v>0.34391020189994892</v>
      </c>
      <c r="U91" s="8">
        <f>U17/Q17-1</f>
        <v>0.61579235971486024</v>
      </c>
      <c r="V91" s="8">
        <f>V17/R17-1</f>
        <v>0.41030472353973102</v>
      </c>
      <c r="W91" s="8">
        <f>W17/S17-1</f>
        <v>0.32386024113325607</v>
      </c>
      <c r="X91" s="8">
        <f>X17/T17-1</f>
        <v>0.22954405756228069</v>
      </c>
      <c r="AN91"/>
      <c r="AO91"/>
      <c r="AP91"/>
      <c r="AQ91"/>
      <c r="AR91"/>
      <c r="AS91"/>
      <c r="AT91"/>
    </row>
    <row r="92" spans="2:54" s="8" customFormat="1" x14ac:dyDescent="0.35">
      <c r="X92" s="8" t="e">
        <f>#REF!/#REF!-1</f>
        <v>#REF!</v>
      </c>
      <c r="AN92"/>
      <c r="AO92"/>
      <c r="AP92"/>
      <c r="AQ92"/>
      <c r="AR92"/>
      <c r="AS92"/>
      <c r="AT92"/>
    </row>
    <row r="93" spans="2:54" s="8" customFormat="1" x14ac:dyDescent="0.35">
      <c r="X93" s="8">
        <f>X5/T5-1</f>
        <v>0.4383493946132937</v>
      </c>
      <c r="AN93"/>
      <c r="AO93"/>
      <c r="AP93"/>
      <c r="AQ93"/>
      <c r="AR93"/>
      <c r="AS93"/>
      <c r="AT93"/>
    </row>
    <row r="94" spans="2:54" s="8" customFormat="1" x14ac:dyDescent="0.35">
      <c r="AN94"/>
      <c r="AO94"/>
      <c r="AP94"/>
      <c r="AQ94"/>
      <c r="AR94"/>
      <c r="AS94"/>
      <c r="AT94"/>
    </row>
    <row r="95" spans="2:54" s="8" customFormat="1" x14ac:dyDescent="0.35">
      <c r="AN95"/>
      <c r="AO95"/>
      <c r="AP95"/>
      <c r="AQ95"/>
      <c r="AR95"/>
      <c r="AS95"/>
      <c r="AT95"/>
    </row>
    <row r="96" spans="2:54" s="8" customFormat="1" x14ac:dyDescent="0.35">
      <c r="AN96"/>
      <c r="AO96"/>
      <c r="AP96"/>
      <c r="AQ96"/>
      <c r="AR96"/>
      <c r="AS96"/>
      <c r="AT96"/>
    </row>
    <row r="97" spans="2:47" s="8" customFormat="1" x14ac:dyDescent="0.35">
      <c r="AN97"/>
      <c r="AO97"/>
      <c r="AP97"/>
      <c r="AQ97"/>
      <c r="AR97"/>
      <c r="AS97"/>
      <c r="AT97"/>
    </row>
    <row r="98" spans="2:47" s="8" customFormat="1" x14ac:dyDescent="0.35">
      <c r="AN98"/>
      <c r="AO98"/>
      <c r="AP98"/>
      <c r="AQ98"/>
      <c r="AR98"/>
      <c r="AS98"/>
      <c r="AT98"/>
    </row>
    <row r="99" spans="2:47" s="8" customFormat="1" x14ac:dyDescent="0.35">
      <c r="AN99"/>
      <c r="AO99"/>
      <c r="AP99"/>
      <c r="AQ99"/>
      <c r="AR99"/>
      <c r="AS99"/>
      <c r="AT99"/>
    </row>
    <row r="100" spans="2:47" x14ac:dyDescent="0.35">
      <c r="B100" t="s">
        <v>1707</v>
      </c>
      <c r="P100" s="8">
        <f t="shared" ref="P100:X100" si="175">P19/P17</f>
        <v>0.53881289632887097</v>
      </c>
      <c r="Q100" s="8">
        <f t="shared" si="175"/>
        <v>0.51554952085019712</v>
      </c>
      <c r="R100" s="8">
        <f t="shared" si="175"/>
        <v>0.54265479825872265</v>
      </c>
      <c r="S100" s="8">
        <f t="shared" si="175"/>
        <v>0.54163590987380927</v>
      </c>
      <c r="T100" s="8">
        <f t="shared" si="175"/>
        <v>0.56425136493473627</v>
      </c>
      <c r="U100" s="8">
        <f t="shared" si="175"/>
        <v>0.57616354234001288</v>
      </c>
      <c r="V100" s="8">
        <f t="shared" si="175"/>
        <v>0.57583156730857832</v>
      </c>
      <c r="W100" s="8">
        <f t="shared" si="175"/>
        <v>0.56205774975107869</v>
      </c>
      <c r="X100" s="8">
        <f t="shared" si="175"/>
        <v>0.5647909896928438</v>
      </c>
    </row>
    <row r="101" spans="2:47" x14ac:dyDescent="0.35">
      <c r="B101" t="s">
        <v>1775</v>
      </c>
      <c r="P101" s="23">
        <f t="shared" ref="P101:X101" si="176">P30/P19</f>
        <v>0.30824728322135547</v>
      </c>
      <c r="Q101" s="23">
        <f t="shared" si="176"/>
        <v>0.35246150729335496</v>
      </c>
      <c r="R101" s="23">
        <f t="shared" si="176"/>
        <v>0.44887452107279696</v>
      </c>
      <c r="S101" s="23">
        <f t="shared" si="176"/>
        <v>0.49409436043870464</v>
      </c>
      <c r="T101" s="23">
        <f t="shared" si="176"/>
        <v>0.5744769472301432</v>
      </c>
      <c r="U101" s="23">
        <f t="shared" si="176"/>
        <v>0.5195916192185791</v>
      </c>
      <c r="V101" s="23">
        <f t="shared" si="176"/>
        <v>0.50500040003200253</v>
      </c>
      <c r="W101" s="23">
        <f t="shared" si="176"/>
        <v>0.48756406925384416</v>
      </c>
      <c r="X101" s="23">
        <f t="shared" si="176"/>
        <v>0.4278871186087681</v>
      </c>
    </row>
    <row r="109" spans="2:47" x14ac:dyDescent="0.35">
      <c r="B109" t="s">
        <v>1708</v>
      </c>
      <c r="S109">
        <v>22677</v>
      </c>
      <c r="T109">
        <v>19289</v>
      </c>
      <c r="W109">
        <v>24934</v>
      </c>
      <c r="X109">
        <v>25106</v>
      </c>
      <c r="AS109">
        <v>65124</v>
      </c>
      <c r="AT109">
        <v>91652</v>
      </c>
      <c r="AU109">
        <v>91495</v>
      </c>
    </row>
    <row r="110" spans="2:47" s="5" customFormat="1" x14ac:dyDescent="0.35">
      <c r="B110" s="5" t="s">
        <v>1709</v>
      </c>
      <c r="P110" s="47"/>
      <c r="S110" s="5">
        <v>5479</v>
      </c>
      <c r="T110" s="5">
        <v>5942</v>
      </c>
      <c r="W110" s="5">
        <v>6383</v>
      </c>
      <c r="X110" s="5">
        <v>9786</v>
      </c>
      <c r="AS110" s="5">
        <v>-22281</v>
      </c>
      <c r="AT110" s="5">
        <v>-24640</v>
      </c>
      <c r="AU110" s="5">
        <v>-31485</v>
      </c>
    </row>
    <row r="111" spans="2:47" x14ac:dyDescent="0.35">
      <c r="B111" t="s">
        <v>1710</v>
      </c>
      <c r="P111">
        <f t="shared" ref="P111:S111" si="177">P109-P110</f>
        <v>0</v>
      </c>
      <c r="Q111">
        <f t="shared" si="177"/>
        <v>0</v>
      </c>
      <c r="R111">
        <f t="shared" si="177"/>
        <v>0</v>
      </c>
      <c r="S111">
        <f t="shared" si="177"/>
        <v>17198</v>
      </c>
      <c r="T111">
        <f>T109-T110</f>
        <v>13347</v>
      </c>
      <c r="U111">
        <f t="shared" ref="U111:W111" si="178">U109-U110</f>
        <v>0</v>
      </c>
      <c r="V111">
        <f t="shared" si="178"/>
        <v>0</v>
      </c>
      <c r="W111">
        <f t="shared" si="178"/>
        <v>18551</v>
      </c>
      <c r="X111">
        <f>X109-X110</f>
        <v>15320</v>
      </c>
      <c r="AS111">
        <f>AS109+AS110</f>
        <v>42843</v>
      </c>
      <c r="AT111">
        <f t="shared" ref="AT111:AU111" si="179">AT109+AT110</f>
        <v>67012</v>
      </c>
      <c r="AU111">
        <f t="shared" si="179"/>
        <v>60010</v>
      </c>
    </row>
    <row r="155" spans="22:24" x14ac:dyDescent="0.35">
      <c r="V155">
        <f>12409*(0.01)-12409</f>
        <v>-12284.91</v>
      </c>
      <c r="X155">
        <f>5.3-4.8</f>
        <v>0.5</v>
      </c>
    </row>
    <row r="158" spans="22:24" x14ac:dyDescent="0.35">
      <c r="X158">
        <f>-2*0.5</f>
        <v>-1</v>
      </c>
    </row>
    <row r="159" spans="22:24" x14ac:dyDescent="0.35">
      <c r="V159">
        <f>-2*(4-5)</f>
        <v>2</v>
      </c>
    </row>
    <row r="160" spans="22:24" x14ac:dyDescent="0.35">
      <c r="X160">
        <f>16573.4*-0.01</f>
        <v>-165.73400000000001</v>
      </c>
    </row>
  </sheetData>
  <pageMargins left="0.7" right="0.7" top="0.75" bottom="0.75" header="0.3" footer="0.3"/>
  <pageSetup orientation="portrait" r:id="rId1"/>
  <ignoredErrors>
    <ignoredError sqref="T25 P10:Z10 AP10:AU10" formulaRange="1"/>
  </ignoredErrors>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workbookViewId="0">
      <selection activeCell="A27" sqref="A27"/>
    </sheetView>
  </sheetViews>
  <sheetFormatPr defaultRowHeight="14.5" x14ac:dyDescent="0.35"/>
  <cols>
    <col min="1" max="1" width="19.26953125" customWidth="1"/>
    <col min="2" max="18" width="10.6328125" customWidth="1"/>
  </cols>
  <sheetData>
    <row r="1" spans="1:18" x14ac:dyDescent="0.35">
      <c r="A1" s="1" t="s">
        <v>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t="s">
        <v>18</v>
      </c>
      <c r="B2" t="s">
        <v>42</v>
      </c>
      <c r="C2" t="s">
        <v>64</v>
      </c>
      <c r="D2" t="s">
        <v>81</v>
      </c>
      <c r="E2" t="s">
        <v>99</v>
      </c>
      <c r="F2" t="s">
        <v>117</v>
      </c>
      <c r="G2" t="s">
        <v>134</v>
      </c>
      <c r="H2" t="s">
        <v>153</v>
      </c>
      <c r="I2" t="s">
        <v>169</v>
      </c>
      <c r="J2" t="s">
        <v>187</v>
      </c>
      <c r="K2" t="s">
        <v>205</v>
      </c>
      <c r="L2" t="s">
        <v>224</v>
      </c>
      <c r="M2" t="s">
        <v>241</v>
      </c>
      <c r="N2" t="s">
        <v>259</v>
      </c>
      <c r="O2" t="s">
        <v>276</v>
      </c>
      <c r="P2" t="s">
        <v>292</v>
      </c>
      <c r="Q2" t="s">
        <v>309</v>
      </c>
      <c r="R2" t="s">
        <v>325</v>
      </c>
    </row>
    <row r="3" spans="1:18" x14ac:dyDescent="0.35">
      <c r="A3" s="1" t="s">
        <v>19</v>
      </c>
      <c r="B3" t="s">
        <v>43</v>
      </c>
      <c r="C3" t="s">
        <v>65</v>
      </c>
      <c r="D3" t="s">
        <v>82</v>
      </c>
      <c r="E3" t="s">
        <v>100</v>
      </c>
      <c r="F3" t="s">
        <v>118</v>
      </c>
      <c r="G3" t="s">
        <v>135</v>
      </c>
      <c r="H3" t="s">
        <v>154</v>
      </c>
      <c r="I3" t="s">
        <v>170</v>
      </c>
      <c r="J3" t="s">
        <v>188</v>
      </c>
      <c r="K3" t="s">
        <v>206</v>
      </c>
      <c r="L3" t="s">
        <v>225</v>
      </c>
      <c r="M3" t="s">
        <v>242</v>
      </c>
      <c r="N3" t="s">
        <v>260</v>
      </c>
      <c r="O3" t="s">
        <v>277</v>
      </c>
      <c r="P3" t="s">
        <v>293</v>
      </c>
      <c r="Q3" t="s">
        <v>310</v>
      </c>
      <c r="R3" t="s">
        <v>326</v>
      </c>
    </row>
    <row r="4" spans="1:18" x14ac:dyDescent="0.35">
      <c r="A4" s="1" t="s">
        <v>20</v>
      </c>
      <c r="B4" t="s">
        <v>44</v>
      </c>
      <c r="C4" t="s">
        <v>66</v>
      </c>
      <c r="D4" t="s">
        <v>83</v>
      </c>
      <c r="E4" t="s">
        <v>101</v>
      </c>
      <c r="F4" t="s">
        <v>119</v>
      </c>
      <c r="G4" t="s">
        <v>136</v>
      </c>
      <c r="H4" t="s">
        <v>155</v>
      </c>
      <c r="I4" t="s">
        <v>171</v>
      </c>
      <c r="J4" t="s">
        <v>189</v>
      </c>
      <c r="K4" t="s">
        <v>207</v>
      </c>
      <c r="L4" t="s">
        <v>226</v>
      </c>
      <c r="M4" t="s">
        <v>243</v>
      </c>
      <c r="N4" t="s">
        <v>261</v>
      </c>
      <c r="O4" t="s">
        <v>278</v>
      </c>
      <c r="P4" t="s">
        <v>294</v>
      </c>
      <c r="Q4" t="s">
        <v>311</v>
      </c>
      <c r="R4" t="s">
        <v>327</v>
      </c>
    </row>
    <row r="5" spans="1:18" x14ac:dyDescent="0.35">
      <c r="A5" s="1" t="s">
        <v>21</v>
      </c>
      <c r="B5" t="s">
        <v>45</v>
      </c>
      <c r="C5" t="s">
        <v>45</v>
      </c>
      <c r="D5" t="s">
        <v>45</v>
      </c>
      <c r="E5" t="s">
        <v>45</v>
      </c>
      <c r="F5" t="s">
        <v>45</v>
      </c>
      <c r="G5" t="s">
        <v>45</v>
      </c>
      <c r="H5" t="s">
        <v>45</v>
      </c>
      <c r="I5" t="s">
        <v>45</v>
      </c>
      <c r="J5" t="s">
        <v>45</v>
      </c>
      <c r="K5" t="s">
        <v>45</v>
      </c>
      <c r="L5" t="s">
        <v>45</v>
      </c>
      <c r="M5" t="s">
        <v>45</v>
      </c>
      <c r="N5" t="s">
        <v>45</v>
      </c>
      <c r="O5" t="s">
        <v>45</v>
      </c>
      <c r="P5" t="s">
        <v>45</v>
      </c>
      <c r="Q5" t="s">
        <v>45</v>
      </c>
      <c r="R5" t="s">
        <v>45</v>
      </c>
    </row>
    <row r="6" spans="1:18" x14ac:dyDescent="0.35">
      <c r="A6" s="1" t="s">
        <v>22</v>
      </c>
      <c r="B6" t="s">
        <v>46</v>
      </c>
      <c r="C6" t="s">
        <v>67</v>
      </c>
      <c r="D6" t="s">
        <v>84</v>
      </c>
      <c r="E6" t="s">
        <v>102</v>
      </c>
      <c r="F6" t="s">
        <v>120</v>
      </c>
      <c r="G6" t="s">
        <v>137</v>
      </c>
      <c r="H6" t="s">
        <v>156</v>
      </c>
      <c r="I6" t="s">
        <v>172</v>
      </c>
      <c r="J6" t="s">
        <v>190</v>
      </c>
      <c r="K6" t="s">
        <v>208</v>
      </c>
      <c r="L6" t="s">
        <v>227</v>
      </c>
      <c r="M6" t="s">
        <v>244</v>
      </c>
      <c r="N6" t="s">
        <v>262</v>
      </c>
      <c r="O6" t="s">
        <v>279</v>
      </c>
      <c r="P6" t="s">
        <v>295</v>
      </c>
      <c r="Q6" t="s">
        <v>312</v>
      </c>
      <c r="R6" t="s">
        <v>328</v>
      </c>
    </row>
    <row r="7" spans="1:18" x14ac:dyDescent="0.35">
      <c r="A7" s="1" t="s">
        <v>23</v>
      </c>
      <c r="B7" t="s">
        <v>47</v>
      </c>
      <c r="C7" t="s">
        <v>68</v>
      </c>
      <c r="D7" t="s">
        <v>85</v>
      </c>
      <c r="E7" t="s">
        <v>103</v>
      </c>
      <c r="F7" t="s">
        <v>121</v>
      </c>
      <c r="G7" t="s">
        <v>138</v>
      </c>
      <c r="H7" t="s">
        <v>157</v>
      </c>
      <c r="I7" t="s">
        <v>173</v>
      </c>
      <c r="J7" t="s">
        <v>191</v>
      </c>
      <c r="K7" t="s">
        <v>209</v>
      </c>
      <c r="L7" t="s">
        <v>228</v>
      </c>
      <c r="M7" t="s">
        <v>245</v>
      </c>
      <c r="N7" t="s">
        <v>263</v>
      </c>
      <c r="O7" t="s">
        <v>280</v>
      </c>
      <c r="P7" t="s">
        <v>296</v>
      </c>
      <c r="Q7" t="s">
        <v>313</v>
      </c>
      <c r="R7" t="s">
        <v>329</v>
      </c>
    </row>
    <row r="8" spans="1:18" x14ac:dyDescent="0.35">
      <c r="A8" s="1" t="s">
        <v>24</v>
      </c>
      <c r="B8" t="s">
        <v>48</v>
      </c>
      <c r="C8" t="s">
        <v>69</v>
      </c>
      <c r="D8" t="s">
        <v>86</v>
      </c>
      <c r="E8" t="s">
        <v>104</v>
      </c>
      <c r="F8" t="s">
        <v>122</v>
      </c>
      <c r="G8" t="s">
        <v>139</v>
      </c>
      <c r="H8" t="s">
        <v>158</v>
      </c>
      <c r="I8" t="s">
        <v>174</v>
      </c>
      <c r="J8" t="s">
        <v>192</v>
      </c>
      <c r="K8" t="s">
        <v>210</v>
      </c>
      <c r="L8" t="s">
        <v>229</v>
      </c>
      <c r="M8" t="s">
        <v>246</v>
      </c>
      <c r="N8" t="s">
        <v>264</v>
      </c>
      <c r="O8" t="s">
        <v>246</v>
      </c>
      <c r="P8" t="s">
        <v>297</v>
      </c>
      <c r="Q8" t="s">
        <v>314</v>
      </c>
      <c r="R8" t="s">
        <v>174</v>
      </c>
    </row>
    <row r="9" spans="1:18" x14ac:dyDescent="0.35">
      <c r="A9" s="1" t="s">
        <v>25</v>
      </c>
      <c r="B9" t="s">
        <v>49</v>
      </c>
      <c r="C9" t="s">
        <v>49</v>
      </c>
      <c r="D9" t="s">
        <v>87</v>
      </c>
      <c r="E9" t="s">
        <v>105</v>
      </c>
      <c r="F9" t="s">
        <v>123</v>
      </c>
      <c r="G9" t="s">
        <v>140</v>
      </c>
      <c r="H9" t="s">
        <v>123</v>
      </c>
      <c r="I9" t="s">
        <v>175</v>
      </c>
      <c r="J9" t="s">
        <v>193</v>
      </c>
      <c r="K9" t="s">
        <v>211</v>
      </c>
      <c r="L9" t="s">
        <v>211</v>
      </c>
      <c r="M9" t="s">
        <v>247</v>
      </c>
      <c r="N9" t="s">
        <v>211</v>
      </c>
      <c r="O9" t="s">
        <v>175</v>
      </c>
      <c r="P9" t="s">
        <v>175</v>
      </c>
      <c r="Q9">
        <v>1.1000000000000001</v>
      </c>
      <c r="R9" t="s">
        <v>330</v>
      </c>
    </row>
    <row r="10" spans="1:18" x14ac:dyDescent="0.35">
      <c r="A10" s="1" t="s">
        <v>26</v>
      </c>
      <c r="B10" t="s">
        <v>50</v>
      </c>
      <c r="C10" t="s">
        <v>50</v>
      </c>
      <c r="D10" t="s">
        <v>50</v>
      </c>
      <c r="E10" t="s">
        <v>106</v>
      </c>
      <c r="F10" t="s">
        <v>106</v>
      </c>
      <c r="G10" t="s">
        <v>50</v>
      </c>
      <c r="H10" t="s">
        <v>50</v>
      </c>
      <c r="I10" t="s">
        <v>50</v>
      </c>
      <c r="J10" t="s">
        <v>50</v>
      </c>
      <c r="K10" t="s">
        <v>50</v>
      </c>
      <c r="L10" t="s">
        <v>50</v>
      </c>
      <c r="M10" t="s">
        <v>50</v>
      </c>
      <c r="N10" t="s">
        <v>50</v>
      </c>
      <c r="O10" t="s">
        <v>106</v>
      </c>
      <c r="P10" t="s">
        <v>106</v>
      </c>
      <c r="Q10" t="s">
        <v>106</v>
      </c>
      <c r="R10" t="s">
        <v>105</v>
      </c>
    </row>
    <row r="11" spans="1:18" x14ac:dyDescent="0.35">
      <c r="A11" s="1" t="s">
        <v>27</v>
      </c>
      <c r="B11" t="s">
        <v>45</v>
      </c>
      <c r="C11" t="s">
        <v>45</v>
      </c>
      <c r="D11" t="s">
        <v>45</v>
      </c>
      <c r="E11" t="s">
        <v>45</v>
      </c>
      <c r="F11" t="s">
        <v>45</v>
      </c>
      <c r="G11" t="s">
        <v>45</v>
      </c>
      <c r="H11" t="s">
        <v>45</v>
      </c>
      <c r="I11" t="s">
        <v>45</v>
      </c>
      <c r="J11" t="s">
        <v>45</v>
      </c>
      <c r="K11" t="s">
        <v>45</v>
      </c>
      <c r="L11" t="s">
        <v>45</v>
      </c>
      <c r="M11" t="s">
        <v>45</v>
      </c>
      <c r="N11" t="s">
        <v>45</v>
      </c>
      <c r="O11" t="s">
        <v>45</v>
      </c>
      <c r="P11" t="s">
        <v>45</v>
      </c>
      <c r="Q11" t="s">
        <v>45</v>
      </c>
      <c r="R11" t="s">
        <v>45</v>
      </c>
    </row>
    <row r="12" spans="1:18" x14ac:dyDescent="0.35">
      <c r="A12" s="1" t="s">
        <v>28</v>
      </c>
      <c r="B12" t="s">
        <v>51</v>
      </c>
      <c r="C12" t="s">
        <v>70</v>
      </c>
      <c r="D12" t="s">
        <v>88</v>
      </c>
      <c r="E12" t="s">
        <v>107</v>
      </c>
      <c r="F12" t="s">
        <v>124</v>
      </c>
      <c r="G12" t="s">
        <v>141</v>
      </c>
      <c r="H12" t="s">
        <v>159</v>
      </c>
      <c r="I12" t="s">
        <v>176</v>
      </c>
      <c r="J12" t="s">
        <v>194</v>
      </c>
      <c r="K12" t="s">
        <v>212</v>
      </c>
      <c r="L12" t="s">
        <v>230</v>
      </c>
      <c r="M12" t="s">
        <v>248</v>
      </c>
      <c r="N12" t="s">
        <v>265</v>
      </c>
      <c r="O12" t="s">
        <v>281</v>
      </c>
      <c r="P12" t="s">
        <v>298</v>
      </c>
      <c r="Q12" t="s">
        <v>315</v>
      </c>
      <c r="R12" t="s">
        <v>331</v>
      </c>
    </row>
    <row r="13" spans="1:18" x14ac:dyDescent="0.35">
      <c r="A13" s="1" t="s">
        <v>29</v>
      </c>
      <c r="B13" t="s">
        <v>52</v>
      </c>
      <c r="C13" t="s">
        <v>71</v>
      </c>
      <c r="D13" t="s">
        <v>89</v>
      </c>
      <c r="E13" t="s">
        <v>108</v>
      </c>
      <c r="F13" t="s">
        <v>125</v>
      </c>
      <c r="G13" t="s">
        <v>142</v>
      </c>
      <c r="H13" t="s">
        <v>160</v>
      </c>
      <c r="I13" t="s">
        <v>177</v>
      </c>
      <c r="J13" t="s">
        <v>195</v>
      </c>
      <c r="K13" t="s">
        <v>213</v>
      </c>
      <c r="L13" t="s">
        <v>231</v>
      </c>
      <c r="M13" t="s">
        <v>249</v>
      </c>
      <c r="N13" t="s">
        <v>266</v>
      </c>
      <c r="O13" t="s">
        <v>198</v>
      </c>
      <c r="P13" t="s">
        <v>299</v>
      </c>
      <c r="Q13" t="s">
        <v>71</v>
      </c>
      <c r="R13" t="s">
        <v>332</v>
      </c>
    </row>
    <row r="14" spans="1:18" x14ac:dyDescent="0.35">
      <c r="A14" s="1" t="s">
        <v>30</v>
      </c>
      <c r="B14" t="s">
        <v>53</v>
      </c>
      <c r="C14" t="s">
        <v>72</v>
      </c>
      <c r="D14" t="s">
        <v>90</v>
      </c>
      <c r="E14" t="s">
        <v>109</v>
      </c>
      <c r="F14" t="s">
        <v>126</v>
      </c>
      <c r="G14" t="s">
        <v>143</v>
      </c>
      <c r="H14" t="s">
        <v>161</v>
      </c>
      <c r="I14" t="s">
        <v>178</v>
      </c>
      <c r="J14" t="s">
        <v>196</v>
      </c>
      <c r="K14" t="s">
        <v>214</v>
      </c>
      <c r="L14" t="s">
        <v>232</v>
      </c>
      <c r="M14" t="s">
        <v>250</v>
      </c>
      <c r="N14" t="s">
        <v>267</v>
      </c>
      <c r="O14" t="s">
        <v>282</v>
      </c>
      <c r="P14" t="s">
        <v>300</v>
      </c>
      <c r="Q14" t="s">
        <v>316</v>
      </c>
      <c r="R14" t="s">
        <v>333</v>
      </c>
    </row>
    <row r="15" spans="1:18" x14ac:dyDescent="0.35">
      <c r="A15" s="1" t="s">
        <v>31</v>
      </c>
      <c r="B15" t="s">
        <v>54</v>
      </c>
      <c r="C15" t="s">
        <v>73</v>
      </c>
      <c r="D15" t="s">
        <v>91</v>
      </c>
      <c r="E15" t="s">
        <v>110</v>
      </c>
      <c r="F15" t="s">
        <v>127</v>
      </c>
      <c r="G15" t="s">
        <v>144</v>
      </c>
      <c r="H15" t="s">
        <v>162</v>
      </c>
      <c r="I15" t="s">
        <v>179</v>
      </c>
      <c r="J15" t="s">
        <v>197</v>
      </c>
      <c r="K15" t="s">
        <v>215</v>
      </c>
      <c r="L15" t="s">
        <v>233</v>
      </c>
      <c r="M15" t="s">
        <v>251</v>
      </c>
      <c r="N15" t="s">
        <v>268</v>
      </c>
      <c r="O15" t="s">
        <v>283</v>
      </c>
      <c r="P15" t="s">
        <v>301</v>
      </c>
      <c r="Q15" t="s">
        <v>317</v>
      </c>
      <c r="R15" t="s">
        <v>334</v>
      </c>
    </row>
    <row r="16" spans="1:18" x14ac:dyDescent="0.35">
      <c r="A16" s="1" t="s">
        <v>32</v>
      </c>
      <c r="B16" t="s">
        <v>55</v>
      </c>
      <c r="C16" t="s">
        <v>74</v>
      </c>
      <c r="D16" t="s">
        <v>92</v>
      </c>
      <c r="E16" t="s">
        <v>111</v>
      </c>
      <c r="F16" t="s">
        <v>128</v>
      </c>
      <c r="G16" t="s">
        <v>145</v>
      </c>
      <c r="H16" t="s">
        <v>163</v>
      </c>
      <c r="I16" t="s">
        <v>180</v>
      </c>
      <c r="J16" t="s">
        <v>198</v>
      </c>
      <c r="K16" t="s">
        <v>216</v>
      </c>
      <c r="L16" t="s">
        <v>234</v>
      </c>
      <c r="M16" t="s">
        <v>115</v>
      </c>
      <c r="N16" t="s">
        <v>269</v>
      </c>
      <c r="O16" t="s">
        <v>284</v>
      </c>
      <c r="P16" t="s">
        <v>302</v>
      </c>
      <c r="Q16" t="s">
        <v>302</v>
      </c>
      <c r="R16" t="s">
        <v>274</v>
      </c>
    </row>
    <row r="17" spans="1:18" x14ac:dyDescent="0.35">
      <c r="A17" s="1" t="s">
        <v>33</v>
      </c>
      <c r="B17" t="s">
        <v>56</v>
      </c>
      <c r="C17" t="s">
        <v>75</v>
      </c>
      <c r="D17" t="s">
        <v>93</v>
      </c>
      <c r="E17" t="s">
        <v>112</v>
      </c>
      <c r="F17" t="s">
        <v>56</v>
      </c>
      <c r="G17" t="s">
        <v>146</v>
      </c>
      <c r="H17" t="s">
        <v>55</v>
      </c>
      <c r="I17" t="s">
        <v>181</v>
      </c>
      <c r="J17" t="s">
        <v>199</v>
      </c>
      <c r="K17" t="s">
        <v>217</v>
      </c>
      <c r="L17" t="s">
        <v>235</v>
      </c>
      <c r="M17" t="s">
        <v>252</v>
      </c>
      <c r="N17" t="s">
        <v>270</v>
      </c>
      <c r="O17" t="s">
        <v>128</v>
      </c>
      <c r="P17" t="s">
        <v>303</v>
      </c>
      <c r="Q17" t="s">
        <v>318</v>
      </c>
      <c r="R17" t="s">
        <v>112</v>
      </c>
    </row>
    <row r="18" spans="1:18" x14ac:dyDescent="0.35">
      <c r="A18" s="1" t="s">
        <v>34</v>
      </c>
      <c r="B18" t="s">
        <v>57</v>
      </c>
      <c r="C18" t="s">
        <v>76</v>
      </c>
      <c r="D18" t="s">
        <v>94</v>
      </c>
      <c r="E18" t="s">
        <v>113</v>
      </c>
      <c r="F18" t="s">
        <v>129</v>
      </c>
      <c r="G18" t="s">
        <v>147</v>
      </c>
      <c r="H18" t="s">
        <v>164</v>
      </c>
      <c r="I18" t="s">
        <v>182</v>
      </c>
      <c r="J18" t="s">
        <v>200</v>
      </c>
      <c r="K18" t="s">
        <v>218</v>
      </c>
      <c r="L18" t="s">
        <v>236</v>
      </c>
      <c r="M18" t="s">
        <v>253</v>
      </c>
      <c r="N18" t="s">
        <v>271</v>
      </c>
      <c r="O18" t="s">
        <v>285</v>
      </c>
      <c r="P18" t="s">
        <v>304</v>
      </c>
      <c r="Q18" t="s">
        <v>319</v>
      </c>
      <c r="R18" t="s">
        <v>335</v>
      </c>
    </row>
    <row r="19" spans="1:18" x14ac:dyDescent="0.35">
      <c r="A19" s="1" t="s">
        <v>35</v>
      </c>
      <c r="B19" t="s">
        <v>45</v>
      </c>
      <c r="C19" t="s">
        <v>45</v>
      </c>
      <c r="D19" t="s">
        <v>45</v>
      </c>
      <c r="E19" t="s">
        <v>45</v>
      </c>
      <c r="F19" t="s">
        <v>45</v>
      </c>
      <c r="G19" t="s">
        <v>148</v>
      </c>
      <c r="H19" t="s">
        <v>165</v>
      </c>
      <c r="I19" t="s">
        <v>183</v>
      </c>
      <c r="J19" t="s">
        <v>201</v>
      </c>
      <c r="K19" t="s">
        <v>219</v>
      </c>
      <c r="L19" t="s">
        <v>237</v>
      </c>
      <c r="M19" t="s">
        <v>254</v>
      </c>
      <c r="N19" t="s">
        <v>272</v>
      </c>
      <c r="O19" t="s">
        <v>286</v>
      </c>
      <c r="P19" t="s">
        <v>305</v>
      </c>
      <c r="Q19" t="s">
        <v>320</v>
      </c>
      <c r="R19" t="s">
        <v>336</v>
      </c>
    </row>
    <row r="20" spans="1:18" x14ac:dyDescent="0.35">
      <c r="A20" s="1" t="s">
        <v>36</v>
      </c>
      <c r="B20" t="s">
        <v>58</v>
      </c>
      <c r="C20" t="s">
        <v>77</v>
      </c>
      <c r="D20" t="s">
        <v>95</v>
      </c>
      <c r="E20" t="s">
        <v>114</v>
      </c>
      <c r="F20" t="s">
        <v>130</v>
      </c>
      <c r="G20" t="s">
        <v>149</v>
      </c>
      <c r="H20" t="s">
        <v>166</v>
      </c>
      <c r="I20" t="s">
        <v>184</v>
      </c>
      <c r="J20" t="s">
        <v>202</v>
      </c>
      <c r="K20" t="s">
        <v>220</v>
      </c>
      <c r="L20" t="s">
        <v>238</v>
      </c>
      <c r="M20" t="s">
        <v>255</v>
      </c>
      <c r="N20" t="s">
        <v>273</v>
      </c>
      <c r="O20" t="s">
        <v>287</v>
      </c>
      <c r="P20" t="s">
        <v>306</v>
      </c>
      <c r="Q20" t="s">
        <v>321</v>
      </c>
      <c r="R20" t="s">
        <v>337</v>
      </c>
    </row>
    <row r="21" spans="1:18" x14ac:dyDescent="0.35">
      <c r="A21" s="1" t="s">
        <v>37</v>
      </c>
      <c r="B21" t="s">
        <v>59</v>
      </c>
      <c r="C21" t="s">
        <v>78</v>
      </c>
      <c r="D21" t="s">
        <v>96</v>
      </c>
      <c r="E21" t="s">
        <v>115</v>
      </c>
      <c r="F21" t="s">
        <v>131</v>
      </c>
      <c r="G21" t="s">
        <v>150</v>
      </c>
      <c r="H21" t="s">
        <v>167</v>
      </c>
      <c r="I21" t="s">
        <v>185</v>
      </c>
      <c r="J21" t="s">
        <v>203</v>
      </c>
      <c r="K21" t="s">
        <v>221</v>
      </c>
      <c r="L21" t="s">
        <v>239</v>
      </c>
      <c r="M21" t="s">
        <v>256</v>
      </c>
      <c r="N21" t="s">
        <v>274</v>
      </c>
      <c r="O21" t="s">
        <v>288</v>
      </c>
      <c r="P21" t="s">
        <v>150</v>
      </c>
      <c r="Q21" t="s">
        <v>74</v>
      </c>
      <c r="R21" t="s">
        <v>322</v>
      </c>
    </row>
    <row r="22" spans="1:18" x14ac:dyDescent="0.35">
      <c r="A22" s="1" t="s">
        <v>38</v>
      </c>
      <c r="B22" t="s">
        <v>60</v>
      </c>
      <c r="C22" t="s">
        <v>79</v>
      </c>
      <c r="D22" t="s">
        <v>97</v>
      </c>
      <c r="E22" t="s">
        <v>116</v>
      </c>
      <c r="F22" t="s">
        <v>132</v>
      </c>
      <c r="G22" t="s">
        <v>151</v>
      </c>
      <c r="H22" t="s">
        <v>168</v>
      </c>
      <c r="I22" t="s">
        <v>186</v>
      </c>
      <c r="J22" t="s">
        <v>167</v>
      </c>
      <c r="K22" t="s">
        <v>222</v>
      </c>
      <c r="L22" t="s">
        <v>240</v>
      </c>
      <c r="M22" t="s">
        <v>257</v>
      </c>
      <c r="N22" t="s">
        <v>98</v>
      </c>
      <c r="O22" t="s">
        <v>289</v>
      </c>
      <c r="P22" t="s">
        <v>307</v>
      </c>
      <c r="Q22" t="s">
        <v>322</v>
      </c>
      <c r="R22" t="s">
        <v>338</v>
      </c>
    </row>
    <row r="23" spans="1:18" x14ac:dyDescent="0.35">
      <c r="A23" s="1" t="s">
        <v>39</v>
      </c>
      <c r="B23" t="s">
        <v>61</v>
      </c>
      <c r="C23" t="s">
        <v>80</v>
      </c>
      <c r="D23" t="s">
        <v>98</v>
      </c>
      <c r="E23" t="s">
        <v>61</v>
      </c>
      <c r="F23" t="s">
        <v>97</v>
      </c>
      <c r="G23" t="s">
        <v>152</v>
      </c>
      <c r="H23" t="s">
        <v>98</v>
      </c>
      <c r="I23" t="s">
        <v>168</v>
      </c>
      <c r="J23" t="s">
        <v>204</v>
      </c>
      <c r="K23" t="s">
        <v>185</v>
      </c>
      <c r="L23" t="s">
        <v>186</v>
      </c>
      <c r="M23" t="s">
        <v>256</v>
      </c>
      <c r="N23" t="s">
        <v>115</v>
      </c>
      <c r="O23" t="s">
        <v>290</v>
      </c>
      <c r="P23" t="s">
        <v>61</v>
      </c>
      <c r="Q23" t="s">
        <v>323</v>
      </c>
      <c r="R23" t="s">
        <v>339</v>
      </c>
    </row>
    <row r="24" spans="1:18" x14ac:dyDescent="0.35">
      <c r="A24" s="1" t="s">
        <v>40</v>
      </c>
      <c r="B24" t="s">
        <v>62</v>
      </c>
      <c r="C24" t="s">
        <v>62</v>
      </c>
      <c r="D24" t="s">
        <v>62</v>
      </c>
      <c r="E24" t="s">
        <v>62</v>
      </c>
      <c r="F24" t="s">
        <v>62</v>
      </c>
      <c r="G24" t="s">
        <v>62</v>
      </c>
      <c r="H24" t="s">
        <v>62</v>
      </c>
      <c r="I24" t="s">
        <v>62</v>
      </c>
      <c r="J24" t="s">
        <v>62</v>
      </c>
      <c r="K24" t="s">
        <v>62</v>
      </c>
      <c r="L24" t="s">
        <v>62</v>
      </c>
      <c r="M24" t="s">
        <v>62</v>
      </c>
      <c r="N24" t="s">
        <v>62</v>
      </c>
      <c r="O24" t="s">
        <v>62</v>
      </c>
      <c r="P24" t="s">
        <v>62</v>
      </c>
      <c r="Q24" t="s">
        <v>62</v>
      </c>
      <c r="R24" t="s">
        <v>62</v>
      </c>
    </row>
    <row r="25" spans="1:18" x14ac:dyDescent="0.35">
      <c r="A25" s="1" t="s">
        <v>41</v>
      </c>
      <c r="B25" t="s">
        <v>63</v>
      </c>
      <c r="C25" t="s">
        <v>45</v>
      </c>
      <c r="D25" t="s">
        <v>45</v>
      </c>
      <c r="E25" t="s">
        <v>45</v>
      </c>
      <c r="F25" t="s">
        <v>133</v>
      </c>
      <c r="G25" t="s">
        <v>45</v>
      </c>
      <c r="H25" t="s">
        <v>45</v>
      </c>
      <c r="I25" t="s">
        <v>45</v>
      </c>
      <c r="J25" t="s">
        <v>45</v>
      </c>
      <c r="K25" t="s">
        <v>223</v>
      </c>
      <c r="L25" t="s">
        <v>96</v>
      </c>
      <c r="M25" t="s">
        <v>258</v>
      </c>
      <c r="N25" t="s">
        <v>275</v>
      </c>
      <c r="O25" t="s">
        <v>291</v>
      </c>
      <c r="P25" t="s">
        <v>308</v>
      </c>
      <c r="Q25" t="s">
        <v>324</v>
      </c>
      <c r="R25" t="s">
        <v>340</v>
      </c>
    </row>
    <row r="28" spans="1:18" x14ac:dyDescent="0.35">
      <c r="A28" s="2" t="s">
        <v>1677</v>
      </c>
      <c r="B28">
        <f>B3*B9</f>
        <v>10.220000000000001</v>
      </c>
      <c r="C28">
        <f t="shared" ref="C28:Q28" si="0">C3*C9</f>
        <v>13.54</v>
      </c>
      <c r="D28">
        <f t="shared" si="0"/>
        <v>11.458</v>
      </c>
      <c r="E28">
        <f t="shared" si="0"/>
        <v>11.352000000000002</v>
      </c>
      <c r="F28">
        <f t="shared" si="0"/>
        <v>13.36</v>
      </c>
      <c r="G28">
        <f t="shared" si="0"/>
        <v>13.59</v>
      </c>
      <c r="H28">
        <f t="shared" si="0"/>
        <v>16.420000000000002</v>
      </c>
      <c r="I28">
        <f t="shared" si="0"/>
        <v>22.979999999999997</v>
      </c>
      <c r="J28">
        <f t="shared" si="0"/>
        <v>29.273999999999997</v>
      </c>
      <c r="K28">
        <f t="shared" si="0"/>
        <v>31.031000000000002</v>
      </c>
      <c r="L28">
        <f t="shared" si="0"/>
        <v>36.816000000000003</v>
      </c>
      <c r="M28">
        <f t="shared" si="0"/>
        <v>47.502000000000002</v>
      </c>
      <c r="N28">
        <f t="shared" si="0"/>
        <v>57.485999999999997</v>
      </c>
      <c r="O28">
        <f t="shared" si="0"/>
        <v>59.508000000000003</v>
      </c>
      <c r="P28">
        <f t="shared" si="0"/>
        <v>70.97999999999999</v>
      </c>
      <c r="Q28">
        <f t="shared" si="0"/>
        <v>125.268</v>
      </c>
      <c r="R28">
        <f>R3*R9</f>
        <v>2320.056</v>
      </c>
    </row>
    <row r="29" spans="1:18" x14ac:dyDescent="0.35">
      <c r="A29" s="2" t="s">
        <v>1678</v>
      </c>
      <c r="B29" s="3">
        <f>B28*'Income Statement'!B26</f>
        <v>868.7</v>
      </c>
      <c r="C29" s="3">
        <f>C28*'Income Statement'!C26</f>
        <v>1814.36</v>
      </c>
      <c r="D29" s="3">
        <f>D28*'Income Statement'!D26</f>
        <v>4273.8339999999998</v>
      </c>
      <c r="E29" s="3">
        <f>E28*'Income Statement'!E26</f>
        <v>5823.5760000000009</v>
      </c>
      <c r="F29" s="3">
        <f>F28*'Income Statement'!F26</f>
        <v>6853.6799999999994</v>
      </c>
      <c r="G29" s="3">
        <f>G28*'Income Statement'!G26</f>
        <v>7406.55</v>
      </c>
      <c r="H29" s="3">
        <f>H28*'Income Statement'!H26</f>
        <v>9572.86</v>
      </c>
      <c r="I29" s="3">
        <f>I28*'Income Statement'!I26</f>
        <v>14224.619999999997</v>
      </c>
      <c r="J29" s="3">
        <f>J28*'Income Statement'!J26</f>
        <v>18501.167999999998</v>
      </c>
      <c r="K29" s="3">
        <f>K28*'Income Statement'!K26</f>
        <v>19673.654000000002</v>
      </c>
      <c r="L29" s="3">
        <f>L28*'Income Statement'!L26</f>
        <v>23488.608</v>
      </c>
      <c r="M29" s="3">
        <f>M28*'Income Statement'!M26</f>
        <v>30686.292000000001</v>
      </c>
      <c r="N29" s="3">
        <f>N28*'Income Statement'!N26</f>
        <v>37595.843999999997</v>
      </c>
      <c r="O29" s="3">
        <f>O28*'Income Statement'!O26</f>
        <v>39513.312000000005</v>
      </c>
      <c r="P29" s="3">
        <f>P28*'Income Statement'!P26</f>
        <v>48053.459999999992</v>
      </c>
      <c r="Q29" s="3">
        <f>Q28*'Income Statement'!Q26</f>
        <v>86059.115999999995</v>
      </c>
      <c r="R29" s="3">
        <f>R28*'Income Statement'!R26</f>
        <v>1607798.808</v>
      </c>
    </row>
    <row r="30" spans="1:18" x14ac:dyDescent="0.35">
      <c r="A30" s="2" t="s">
        <v>1679</v>
      </c>
      <c r="B30" s="3">
        <f>B28*'Income Statement'!B25</f>
        <v>868.7</v>
      </c>
      <c r="C30" s="3">
        <f>C28*'Income Statement'!C25</f>
        <v>1814.36</v>
      </c>
      <c r="D30" s="3">
        <f>D28*'Income Statement'!D25</f>
        <v>2165.5619999999999</v>
      </c>
      <c r="E30" s="3">
        <f>E28*'Income Statement'!E25</f>
        <v>3121.8000000000006</v>
      </c>
      <c r="F30" s="3">
        <f>F28*'Income Statement'!F25</f>
        <v>3674</v>
      </c>
      <c r="G30" s="3">
        <f>G28*'Income Statement'!G25</f>
        <v>5245.74</v>
      </c>
      <c r="H30" s="3">
        <f>H28*'Income Statement'!H25</f>
        <v>9047.42</v>
      </c>
      <c r="I30" s="3">
        <f>I28*'Income Statement'!I25</f>
        <v>13833.959999999997</v>
      </c>
      <c r="J30" s="3">
        <f>J28*'Income Statement'!J25</f>
        <v>18179.153999999999</v>
      </c>
      <c r="K30" s="3">
        <f>K28*'Income Statement'!K25</f>
        <v>19456.437000000002</v>
      </c>
      <c r="L30" s="3">
        <f>L28*'Income Statement'!L25</f>
        <v>23267.712000000003</v>
      </c>
      <c r="M30" s="3">
        <f>M28*'Income Statement'!M25</f>
        <v>30258.774000000001</v>
      </c>
      <c r="N30" s="3">
        <f>N28*'Income Statement'!N25</f>
        <v>37078.47</v>
      </c>
      <c r="O30" s="3">
        <f>O28*'Income Statement'!O25</f>
        <v>38918.232000000004</v>
      </c>
      <c r="P30" s="3">
        <f>P28*'Income Statement'!P25</f>
        <v>47201.69999999999</v>
      </c>
      <c r="Q30" s="3">
        <f>Q28*'Income Statement'!Q25</f>
        <v>84681.168000000005</v>
      </c>
      <c r="R30" s="3">
        <f>R28*'Income Statement'!R25</f>
        <v>1589238.36</v>
      </c>
    </row>
    <row r="35" spans="1:2" x14ac:dyDescent="0.35">
      <c r="A35" t="s">
        <v>1680</v>
      </c>
      <c r="B35" t="s">
        <v>1681</v>
      </c>
    </row>
  </sheetData>
  <pageMargins left="0.7" right="0.7" top="0.75" bottom="0.75" header="0.3" footer="0.3"/>
  <ignoredErrors>
    <ignoredError sqref="B1:R8 B10:R27 B9:P9 R9 B32:R34 C31:R31 B36:R1048576 C35:R3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28747-86AE-4FC1-9D84-D4742643EB47}">
  <dimension ref="B3:D47"/>
  <sheetViews>
    <sheetView topLeftCell="A4" workbookViewId="0">
      <selection activeCell="I40" sqref="I40"/>
    </sheetView>
  </sheetViews>
  <sheetFormatPr defaultRowHeight="14.5" x14ac:dyDescent="0.35"/>
  <cols>
    <col min="2" max="2" width="7.453125" customWidth="1"/>
    <col min="3" max="3" width="28" customWidth="1"/>
    <col min="4" max="4" width="9.7265625" customWidth="1"/>
  </cols>
  <sheetData>
    <row r="3" spans="2:4" x14ac:dyDescent="0.35">
      <c r="B3" s="29" t="s">
        <v>1802</v>
      </c>
      <c r="C3" s="30"/>
      <c r="D3" s="30"/>
    </row>
    <row r="4" spans="2:4" x14ac:dyDescent="0.35">
      <c r="B4" s="10" t="s">
        <v>1767</v>
      </c>
      <c r="D4" s="11">
        <v>69092</v>
      </c>
    </row>
    <row r="5" spans="2:4" s="31" customFormat="1" ht="15" thickBot="1" x14ac:dyDescent="0.4">
      <c r="B5" s="31" t="s">
        <v>1781</v>
      </c>
      <c r="D5" s="33">
        <v>31158</v>
      </c>
    </row>
    <row r="6" spans="2:4" x14ac:dyDescent="0.35">
      <c r="B6" s="10" t="s">
        <v>1780</v>
      </c>
      <c r="D6" s="11">
        <f>D4-D5</f>
        <v>37934</v>
      </c>
    </row>
    <row r="7" spans="2:4" x14ac:dyDescent="0.35">
      <c r="C7" s="32" t="s">
        <v>352</v>
      </c>
      <c r="D7" s="34"/>
    </row>
    <row r="8" spans="2:4" x14ac:dyDescent="0.35">
      <c r="C8" t="s">
        <v>1782</v>
      </c>
      <c r="D8" s="3">
        <v>10273</v>
      </c>
    </row>
    <row r="9" spans="2:4" x14ac:dyDescent="0.35">
      <c r="C9" t="s">
        <v>1783</v>
      </c>
      <c r="D9" s="3">
        <f>6929+3597</f>
        <v>10526</v>
      </c>
    </row>
    <row r="10" spans="2:4" x14ac:dyDescent="0.35">
      <c r="C10" t="s">
        <v>1789</v>
      </c>
      <c r="D10" s="3" t="s">
        <v>1768</v>
      </c>
    </row>
    <row r="11" spans="2:4" s="5" customFormat="1" x14ac:dyDescent="0.35">
      <c r="C11" s="5" t="s">
        <v>1790</v>
      </c>
      <c r="D11" s="17" t="s">
        <v>1768</v>
      </c>
    </row>
    <row r="12" spans="2:4" x14ac:dyDescent="0.35">
      <c r="C12" t="s">
        <v>1784</v>
      </c>
      <c r="D12" s="3">
        <f>SUM(D8:D9)</f>
        <v>20799</v>
      </c>
    </row>
    <row r="13" spans="2:4" s="31" customFormat="1" ht="15" thickBot="1" x14ac:dyDescent="0.4">
      <c r="D13" s="33"/>
    </row>
    <row r="14" spans="2:4" x14ac:dyDescent="0.35">
      <c r="B14" s="10" t="s">
        <v>1785</v>
      </c>
      <c r="D14" s="11">
        <f>D6-D12</f>
        <v>17135</v>
      </c>
    </row>
    <row r="15" spans="2:4" x14ac:dyDescent="0.35">
      <c r="D15" s="3"/>
    </row>
    <row r="16" spans="2:4" x14ac:dyDescent="0.35">
      <c r="C16" s="32" t="s">
        <v>1786</v>
      </c>
      <c r="D16" s="34"/>
    </row>
    <row r="17" spans="2:4" x14ac:dyDescent="0.35">
      <c r="C17" t="s">
        <v>1792</v>
      </c>
      <c r="D17" s="3">
        <v>-902</v>
      </c>
    </row>
    <row r="18" spans="2:4" x14ac:dyDescent="0.35">
      <c r="C18" t="s">
        <v>357</v>
      </c>
      <c r="D18" s="3" t="s">
        <v>1768</v>
      </c>
    </row>
    <row r="19" spans="2:4" x14ac:dyDescent="0.35">
      <c r="C19" t="s">
        <v>1787</v>
      </c>
      <c r="D19" s="3">
        <f>D14+D17</f>
        <v>16233</v>
      </c>
    </row>
    <row r="20" spans="2:4" x14ac:dyDescent="0.35">
      <c r="C20" t="s">
        <v>1788</v>
      </c>
      <c r="D20" s="3">
        <v>2323</v>
      </c>
    </row>
    <row r="21" spans="2:4" s="5" customFormat="1" x14ac:dyDescent="0.35">
      <c r="C21" s="5" t="s">
        <v>1791</v>
      </c>
      <c r="D21" s="17" t="s">
        <v>1768</v>
      </c>
    </row>
    <row r="22" spans="2:4" x14ac:dyDescent="0.35">
      <c r="C22" t="s">
        <v>1793</v>
      </c>
      <c r="D22" s="3">
        <f>D19-D20</f>
        <v>13910</v>
      </c>
    </row>
    <row r="23" spans="2:4" x14ac:dyDescent="0.35">
      <c r="D23" s="3"/>
    </row>
    <row r="24" spans="2:4" x14ac:dyDescent="0.35">
      <c r="C24" s="32" t="s">
        <v>1794</v>
      </c>
      <c r="D24" s="34"/>
    </row>
    <row r="25" spans="2:4" x14ac:dyDescent="0.35">
      <c r="C25" t="s">
        <v>1795</v>
      </c>
      <c r="D25" s="3" t="s">
        <v>1768</v>
      </c>
    </row>
    <row r="26" spans="2:4" x14ac:dyDescent="0.35">
      <c r="C26" t="s">
        <v>1796</v>
      </c>
      <c r="D26" s="3" t="s">
        <v>1768</v>
      </c>
    </row>
    <row r="27" spans="2:4" x14ac:dyDescent="0.35">
      <c r="C27" t="s">
        <v>1797</v>
      </c>
      <c r="D27" s="3" t="s">
        <v>1768</v>
      </c>
    </row>
    <row r="28" spans="2:4" x14ac:dyDescent="0.35">
      <c r="C28" t="s">
        <v>1798</v>
      </c>
      <c r="D28" s="3" t="s">
        <v>1768</v>
      </c>
    </row>
    <row r="29" spans="2:4" s="31" customFormat="1" ht="15" thickBot="1" x14ac:dyDescent="0.4">
      <c r="D29" s="33"/>
    </row>
    <row r="30" spans="2:4" s="10" customFormat="1" x14ac:dyDescent="0.35">
      <c r="B30" s="10" t="s">
        <v>1799</v>
      </c>
      <c r="D30" s="11">
        <f>D22</f>
        <v>13910</v>
      </c>
    </row>
    <row r="31" spans="2:4" s="31" customFormat="1" ht="15" thickBot="1" x14ac:dyDescent="0.4">
      <c r="B31" s="31" t="s">
        <v>1800</v>
      </c>
      <c r="D31" s="33" t="s">
        <v>1768</v>
      </c>
    </row>
    <row r="32" spans="2:4" s="10" customFormat="1" x14ac:dyDescent="0.35">
      <c r="B32" s="10" t="s">
        <v>1801</v>
      </c>
      <c r="D32" s="35">
        <f>D30</f>
        <v>13910</v>
      </c>
    </row>
    <row r="35" spans="2:4" x14ac:dyDescent="0.35">
      <c r="B35" s="29" t="s">
        <v>1802</v>
      </c>
      <c r="C35" s="30"/>
      <c r="D35" s="30"/>
    </row>
    <row r="37" spans="2:4" x14ac:dyDescent="0.35">
      <c r="C37" s="32" t="s">
        <v>1810</v>
      </c>
      <c r="D37" s="32"/>
    </row>
    <row r="38" spans="2:4" x14ac:dyDescent="0.35">
      <c r="C38" t="s">
        <v>1803</v>
      </c>
      <c r="D38" s="3">
        <v>39539</v>
      </c>
    </row>
    <row r="39" spans="2:4" x14ac:dyDescent="0.35">
      <c r="C39" t="s">
        <v>1804</v>
      </c>
      <c r="D39" s="3">
        <v>7071</v>
      </c>
    </row>
    <row r="40" spans="2:4" s="5" customFormat="1" x14ac:dyDescent="0.35">
      <c r="C40" s="5" t="s">
        <v>1716</v>
      </c>
      <c r="D40" s="17">
        <v>7872</v>
      </c>
    </row>
    <row r="41" spans="2:4" s="10" customFormat="1" x14ac:dyDescent="0.35">
      <c r="C41" s="10" t="s">
        <v>1778</v>
      </c>
      <c r="D41" s="11">
        <f>SUM(D38:D40)</f>
        <v>54482</v>
      </c>
    </row>
    <row r="42" spans="2:4" s="5" customFormat="1" x14ac:dyDescent="0.35">
      <c r="C42" s="5" t="s">
        <v>1805</v>
      </c>
      <c r="D42" s="17">
        <v>6895</v>
      </c>
    </row>
    <row r="43" spans="2:4" s="10" customFormat="1" x14ac:dyDescent="0.35">
      <c r="C43" s="10" t="s">
        <v>1806</v>
      </c>
      <c r="D43" s="11">
        <f>D41+D42</f>
        <v>61377</v>
      </c>
    </row>
    <row r="44" spans="2:4" x14ac:dyDescent="0.35">
      <c r="C44" t="s">
        <v>1807</v>
      </c>
      <c r="D44" s="3">
        <v>6868</v>
      </c>
    </row>
    <row r="45" spans="2:4" x14ac:dyDescent="0.35">
      <c r="C45" t="s">
        <v>1712</v>
      </c>
      <c r="D45" s="3">
        <v>209</v>
      </c>
    </row>
    <row r="46" spans="2:4" s="5" customFormat="1" x14ac:dyDescent="0.35">
      <c r="C46" s="5" t="s">
        <v>1808</v>
      </c>
      <c r="D46" s="17">
        <v>638</v>
      </c>
    </row>
    <row r="47" spans="2:4" s="10" customFormat="1" x14ac:dyDescent="0.35">
      <c r="C47" s="10" t="s">
        <v>1809</v>
      </c>
      <c r="D47" s="11">
        <f>SUM(D43:D46)</f>
        <v>69092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Q47"/>
  <sheetViews>
    <sheetView zoomScaleNormal="100" workbookViewId="0">
      <pane xSplit="1" ySplit="1" topLeftCell="F2" activePane="bottomRight" state="frozen"/>
      <selection pane="topRight" activeCell="B1" sqref="B1"/>
      <selection pane="bottomLeft" activeCell="A2" sqref="A2"/>
      <selection pane="bottomRight" activeCell="O9" sqref="O9"/>
    </sheetView>
  </sheetViews>
  <sheetFormatPr defaultRowHeight="14.5" x14ac:dyDescent="0.35"/>
  <cols>
    <col min="1" max="1" width="29.7265625" customWidth="1"/>
    <col min="2" max="24" width="10.6328125" customWidth="1"/>
    <col min="25" max="27" width="8.90625" bestFit="1" customWidth="1"/>
    <col min="28" max="28" width="14.36328125" bestFit="1" customWidth="1"/>
    <col min="29" max="31" width="8.90625" bestFit="1" customWidth="1"/>
    <col min="32" max="39" width="9" bestFit="1" customWidth="1"/>
    <col min="40" max="40" width="10.08984375" bestFit="1" customWidth="1"/>
  </cols>
  <sheetData>
    <row r="1" spans="1:40" x14ac:dyDescent="0.35">
      <c r="A1" s="1" t="s">
        <v>17</v>
      </c>
      <c r="B1" s="1" t="s">
        <v>341</v>
      </c>
      <c r="C1" s="1" t="s">
        <v>342</v>
      </c>
      <c r="D1" s="1" t="s">
        <v>343</v>
      </c>
      <c r="E1" s="1" t="s">
        <v>344</v>
      </c>
      <c r="F1" s="1" t="s">
        <v>345</v>
      </c>
      <c r="G1" s="1" t="s">
        <v>346</v>
      </c>
      <c r="H1" s="1" t="s">
        <v>347</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v>2022</v>
      </c>
      <c r="Z1">
        <f>Y1+1</f>
        <v>2023</v>
      </c>
      <c r="AA1">
        <f t="shared" ref="AA1:AN1" si="0">Z1+1</f>
        <v>2024</v>
      </c>
      <c r="AB1">
        <f t="shared" si="0"/>
        <v>2025</v>
      </c>
      <c r="AC1">
        <f t="shared" si="0"/>
        <v>2026</v>
      </c>
      <c r="AD1">
        <f t="shared" si="0"/>
        <v>2027</v>
      </c>
      <c r="AE1">
        <f t="shared" si="0"/>
        <v>2028</v>
      </c>
      <c r="AF1">
        <f t="shared" si="0"/>
        <v>2029</v>
      </c>
      <c r="AG1">
        <f t="shared" si="0"/>
        <v>2030</v>
      </c>
      <c r="AH1">
        <f t="shared" si="0"/>
        <v>2031</v>
      </c>
      <c r="AI1">
        <f t="shared" si="0"/>
        <v>2032</v>
      </c>
      <c r="AJ1">
        <f t="shared" si="0"/>
        <v>2033</v>
      </c>
      <c r="AK1">
        <f t="shared" si="0"/>
        <v>2034</v>
      </c>
      <c r="AL1">
        <f t="shared" si="0"/>
        <v>2035</v>
      </c>
      <c r="AM1">
        <f t="shared" si="0"/>
        <v>2036</v>
      </c>
      <c r="AN1">
        <f t="shared" si="0"/>
        <v>2037</v>
      </c>
    </row>
    <row r="2" spans="1:40" s="10" customFormat="1" x14ac:dyDescent="0.35">
      <c r="A2" s="1" t="s">
        <v>348</v>
      </c>
      <c r="B2" s="10" t="s">
        <v>45</v>
      </c>
      <c r="C2" s="10" t="s">
        <v>383</v>
      </c>
      <c r="D2" s="10" t="s">
        <v>396</v>
      </c>
      <c r="E2" s="10" t="s">
        <v>415</v>
      </c>
      <c r="F2" s="10" t="s">
        <v>435</v>
      </c>
      <c r="G2" s="10" t="s">
        <v>453</v>
      </c>
      <c r="H2" s="10" t="s">
        <v>475</v>
      </c>
      <c r="I2" s="10" t="s">
        <v>51</v>
      </c>
      <c r="J2" s="10" t="s">
        <v>70</v>
      </c>
      <c r="K2" s="10" t="s">
        <v>88</v>
      </c>
      <c r="L2" s="10" t="s">
        <v>107</v>
      </c>
      <c r="M2" s="10" t="s">
        <v>124</v>
      </c>
      <c r="N2" s="10" t="s">
        <v>141</v>
      </c>
      <c r="O2" s="10" t="s">
        <v>159</v>
      </c>
      <c r="P2" s="10" t="s">
        <v>176</v>
      </c>
      <c r="Q2" s="10" t="s">
        <v>194</v>
      </c>
      <c r="R2" s="10" t="s">
        <v>212</v>
      </c>
      <c r="S2" s="10" t="s">
        <v>230</v>
      </c>
      <c r="T2" s="10" t="s">
        <v>248</v>
      </c>
      <c r="U2" s="10" t="s">
        <v>265</v>
      </c>
      <c r="V2" s="10" t="s">
        <v>281</v>
      </c>
      <c r="W2" s="10" t="s">
        <v>298</v>
      </c>
      <c r="X2" s="10" t="s">
        <v>315</v>
      </c>
      <c r="Y2" s="11">
        <f>X2*1.2</f>
        <v>309164.39999999997</v>
      </c>
      <c r="Z2" s="11">
        <f t="shared" ref="Z2:AA2" si="1">Y2*1.2</f>
        <v>370997.27999999997</v>
      </c>
      <c r="AA2" s="11">
        <f t="shared" si="1"/>
        <v>445196.73599999998</v>
      </c>
      <c r="AB2" s="11">
        <f>AA2*1.15</f>
        <v>511976.24639999995</v>
      </c>
      <c r="AC2" s="11">
        <f t="shared" ref="AC2:AN2" si="2">AB2*1.15</f>
        <v>588772.68335999991</v>
      </c>
      <c r="AD2" s="11">
        <f t="shared" si="2"/>
        <v>677088.58586399979</v>
      </c>
      <c r="AE2" s="11">
        <f t="shared" si="2"/>
        <v>778651.87374359975</v>
      </c>
      <c r="AF2" s="11">
        <f t="shared" si="2"/>
        <v>895449.65480513964</v>
      </c>
      <c r="AG2" s="11">
        <f t="shared" si="2"/>
        <v>1029767.1030259106</v>
      </c>
      <c r="AH2" s="11">
        <f t="shared" si="2"/>
        <v>1184232.168479797</v>
      </c>
      <c r="AI2" s="11">
        <f t="shared" si="2"/>
        <v>1361866.9937517664</v>
      </c>
      <c r="AJ2" s="11">
        <f t="shared" si="2"/>
        <v>1566147.0428145311</v>
      </c>
      <c r="AK2" s="11">
        <f t="shared" si="2"/>
        <v>1801069.0992367107</v>
      </c>
      <c r="AL2" s="11">
        <f t="shared" si="2"/>
        <v>2071229.4641222171</v>
      </c>
      <c r="AM2" s="11">
        <f t="shared" si="2"/>
        <v>2381913.8837405494</v>
      </c>
      <c r="AN2" s="11">
        <f t="shared" si="2"/>
        <v>2739200.9663016316</v>
      </c>
    </row>
    <row r="3" spans="1:40" x14ac:dyDescent="0.35">
      <c r="A3" s="1" t="s">
        <v>349</v>
      </c>
      <c r="B3" t="s">
        <v>373</v>
      </c>
      <c r="C3" t="s">
        <v>376</v>
      </c>
      <c r="D3" t="s">
        <v>397</v>
      </c>
      <c r="E3" t="s">
        <v>416</v>
      </c>
      <c r="F3" t="s">
        <v>436</v>
      </c>
      <c r="G3" t="s">
        <v>454</v>
      </c>
      <c r="H3" t="s">
        <v>476</v>
      </c>
      <c r="I3" t="s">
        <v>496</v>
      </c>
      <c r="J3" t="s">
        <v>513</v>
      </c>
      <c r="K3" t="s">
        <v>531</v>
      </c>
      <c r="L3" t="s">
        <v>549</v>
      </c>
      <c r="M3" t="s">
        <v>567</v>
      </c>
      <c r="N3" t="s">
        <v>1727</v>
      </c>
      <c r="O3" t="s">
        <v>603</v>
      </c>
      <c r="P3" t="s">
        <v>623</v>
      </c>
      <c r="Q3" t="s">
        <v>644</v>
      </c>
      <c r="R3" t="s">
        <v>665</v>
      </c>
      <c r="S3" t="s">
        <v>684</v>
      </c>
      <c r="T3" t="s">
        <v>703</v>
      </c>
      <c r="U3" t="s">
        <v>722</v>
      </c>
      <c r="V3" t="s">
        <v>740</v>
      </c>
      <c r="W3" t="s">
        <v>757</v>
      </c>
      <c r="X3" t="s">
        <v>775</v>
      </c>
    </row>
    <row r="4" spans="1:40" s="10" customFormat="1" x14ac:dyDescent="0.35">
      <c r="A4" s="1" t="s">
        <v>350</v>
      </c>
      <c r="B4" s="10" t="s">
        <v>374</v>
      </c>
      <c r="C4" s="10" t="s">
        <v>384</v>
      </c>
      <c r="D4" s="10" t="s">
        <v>398</v>
      </c>
      <c r="E4" s="10" t="s">
        <v>417</v>
      </c>
      <c r="F4" s="10" t="s">
        <v>437</v>
      </c>
      <c r="G4" s="10" t="s">
        <v>455</v>
      </c>
      <c r="H4" s="10" t="s">
        <v>477</v>
      </c>
      <c r="I4" s="10" t="s">
        <v>497</v>
      </c>
      <c r="J4" s="10" t="s">
        <v>514</v>
      </c>
      <c r="K4" s="10" t="s">
        <v>532</v>
      </c>
      <c r="L4" s="10" t="s">
        <v>550</v>
      </c>
      <c r="M4" s="10" t="s">
        <v>568</v>
      </c>
      <c r="N4" s="10" t="s">
        <v>585</v>
      </c>
      <c r="O4" s="10" t="s">
        <v>604</v>
      </c>
      <c r="P4" s="10" t="s">
        <v>624</v>
      </c>
      <c r="Q4" s="10" t="s">
        <v>645</v>
      </c>
      <c r="R4" s="10" t="s">
        <v>666</v>
      </c>
      <c r="S4" s="10" t="s">
        <v>685</v>
      </c>
      <c r="T4" s="10" t="s">
        <v>704</v>
      </c>
      <c r="U4" s="10" t="s">
        <v>723</v>
      </c>
      <c r="V4" s="10" t="s">
        <v>741</v>
      </c>
      <c r="W4" s="10" t="s">
        <v>758</v>
      </c>
      <c r="X4" s="10" t="s">
        <v>776</v>
      </c>
      <c r="Y4" s="11">
        <f>Y2*0.55</f>
        <v>170040.41999999998</v>
      </c>
      <c r="Z4" s="11">
        <f t="shared" ref="Z4:AN4" si="3">Z2*0.55</f>
        <v>204048.50399999999</v>
      </c>
      <c r="AA4" s="11">
        <f t="shared" si="3"/>
        <v>244858.20480000001</v>
      </c>
      <c r="AB4" s="11">
        <f t="shared" si="3"/>
        <v>281586.93552</v>
      </c>
      <c r="AC4" s="11">
        <f t="shared" si="3"/>
        <v>323824.97584799997</v>
      </c>
      <c r="AD4" s="11">
        <f t="shared" si="3"/>
        <v>372398.72222519992</v>
      </c>
      <c r="AE4" s="11">
        <f t="shared" si="3"/>
        <v>428258.5305589799</v>
      </c>
      <c r="AF4" s="11">
        <f t="shared" si="3"/>
        <v>492497.31014282681</v>
      </c>
      <c r="AG4" s="11">
        <f t="shared" si="3"/>
        <v>566371.90666425088</v>
      </c>
      <c r="AH4" s="11">
        <f t="shared" si="3"/>
        <v>651327.69266388833</v>
      </c>
      <c r="AI4" s="11">
        <f t="shared" si="3"/>
        <v>749026.8465634716</v>
      </c>
      <c r="AJ4" s="11">
        <f t="shared" si="3"/>
        <v>861380.8735479922</v>
      </c>
      <c r="AK4" s="11">
        <f t="shared" si="3"/>
        <v>990588.00458019099</v>
      </c>
      <c r="AL4" s="11">
        <f t="shared" si="3"/>
        <v>1139176.2052672196</v>
      </c>
      <c r="AM4" s="11">
        <f t="shared" si="3"/>
        <v>1310052.6360573024</v>
      </c>
      <c r="AN4" s="11">
        <f t="shared" si="3"/>
        <v>1506560.5314658976</v>
      </c>
    </row>
    <row r="5" spans="1:40" x14ac:dyDescent="0.35">
      <c r="A5" s="1" t="s">
        <v>351</v>
      </c>
      <c r="B5" t="s">
        <v>375</v>
      </c>
      <c r="C5" t="s">
        <v>385</v>
      </c>
      <c r="D5" t="s">
        <v>399</v>
      </c>
      <c r="E5" t="s">
        <v>418</v>
      </c>
      <c r="F5" t="s">
        <v>438</v>
      </c>
      <c r="G5" t="s">
        <v>456</v>
      </c>
      <c r="H5" t="s">
        <v>478</v>
      </c>
      <c r="I5" t="s">
        <v>498</v>
      </c>
      <c r="J5" t="s">
        <v>515</v>
      </c>
      <c r="K5" t="s">
        <v>533</v>
      </c>
      <c r="L5" t="s">
        <v>551</v>
      </c>
      <c r="M5" t="s">
        <v>569</v>
      </c>
      <c r="N5" t="s">
        <v>586</v>
      </c>
      <c r="O5" t="s">
        <v>605</v>
      </c>
      <c r="P5" t="s">
        <v>625</v>
      </c>
      <c r="Q5" t="s">
        <v>646</v>
      </c>
      <c r="R5" t="s">
        <v>667</v>
      </c>
      <c r="S5" t="s">
        <v>686</v>
      </c>
      <c r="T5" t="s">
        <v>705</v>
      </c>
      <c r="U5" t="s">
        <v>724</v>
      </c>
      <c r="V5" t="s">
        <v>742</v>
      </c>
      <c r="W5" t="s">
        <v>759</v>
      </c>
      <c r="X5" t="s">
        <v>777</v>
      </c>
    </row>
    <row r="6" spans="1:40" x14ac:dyDescent="0.35">
      <c r="A6" s="1" t="s">
        <v>352</v>
      </c>
      <c r="B6" t="s">
        <v>376</v>
      </c>
      <c r="C6" t="s">
        <v>386</v>
      </c>
      <c r="D6" t="s">
        <v>400</v>
      </c>
      <c r="E6" t="s">
        <v>419</v>
      </c>
      <c r="F6" t="s">
        <v>439</v>
      </c>
      <c r="G6" t="s">
        <v>457</v>
      </c>
      <c r="H6" t="s">
        <v>479</v>
      </c>
      <c r="I6" t="s">
        <v>499</v>
      </c>
      <c r="J6" t="s">
        <v>516</v>
      </c>
      <c r="K6" t="s">
        <v>534</v>
      </c>
      <c r="L6" t="s">
        <v>552</v>
      </c>
      <c r="M6" t="s">
        <v>570</v>
      </c>
      <c r="N6" t="s">
        <v>587</v>
      </c>
      <c r="O6" t="s">
        <v>606</v>
      </c>
      <c r="P6" t="s">
        <v>626</v>
      </c>
      <c r="Q6" t="s">
        <v>647</v>
      </c>
      <c r="R6" t="s">
        <v>668</v>
      </c>
      <c r="S6" t="s">
        <v>687</v>
      </c>
      <c r="T6" t="s">
        <v>706</v>
      </c>
      <c r="U6" t="s">
        <v>725</v>
      </c>
      <c r="V6" t="s">
        <v>743</v>
      </c>
      <c r="W6" t="s">
        <v>760</v>
      </c>
      <c r="X6" t="s">
        <v>778</v>
      </c>
    </row>
    <row r="7" spans="1:40" x14ac:dyDescent="0.35">
      <c r="A7" s="1" t="s">
        <v>353</v>
      </c>
      <c r="B7" t="s">
        <v>377</v>
      </c>
      <c r="C7" t="s">
        <v>387</v>
      </c>
      <c r="D7" t="s">
        <v>401</v>
      </c>
      <c r="E7" t="s">
        <v>420</v>
      </c>
      <c r="F7" t="s">
        <v>440</v>
      </c>
      <c r="G7" t="s">
        <v>458</v>
      </c>
      <c r="H7" t="s">
        <v>480</v>
      </c>
      <c r="I7" t="s">
        <v>500</v>
      </c>
      <c r="J7" t="s">
        <v>517</v>
      </c>
      <c r="K7" t="s">
        <v>535</v>
      </c>
      <c r="L7" t="s">
        <v>553</v>
      </c>
      <c r="M7" t="s">
        <v>571</v>
      </c>
      <c r="N7" t="s">
        <v>588</v>
      </c>
      <c r="O7" t="s">
        <v>607</v>
      </c>
      <c r="P7" t="s">
        <v>627</v>
      </c>
      <c r="Q7" t="s">
        <v>648</v>
      </c>
      <c r="R7" t="s">
        <v>669</v>
      </c>
      <c r="S7" t="s">
        <v>688</v>
      </c>
      <c r="T7" t="s">
        <v>707</v>
      </c>
      <c r="U7" t="s">
        <v>726</v>
      </c>
      <c r="V7" t="s">
        <v>744</v>
      </c>
      <c r="W7" t="s">
        <v>761</v>
      </c>
      <c r="X7" t="s">
        <v>779</v>
      </c>
    </row>
    <row r="8" spans="1:40" x14ac:dyDescent="0.35">
      <c r="A8" s="1" t="s">
        <v>354</v>
      </c>
      <c r="B8" t="s">
        <v>377</v>
      </c>
      <c r="C8" t="s">
        <v>388</v>
      </c>
      <c r="D8" t="s">
        <v>402</v>
      </c>
      <c r="E8" t="s">
        <v>45</v>
      </c>
      <c r="F8" t="s">
        <v>45</v>
      </c>
      <c r="G8" t="s">
        <v>45</v>
      </c>
      <c r="H8" t="s">
        <v>45</v>
      </c>
      <c r="I8" t="s">
        <v>45</v>
      </c>
      <c r="J8" t="s">
        <v>518</v>
      </c>
      <c r="K8" t="s">
        <v>536</v>
      </c>
      <c r="L8" t="s">
        <v>554</v>
      </c>
      <c r="M8" t="s">
        <v>572</v>
      </c>
      <c r="N8" t="s">
        <v>589</v>
      </c>
      <c r="O8" t="s">
        <v>608</v>
      </c>
      <c r="P8" t="s">
        <v>628</v>
      </c>
      <c r="Q8" t="s">
        <v>649</v>
      </c>
      <c r="R8" t="s">
        <v>670</v>
      </c>
      <c r="S8" t="s">
        <v>689</v>
      </c>
      <c r="T8" t="s">
        <v>708</v>
      </c>
      <c r="U8" t="s">
        <v>727</v>
      </c>
      <c r="V8" t="s">
        <v>745</v>
      </c>
      <c r="W8" t="s">
        <v>762</v>
      </c>
      <c r="X8" t="s">
        <v>780</v>
      </c>
    </row>
    <row r="9" spans="1:40" x14ac:dyDescent="0.35">
      <c r="A9" s="1" t="s">
        <v>355</v>
      </c>
      <c r="B9" t="s">
        <v>45</v>
      </c>
      <c r="C9" t="s">
        <v>389</v>
      </c>
      <c r="D9" t="s">
        <v>403</v>
      </c>
      <c r="E9" t="s">
        <v>421</v>
      </c>
      <c r="F9" t="s">
        <v>441</v>
      </c>
      <c r="G9" t="s">
        <v>459</v>
      </c>
      <c r="H9" t="s">
        <v>481</v>
      </c>
      <c r="I9" t="s">
        <v>501</v>
      </c>
      <c r="J9" t="s">
        <v>519</v>
      </c>
      <c r="K9" t="s">
        <v>537</v>
      </c>
      <c r="L9" t="s">
        <v>555</v>
      </c>
      <c r="M9" t="s">
        <v>573</v>
      </c>
      <c r="N9" t="s">
        <v>590</v>
      </c>
      <c r="O9" t="s">
        <v>609</v>
      </c>
      <c r="P9" t="s">
        <v>629</v>
      </c>
      <c r="Q9" t="s">
        <v>650</v>
      </c>
      <c r="R9" t="s">
        <v>45</v>
      </c>
      <c r="S9" t="s">
        <v>45</v>
      </c>
      <c r="T9" t="s">
        <v>45</v>
      </c>
      <c r="U9" t="s">
        <v>45</v>
      </c>
      <c r="V9" t="s">
        <v>45</v>
      </c>
      <c r="W9" t="s">
        <v>45</v>
      </c>
      <c r="X9" t="s">
        <v>45</v>
      </c>
    </row>
    <row r="10" spans="1:40" x14ac:dyDescent="0.35">
      <c r="A10" s="1" t="s">
        <v>356</v>
      </c>
      <c r="B10" t="s">
        <v>45</v>
      </c>
      <c r="C10" t="s">
        <v>45</v>
      </c>
      <c r="D10" t="s">
        <v>45</v>
      </c>
      <c r="E10" t="s">
        <v>45</v>
      </c>
      <c r="F10" t="s">
        <v>45</v>
      </c>
      <c r="G10" t="s">
        <v>45</v>
      </c>
      <c r="H10" t="s">
        <v>45</v>
      </c>
      <c r="I10" t="s">
        <v>45</v>
      </c>
      <c r="J10" t="s">
        <v>520</v>
      </c>
      <c r="K10" t="s">
        <v>538</v>
      </c>
      <c r="L10" t="s">
        <v>440</v>
      </c>
      <c r="M10" t="s">
        <v>574</v>
      </c>
      <c r="N10" t="s">
        <v>591</v>
      </c>
      <c r="O10" t="s">
        <v>610</v>
      </c>
      <c r="P10" t="s">
        <v>630</v>
      </c>
      <c r="Q10" t="s">
        <v>651</v>
      </c>
      <c r="R10" t="s">
        <v>671</v>
      </c>
      <c r="S10" t="s">
        <v>690</v>
      </c>
      <c r="T10" t="s">
        <v>709</v>
      </c>
      <c r="U10" t="s">
        <v>728</v>
      </c>
      <c r="V10" t="s">
        <v>746</v>
      </c>
      <c r="W10" t="s">
        <v>763</v>
      </c>
      <c r="X10" t="s">
        <v>781</v>
      </c>
    </row>
    <row r="11" spans="1:40" x14ac:dyDescent="0.35">
      <c r="A11" s="1" t="s">
        <v>357</v>
      </c>
      <c r="B11" t="s">
        <v>45</v>
      </c>
      <c r="C11" t="s">
        <v>45</v>
      </c>
      <c r="D11" t="s">
        <v>45</v>
      </c>
      <c r="E11" t="s">
        <v>45</v>
      </c>
      <c r="F11" t="s">
        <v>45</v>
      </c>
      <c r="G11" t="s">
        <v>45</v>
      </c>
      <c r="H11" t="s">
        <v>45</v>
      </c>
      <c r="I11" t="s">
        <v>45</v>
      </c>
      <c r="J11" t="s">
        <v>373</v>
      </c>
      <c r="K11" t="s">
        <v>45</v>
      </c>
      <c r="L11" t="s">
        <v>45</v>
      </c>
      <c r="M11" t="s">
        <v>45</v>
      </c>
      <c r="N11" t="s">
        <v>592</v>
      </c>
      <c r="O11" t="s">
        <v>611</v>
      </c>
      <c r="P11" t="s">
        <v>631</v>
      </c>
      <c r="Q11" t="s">
        <v>652</v>
      </c>
      <c r="R11" t="s">
        <v>672</v>
      </c>
      <c r="S11" t="s">
        <v>691</v>
      </c>
      <c r="T11" t="s">
        <v>710</v>
      </c>
      <c r="U11" t="s">
        <v>729</v>
      </c>
      <c r="V11" t="s">
        <v>429</v>
      </c>
      <c r="W11" t="s">
        <v>764</v>
      </c>
      <c r="X11" t="s">
        <v>782</v>
      </c>
    </row>
    <row r="12" spans="1:40" x14ac:dyDescent="0.35">
      <c r="A12" s="1" t="s">
        <v>358</v>
      </c>
      <c r="B12" t="s">
        <v>45</v>
      </c>
      <c r="C12" t="s">
        <v>45</v>
      </c>
      <c r="D12" t="s">
        <v>404</v>
      </c>
      <c r="E12" t="s">
        <v>422</v>
      </c>
      <c r="F12" t="s">
        <v>442</v>
      </c>
      <c r="G12" t="s">
        <v>461</v>
      </c>
      <c r="H12" t="s">
        <v>482</v>
      </c>
      <c r="I12" t="s">
        <v>53</v>
      </c>
      <c r="J12" t="s">
        <v>72</v>
      </c>
      <c r="K12" t="s">
        <v>90</v>
      </c>
      <c r="L12" t="s">
        <v>109</v>
      </c>
      <c r="M12" t="s">
        <v>126</v>
      </c>
      <c r="N12" t="s">
        <v>143</v>
      </c>
      <c r="O12" t="s">
        <v>161</v>
      </c>
      <c r="P12" t="s">
        <v>178</v>
      </c>
      <c r="Q12" t="s">
        <v>196</v>
      </c>
      <c r="R12" t="s">
        <v>214</v>
      </c>
      <c r="S12" t="s">
        <v>232</v>
      </c>
      <c r="T12" t="s">
        <v>250</v>
      </c>
      <c r="U12" t="s">
        <v>267</v>
      </c>
      <c r="V12" t="s">
        <v>282</v>
      </c>
      <c r="W12" t="s">
        <v>300</v>
      </c>
      <c r="X12" t="s">
        <v>316</v>
      </c>
    </row>
    <row r="13" spans="1:40" x14ac:dyDescent="0.35">
      <c r="A13" s="1" t="s">
        <v>359</v>
      </c>
      <c r="B13" t="s">
        <v>379</v>
      </c>
      <c r="C13" t="s">
        <v>391</v>
      </c>
      <c r="D13" t="s">
        <v>405</v>
      </c>
      <c r="E13" t="s">
        <v>423</v>
      </c>
      <c r="F13" t="s">
        <v>443</v>
      </c>
      <c r="G13" t="s">
        <v>462</v>
      </c>
      <c r="H13" t="s">
        <v>483</v>
      </c>
      <c r="I13" t="s">
        <v>502</v>
      </c>
      <c r="J13" t="s">
        <v>521</v>
      </c>
      <c r="K13" t="s">
        <v>539</v>
      </c>
      <c r="L13" t="s">
        <v>556</v>
      </c>
      <c r="M13" t="s">
        <v>575</v>
      </c>
      <c r="N13" t="s">
        <v>593</v>
      </c>
      <c r="O13" t="s">
        <v>612</v>
      </c>
      <c r="P13" t="s">
        <v>632</v>
      </c>
      <c r="Q13" t="s">
        <v>653</v>
      </c>
      <c r="R13" t="s">
        <v>673</v>
      </c>
      <c r="S13" t="s">
        <v>692</v>
      </c>
      <c r="T13" t="s">
        <v>711</v>
      </c>
      <c r="U13" t="s">
        <v>730</v>
      </c>
      <c r="V13" t="s">
        <v>747</v>
      </c>
      <c r="W13" t="s">
        <v>765</v>
      </c>
      <c r="X13" t="s">
        <v>783</v>
      </c>
    </row>
    <row r="14" spans="1:40" x14ac:dyDescent="0.35">
      <c r="A14" s="1" t="s">
        <v>360</v>
      </c>
      <c r="B14" t="s">
        <v>375</v>
      </c>
      <c r="C14" t="s">
        <v>392</v>
      </c>
      <c r="D14" t="s">
        <v>406</v>
      </c>
      <c r="E14" t="s">
        <v>424</v>
      </c>
      <c r="F14" t="s">
        <v>444</v>
      </c>
      <c r="G14" t="s">
        <v>463</v>
      </c>
      <c r="H14" t="s">
        <v>484</v>
      </c>
      <c r="I14" t="s">
        <v>503</v>
      </c>
      <c r="J14" t="s">
        <v>522</v>
      </c>
      <c r="K14" t="s">
        <v>540</v>
      </c>
      <c r="L14" t="s">
        <v>557</v>
      </c>
      <c r="M14" t="s">
        <v>576</v>
      </c>
      <c r="N14" t="s">
        <v>594</v>
      </c>
      <c r="O14" t="s">
        <v>613</v>
      </c>
      <c r="P14" t="s">
        <v>633</v>
      </c>
      <c r="Q14" t="s">
        <v>654</v>
      </c>
      <c r="R14" t="s">
        <v>674</v>
      </c>
      <c r="S14" t="s">
        <v>693</v>
      </c>
      <c r="T14" t="s">
        <v>712</v>
      </c>
      <c r="U14" t="s">
        <v>731</v>
      </c>
      <c r="V14" t="s">
        <v>748</v>
      </c>
      <c r="W14" t="s">
        <v>766</v>
      </c>
      <c r="X14" t="s">
        <v>784</v>
      </c>
    </row>
    <row r="15" spans="1:40" x14ac:dyDescent="0.35">
      <c r="A15" s="1" t="s">
        <v>361</v>
      </c>
      <c r="B15" t="s">
        <v>380</v>
      </c>
      <c r="C15" t="s">
        <v>391</v>
      </c>
      <c r="D15" t="s">
        <v>407</v>
      </c>
      <c r="E15" t="s">
        <v>425</v>
      </c>
      <c r="F15" t="s">
        <v>445</v>
      </c>
      <c r="G15" t="s">
        <v>464</v>
      </c>
      <c r="H15" t="s">
        <v>485</v>
      </c>
      <c r="I15" t="s">
        <v>504</v>
      </c>
      <c r="J15" t="s">
        <v>523</v>
      </c>
      <c r="K15" t="s">
        <v>541</v>
      </c>
      <c r="L15" t="s">
        <v>558</v>
      </c>
      <c r="M15" t="s">
        <v>577</v>
      </c>
      <c r="N15" t="s">
        <v>595</v>
      </c>
      <c r="O15" t="s">
        <v>614</v>
      </c>
      <c r="P15" t="s">
        <v>634</v>
      </c>
      <c r="Q15" t="s">
        <v>655</v>
      </c>
      <c r="R15" t="s">
        <v>675</v>
      </c>
      <c r="S15" t="s">
        <v>694</v>
      </c>
      <c r="T15" t="s">
        <v>713</v>
      </c>
      <c r="U15" t="s">
        <v>732</v>
      </c>
      <c r="V15" t="s">
        <v>749</v>
      </c>
      <c r="W15" t="s">
        <v>767</v>
      </c>
      <c r="X15" t="s">
        <v>785</v>
      </c>
    </row>
    <row r="16" spans="1:40" x14ac:dyDescent="0.35">
      <c r="A16" s="1" t="s">
        <v>362</v>
      </c>
      <c r="B16" t="s">
        <v>375</v>
      </c>
      <c r="C16" t="s">
        <v>393</v>
      </c>
      <c r="D16" t="s">
        <v>408</v>
      </c>
      <c r="E16" t="s">
        <v>426</v>
      </c>
      <c r="F16" t="s">
        <v>446</v>
      </c>
      <c r="G16" t="s">
        <v>465</v>
      </c>
      <c r="H16" t="s">
        <v>486</v>
      </c>
      <c r="I16" t="s">
        <v>505</v>
      </c>
      <c r="J16" t="s">
        <v>524</v>
      </c>
      <c r="K16" t="s">
        <v>542</v>
      </c>
      <c r="L16" t="s">
        <v>559</v>
      </c>
      <c r="M16" t="s">
        <v>578</v>
      </c>
      <c r="N16" t="s">
        <v>596</v>
      </c>
      <c r="O16" t="s">
        <v>615</v>
      </c>
      <c r="P16" t="s">
        <v>635</v>
      </c>
      <c r="Q16" t="s">
        <v>656</v>
      </c>
      <c r="R16" t="s">
        <v>676</v>
      </c>
      <c r="S16" t="s">
        <v>695</v>
      </c>
      <c r="T16" t="s">
        <v>714</v>
      </c>
      <c r="U16" t="s">
        <v>733</v>
      </c>
      <c r="V16" t="s">
        <v>750</v>
      </c>
      <c r="W16" t="s">
        <v>768</v>
      </c>
      <c r="X16" t="s">
        <v>786</v>
      </c>
    </row>
    <row r="17" spans="1:199" x14ac:dyDescent="0.35">
      <c r="A17" s="1" t="s">
        <v>363</v>
      </c>
      <c r="B17" t="s">
        <v>373</v>
      </c>
      <c r="C17" t="s">
        <v>389</v>
      </c>
      <c r="D17" t="s">
        <v>374</v>
      </c>
      <c r="E17" t="s">
        <v>374</v>
      </c>
      <c r="F17" t="s">
        <v>447</v>
      </c>
      <c r="G17" t="s">
        <v>404</v>
      </c>
      <c r="H17" t="s">
        <v>487</v>
      </c>
      <c r="I17" t="s">
        <v>506</v>
      </c>
      <c r="J17" t="s">
        <v>525</v>
      </c>
      <c r="K17" t="s">
        <v>543</v>
      </c>
      <c r="L17" t="s">
        <v>560</v>
      </c>
      <c r="M17" t="s">
        <v>579</v>
      </c>
      <c r="N17" t="s">
        <v>597</v>
      </c>
      <c r="O17" t="s">
        <v>616</v>
      </c>
      <c r="P17" t="s">
        <v>636</v>
      </c>
      <c r="Q17" t="s">
        <v>657</v>
      </c>
      <c r="R17" t="s">
        <v>677</v>
      </c>
      <c r="S17" t="s">
        <v>696</v>
      </c>
      <c r="T17" t="s">
        <v>715</v>
      </c>
      <c r="U17" t="s">
        <v>734</v>
      </c>
      <c r="V17" t="s">
        <v>751</v>
      </c>
      <c r="W17" t="s">
        <v>769</v>
      </c>
      <c r="X17" t="s">
        <v>787</v>
      </c>
    </row>
    <row r="18" spans="1:199" x14ac:dyDescent="0.35">
      <c r="A18" s="1" t="s">
        <v>364</v>
      </c>
      <c r="B18" t="s">
        <v>379</v>
      </c>
      <c r="C18" t="s">
        <v>391</v>
      </c>
      <c r="D18" t="s">
        <v>404</v>
      </c>
      <c r="E18" t="s">
        <v>427</v>
      </c>
      <c r="F18" t="s">
        <v>448</v>
      </c>
      <c r="G18" t="s">
        <v>466</v>
      </c>
      <c r="H18" t="s">
        <v>488</v>
      </c>
      <c r="I18" t="s">
        <v>507</v>
      </c>
      <c r="J18" t="s">
        <v>526</v>
      </c>
      <c r="K18" t="s">
        <v>544</v>
      </c>
      <c r="L18" t="s">
        <v>561</v>
      </c>
      <c r="M18" t="s">
        <v>580</v>
      </c>
      <c r="N18" t="s">
        <v>598</v>
      </c>
      <c r="O18" t="s">
        <v>617</v>
      </c>
      <c r="P18" t="s">
        <v>637</v>
      </c>
      <c r="Q18" t="s">
        <v>658</v>
      </c>
      <c r="R18" t="s">
        <v>678</v>
      </c>
      <c r="S18" t="s">
        <v>697</v>
      </c>
      <c r="T18" t="s">
        <v>716</v>
      </c>
      <c r="U18" t="s">
        <v>735</v>
      </c>
      <c r="V18" t="s">
        <v>752</v>
      </c>
      <c r="W18" t="s">
        <v>770</v>
      </c>
      <c r="X18" t="s">
        <v>788</v>
      </c>
    </row>
    <row r="19" spans="1:199" x14ac:dyDescent="0.35">
      <c r="A19" s="1" t="s">
        <v>365</v>
      </c>
      <c r="B19" t="s">
        <v>375</v>
      </c>
      <c r="C19" t="s">
        <v>392</v>
      </c>
      <c r="D19" t="s">
        <v>409</v>
      </c>
      <c r="E19" t="s">
        <v>428</v>
      </c>
      <c r="F19" t="s">
        <v>449</v>
      </c>
      <c r="G19" t="s">
        <v>467</v>
      </c>
      <c r="H19" t="s">
        <v>489</v>
      </c>
      <c r="I19" t="s">
        <v>508</v>
      </c>
      <c r="J19" t="s">
        <v>527</v>
      </c>
      <c r="K19" t="s">
        <v>545</v>
      </c>
      <c r="L19" t="s">
        <v>562</v>
      </c>
      <c r="M19" t="s">
        <v>581</v>
      </c>
      <c r="N19" t="s">
        <v>599</v>
      </c>
      <c r="O19" t="s">
        <v>618</v>
      </c>
      <c r="P19" t="s">
        <v>638</v>
      </c>
      <c r="Q19" t="s">
        <v>659</v>
      </c>
      <c r="R19" t="s">
        <v>679</v>
      </c>
      <c r="S19" t="s">
        <v>698</v>
      </c>
      <c r="T19" t="s">
        <v>717</v>
      </c>
      <c r="U19" t="s">
        <v>736</v>
      </c>
      <c r="V19" t="s">
        <v>753</v>
      </c>
      <c r="W19" t="s">
        <v>771</v>
      </c>
      <c r="X19" t="s">
        <v>789</v>
      </c>
    </row>
    <row r="20" spans="1:199" x14ac:dyDescent="0.35">
      <c r="A20" s="1" t="s">
        <v>366</v>
      </c>
      <c r="B20" t="s">
        <v>45</v>
      </c>
      <c r="C20" t="s">
        <v>45</v>
      </c>
      <c r="D20" t="s">
        <v>377</v>
      </c>
      <c r="E20" t="s">
        <v>382</v>
      </c>
      <c r="F20" t="s">
        <v>450</v>
      </c>
      <c r="G20" t="s">
        <v>468</v>
      </c>
      <c r="H20" t="s">
        <v>192</v>
      </c>
      <c r="I20" t="s">
        <v>509</v>
      </c>
      <c r="J20" t="s">
        <v>528</v>
      </c>
      <c r="K20" t="s">
        <v>546</v>
      </c>
      <c r="L20" t="s">
        <v>563</v>
      </c>
      <c r="M20" t="s">
        <v>582</v>
      </c>
      <c r="N20" t="s">
        <v>600</v>
      </c>
      <c r="O20" t="s">
        <v>619</v>
      </c>
      <c r="P20" t="s">
        <v>639</v>
      </c>
      <c r="Q20" t="s">
        <v>660</v>
      </c>
      <c r="R20" t="s">
        <v>680</v>
      </c>
      <c r="S20" t="s">
        <v>699</v>
      </c>
      <c r="T20" t="s">
        <v>718</v>
      </c>
      <c r="U20" t="s">
        <v>737</v>
      </c>
      <c r="V20" t="s">
        <v>754</v>
      </c>
      <c r="W20" t="s">
        <v>772</v>
      </c>
      <c r="X20" t="s">
        <v>790</v>
      </c>
    </row>
    <row r="21" spans="1:199" x14ac:dyDescent="0.35">
      <c r="A21" s="1" t="s">
        <v>367</v>
      </c>
      <c r="B21" t="s">
        <v>379</v>
      </c>
      <c r="C21" t="s">
        <v>391</v>
      </c>
      <c r="D21" t="s">
        <v>378</v>
      </c>
      <c r="E21" t="s">
        <v>429</v>
      </c>
      <c r="F21" t="s">
        <v>451</v>
      </c>
      <c r="G21" t="s">
        <v>469</v>
      </c>
      <c r="H21" t="s">
        <v>490</v>
      </c>
      <c r="I21" t="s">
        <v>54</v>
      </c>
      <c r="J21" t="s">
        <v>73</v>
      </c>
      <c r="K21" t="s">
        <v>91</v>
      </c>
      <c r="L21" t="s">
        <v>110</v>
      </c>
      <c r="M21" t="s">
        <v>127</v>
      </c>
      <c r="N21" t="s">
        <v>144</v>
      </c>
      <c r="O21" t="s">
        <v>162</v>
      </c>
      <c r="P21" t="s">
        <v>179</v>
      </c>
      <c r="Q21" t="s">
        <v>197</v>
      </c>
      <c r="R21" t="s">
        <v>215</v>
      </c>
      <c r="S21" t="s">
        <v>233</v>
      </c>
      <c r="T21" t="s">
        <v>251</v>
      </c>
      <c r="U21" t="s">
        <v>268</v>
      </c>
      <c r="V21" t="s">
        <v>283</v>
      </c>
      <c r="W21" t="s">
        <v>301</v>
      </c>
      <c r="X21" s="3">
        <v>76033</v>
      </c>
      <c r="Y21" s="3">
        <f>X21*1.37</f>
        <v>104165.21</v>
      </c>
      <c r="Z21" s="3">
        <f t="shared" ref="Z21:AG21" si="4">Y21*1.37</f>
        <v>142706.33770000003</v>
      </c>
      <c r="AA21" s="3">
        <f t="shared" si="4"/>
        <v>195507.68264900005</v>
      </c>
      <c r="AB21" s="3">
        <f t="shared" si="4"/>
        <v>267845.52522913011</v>
      </c>
      <c r="AC21" s="3">
        <f t="shared" si="4"/>
        <v>366948.36956390826</v>
      </c>
      <c r="AD21" s="3">
        <f t="shared" si="4"/>
        <v>502719.26630255434</v>
      </c>
      <c r="AE21" s="3">
        <f>AD21*1.05</f>
        <v>527855.22961768205</v>
      </c>
      <c r="AF21" s="3">
        <f t="shared" si="4"/>
        <v>723161.66457622452</v>
      </c>
      <c r="AG21" s="3">
        <f t="shared" si="4"/>
        <v>990731.48046942765</v>
      </c>
      <c r="AH21" s="3">
        <f>AG21*(1+$AB$41)</f>
        <v>941194.90644595621</v>
      </c>
      <c r="AI21" s="3">
        <f t="shared" ref="AI21:CT21" si="5">AH21*(1+$AB$41)</f>
        <v>894135.1611236583</v>
      </c>
      <c r="AJ21" s="3">
        <f t="shared" si="5"/>
        <v>849428.4030674753</v>
      </c>
      <c r="AK21" s="3">
        <f t="shared" si="5"/>
        <v>806956.98291410145</v>
      </c>
      <c r="AL21" s="3">
        <f t="shared" si="5"/>
        <v>766609.13376839634</v>
      </c>
      <c r="AM21" s="3">
        <f t="shared" si="5"/>
        <v>728278.67707997654</v>
      </c>
      <c r="AN21" s="3">
        <f t="shared" si="5"/>
        <v>691864.74322597764</v>
      </c>
      <c r="AO21" s="3">
        <f t="shared" si="5"/>
        <v>657271.50606467878</v>
      </c>
      <c r="AP21" s="3">
        <f t="shared" si="5"/>
        <v>624407.93076144485</v>
      </c>
      <c r="AQ21" s="3">
        <f t="shared" si="5"/>
        <v>593187.53422337258</v>
      </c>
      <c r="AR21" s="3">
        <f t="shared" si="5"/>
        <v>563528.15751220391</v>
      </c>
      <c r="AS21" s="3">
        <f t="shared" si="5"/>
        <v>535351.74963659374</v>
      </c>
      <c r="AT21" s="3">
        <f t="shared" si="5"/>
        <v>508584.16215476405</v>
      </c>
      <c r="AU21" s="3">
        <f t="shared" si="5"/>
        <v>483154.95404702582</v>
      </c>
      <c r="AV21" s="3">
        <f t="shared" si="5"/>
        <v>458997.20634467452</v>
      </c>
      <c r="AW21" s="3">
        <f t="shared" si="5"/>
        <v>436047.34602744074</v>
      </c>
      <c r="AX21" s="3">
        <f t="shared" si="5"/>
        <v>414244.97872606869</v>
      </c>
      <c r="AY21" s="3">
        <f t="shared" si="5"/>
        <v>393532.72978976526</v>
      </c>
      <c r="AZ21" s="3">
        <f t="shared" si="5"/>
        <v>373856.09330027696</v>
      </c>
      <c r="BA21" s="3">
        <f t="shared" si="5"/>
        <v>355163.2886352631</v>
      </c>
      <c r="BB21" s="3">
        <f t="shared" si="5"/>
        <v>337405.12420349993</v>
      </c>
      <c r="BC21" s="3">
        <f t="shared" si="5"/>
        <v>320534.86799332494</v>
      </c>
      <c r="BD21" s="3">
        <f t="shared" si="5"/>
        <v>304508.12459365866</v>
      </c>
      <c r="BE21" s="3">
        <f t="shared" si="5"/>
        <v>289282.7183639757</v>
      </c>
      <c r="BF21" s="3">
        <f t="shared" si="5"/>
        <v>274818.5824457769</v>
      </c>
      <c r="BG21" s="3">
        <f t="shared" si="5"/>
        <v>261077.65332348805</v>
      </c>
      <c r="BH21" s="3">
        <f t="shared" si="5"/>
        <v>248023.77065731364</v>
      </c>
      <c r="BI21" s="3">
        <f t="shared" si="5"/>
        <v>235622.58212444794</v>
      </c>
      <c r="BJ21" s="3">
        <f t="shared" si="5"/>
        <v>223841.45301822553</v>
      </c>
      <c r="BK21" s="3">
        <f t="shared" si="5"/>
        <v>212649.38036731424</v>
      </c>
      <c r="BL21" s="3">
        <f t="shared" si="5"/>
        <v>202016.91134894852</v>
      </c>
      <c r="BM21" s="3">
        <f t="shared" si="5"/>
        <v>191916.06578150109</v>
      </c>
      <c r="BN21" s="3">
        <f t="shared" si="5"/>
        <v>182320.26249242603</v>
      </c>
      <c r="BO21" s="3">
        <f t="shared" si="5"/>
        <v>173204.24936780473</v>
      </c>
      <c r="BP21" s="3">
        <f t="shared" si="5"/>
        <v>164544.0368994145</v>
      </c>
      <c r="BQ21" s="3">
        <f t="shared" si="5"/>
        <v>156316.83505444377</v>
      </c>
      <c r="BR21" s="3">
        <f t="shared" si="5"/>
        <v>148500.99330172158</v>
      </c>
      <c r="BS21" s="3">
        <f t="shared" si="5"/>
        <v>141075.94363663549</v>
      </c>
      <c r="BT21" s="3">
        <f t="shared" si="5"/>
        <v>134022.1464548037</v>
      </c>
      <c r="BU21" s="3">
        <f t="shared" si="5"/>
        <v>127321.03913206351</v>
      </c>
      <c r="BV21" s="3">
        <f t="shared" si="5"/>
        <v>120954.98717546032</v>
      </c>
      <c r="BW21" s="3">
        <f t="shared" si="5"/>
        <v>114907.23781668729</v>
      </c>
      <c r="BX21" s="3">
        <f t="shared" si="5"/>
        <v>109161.87592585293</v>
      </c>
      <c r="BY21" s="3">
        <f t="shared" si="5"/>
        <v>103703.78212956028</v>
      </c>
      <c r="BZ21" s="3">
        <f t="shared" si="5"/>
        <v>98518.593023082256</v>
      </c>
      <c r="CA21" s="3">
        <f t="shared" si="5"/>
        <v>93592.663371928138</v>
      </c>
      <c r="CB21" s="3">
        <f t="shared" si="5"/>
        <v>88913.030203331728</v>
      </c>
      <c r="CC21" s="3">
        <f t="shared" si="5"/>
        <v>84467.378693165141</v>
      </c>
      <c r="CD21" s="3">
        <f t="shared" si="5"/>
        <v>80244.009758506887</v>
      </c>
      <c r="CE21" s="3">
        <f t="shared" si="5"/>
        <v>76231.809270581536</v>
      </c>
      <c r="CF21" s="3">
        <f t="shared" si="5"/>
        <v>72420.218807052457</v>
      </c>
      <c r="CG21" s="3">
        <f t="shared" si="5"/>
        <v>68799.207866699828</v>
      </c>
      <c r="CH21" s="3">
        <f t="shared" si="5"/>
        <v>65359.247473364834</v>
      </c>
      <c r="CI21" s="3">
        <f t="shared" si="5"/>
        <v>62091.285099696586</v>
      </c>
      <c r="CJ21" s="3">
        <f t="shared" si="5"/>
        <v>58986.720844711752</v>
      </c>
      <c r="CK21" s="3">
        <f t="shared" si="5"/>
        <v>56037.384802476161</v>
      </c>
      <c r="CL21" s="3">
        <f t="shared" si="5"/>
        <v>53235.515562352353</v>
      </c>
      <c r="CM21" s="3">
        <f t="shared" si="5"/>
        <v>50573.739784234735</v>
      </c>
      <c r="CN21" s="3">
        <f t="shared" si="5"/>
        <v>48045.052795022995</v>
      </c>
      <c r="CO21" s="3">
        <f t="shared" si="5"/>
        <v>45642.800155271842</v>
      </c>
      <c r="CP21" s="3">
        <f t="shared" si="5"/>
        <v>43360.66014750825</v>
      </c>
      <c r="CQ21" s="3">
        <f t="shared" si="5"/>
        <v>41192.627140132834</v>
      </c>
      <c r="CR21" s="3">
        <f t="shared" si="5"/>
        <v>39132.995783126193</v>
      </c>
      <c r="CS21" s="3">
        <f t="shared" si="5"/>
        <v>37176.345993969881</v>
      </c>
      <c r="CT21" s="3">
        <f t="shared" si="5"/>
        <v>35317.528694271386</v>
      </c>
      <c r="CU21" s="3">
        <f t="shared" ref="CU21:FF21" si="6">CT21*(1+$AB$41)</f>
        <v>33551.652259557814</v>
      </c>
      <c r="CV21" s="3">
        <f t="shared" si="6"/>
        <v>31874.069646579923</v>
      </c>
      <c r="CW21" s="3">
        <f t="shared" si="6"/>
        <v>30280.366164250925</v>
      </c>
      <c r="CX21" s="3">
        <f t="shared" si="6"/>
        <v>28766.347856038377</v>
      </c>
      <c r="CY21" s="3">
        <f t="shared" si="6"/>
        <v>27328.030463236457</v>
      </c>
      <c r="CZ21" s="3">
        <f t="shared" si="6"/>
        <v>25961.628940074632</v>
      </c>
      <c r="DA21" s="3">
        <f t="shared" si="6"/>
        <v>24663.547493070899</v>
      </c>
      <c r="DB21" s="3">
        <f t="shared" si="6"/>
        <v>23430.370118417351</v>
      </c>
      <c r="DC21" s="3">
        <f t="shared" si="6"/>
        <v>22258.851612496484</v>
      </c>
      <c r="DD21" s="3">
        <f t="shared" si="6"/>
        <v>21145.909031871659</v>
      </c>
      <c r="DE21" s="3">
        <f t="shared" si="6"/>
        <v>20088.613580278074</v>
      </c>
      <c r="DF21" s="3">
        <f t="shared" si="6"/>
        <v>19084.182901264168</v>
      </c>
      <c r="DG21" s="3">
        <f t="shared" si="6"/>
        <v>18129.973756200958</v>
      </c>
      <c r="DH21" s="3">
        <f t="shared" si="6"/>
        <v>17223.475068390908</v>
      </c>
      <c r="DI21" s="3">
        <f t="shared" si="6"/>
        <v>16362.301314971362</v>
      </c>
      <c r="DJ21" s="3">
        <f t="shared" si="6"/>
        <v>15544.186249222794</v>
      </c>
      <c r="DK21" s="3">
        <f t="shared" si="6"/>
        <v>14766.976936761654</v>
      </c>
      <c r="DL21" s="3">
        <f t="shared" si="6"/>
        <v>14028.62808992357</v>
      </c>
      <c r="DM21" s="3">
        <f t="shared" si="6"/>
        <v>13327.196685427391</v>
      </c>
      <c r="DN21" s="3">
        <f t="shared" si="6"/>
        <v>12660.83685115602</v>
      </c>
      <c r="DO21" s="3">
        <f t="shared" si="6"/>
        <v>12027.795008598219</v>
      </c>
      <c r="DP21" s="3">
        <f t="shared" si="6"/>
        <v>11426.405258168308</v>
      </c>
      <c r="DQ21" s="3">
        <f t="shared" si="6"/>
        <v>10855.084995259893</v>
      </c>
      <c r="DR21" s="3">
        <f t="shared" si="6"/>
        <v>10312.330745496898</v>
      </c>
      <c r="DS21" s="3">
        <f t="shared" si="6"/>
        <v>9796.7142082220525</v>
      </c>
      <c r="DT21" s="3">
        <f t="shared" si="6"/>
        <v>9306.8784978109488</v>
      </c>
      <c r="DU21" s="3">
        <f t="shared" si="6"/>
        <v>8841.5345729204018</v>
      </c>
      <c r="DV21" s="3">
        <f t="shared" si="6"/>
        <v>8399.4578442743805</v>
      </c>
      <c r="DW21" s="3">
        <f t="shared" si="6"/>
        <v>7979.4849520606613</v>
      </c>
      <c r="DX21" s="3">
        <f t="shared" si="6"/>
        <v>7580.510704457628</v>
      </c>
      <c r="DY21" s="3">
        <f t="shared" si="6"/>
        <v>7201.4851692347465</v>
      </c>
      <c r="DZ21" s="3">
        <f t="shared" si="6"/>
        <v>6841.4109107730092</v>
      </c>
      <c r="EA21" s="3">
        <f t="shared" si="6"/>
        <v>6499.3403652343586</v>
      </c>
      <c r="EB21" s="3">
        <f t="shared" si="6"/>
        <v>6174.3733469726403</v>
      </c>
      <c r="EC21" s="3">
        <f t="shared" si="6"/>
        <v>5865.6546796240082</v>
      </c>
      <c r="ED21" s="3">
        <f t="shared" si="6"/>
        <v>5572.3719456428071</v>
      </c>
      <c r="EE21" s="3">
        <f t="shared" si="6"/>
        <v>5293.7533483606667</v>
      </c>
      <c r="EF21" s="3">
        <f t="shared" si="6"/>
        <v>5029.0656809426328</v>
      </c>
      <c r="EG21" s="3">
        <f t="shared" si="6"/>
        <v>4777.6123968955008</v>
      </c>
      <c r="EH21" s="3">
        <f t="shared" si="6"/>
        <v>4538.7317770507252</v>
      </c>
      <c r="EI21" s="3">
        <f t="shared" si="6"/>
        <v>4311.795188198189</v>
      </c>
      <c r="EJ21" s="3">
        <f t="shared" si="6"/>
        <v>4096.2054287882793</v>
      </c>
      <c r="EK21" s="3">
        <f t="shared" si="6"/>
        <v>3891.3951573488653</v>
      </c>
      <c r="EL21" s="3">
        <f t="shared" si="6"/>
        <v>3696.8253994814218</v>
      </c>
      <c r="EM21" s="3">
        <f t="shared" si="6"/>
        <v>3511.9841295073506</v>
      </c>
      <c r="EN21" s="3">
        <f t="shared" si="6"/>
        <v>3336.3849230319829</v>
      </c>
      <c r="EO21" s="3">
        <f t="shared" si="6"/>
        <v>3169.5656768803838</v>
      </c>
      <c r="EP21" s="3">
        <f t="shared" si="6"/>
        <v>3011.0873930363646</v>
      </c>
      <c r="EQ21" s="3">
        <f t="shared" si="6"/>
        <v>2860.5330233845461</v>
      </c>
      <c r="ER21" s="3">
        <f t="shared" si="6"/>
        <v>2717.5063722153186</v>
      </c>
      <c r="ES21" s="3">
        <f t="shared" si="6"/>
        <v>2581.6310536045526</v>
      </c>
      <c r="ET21" s="3">
        <f t="shared" si="6"/>
        <v>2452.549500924325</v>
      </c>
      <c r="EU21" s="3">
        <f t="shared" si="6"/>
        <v>2329.9220258781088</v>
      </c>
      <c r="EV21" s="3">
        <f t="shared" si="6"/>
        <v>2213.4259245842031</v>
      </c>
      <c r="EW21" s="3">
        <f t="shared" si="6"/>
        <v>2102.7546283549927</v>
      </c>
      <c r="EX21" s="3">
        <f t="shared" si="6"/>
        <v>1997.6168969372429</v>
      </c>
      <c r="EY21" s="3">
        <f t="shared" si="6"/>
        <v>1897.7360520903808</v>
      </c>
      <c r="EZ21" s="3">
        <f t="shared" si="6"/>
        <v>1802.8492494858617</v>
      </c>
      <c r="FA21" s="3">
        <f t="shared" si="6"/>
        <v>1712.7067870115686</v>
      </c>
      <c r="FB21" s="3">
        <f t="shared" si="6"/>
        <v>1627.0714476609901</v>
      </c>
      <c r="FC21" s="3">
        <f t="shared" si="6"/>
        <v>1545.7178752779405</v>
      </c>
      <c r="FD21" s="3">
        <f t="shared" si="6"/>
        <v>1468.4319815140434</v>
      </c>
      <c r="FE21" s="3">
        <f t="shared" si="6"/>
        <v>1395.0103824383411</v>
      </c>
      <c r="FF21" s="3">
        <f t="shared" si="6"/>
        <v>1325.2598633164241</v>
      </c>
      <c r="FG21" s="3">
        <f t="shared" ref="FG21:GQ21" si="7">FF21*(1+$AB$41)</f>
        <v>1258.9968701506029</v>
      </c>
      <c r="FH21" s="3">
        <f t="shared" si="7"/>
        <v>1196.0470266430727</v>
      </c>
      <c r="FI21" s="3">
        <f t="shared" si="7"/>
        <v>1136.2446753109191</v>
      </c>
      <c r="FJ21" s="3">
        <f t="shared" si="7"/>
        <v>1079.4324415453732</v>
      </c>
      <c r="FK21" s="3">
        <f t="shared" si="7"/>
        <v>1025.4608194681045</v>
      </c>
      <c r="FL21" s="3">
        <f t="shared" si="7"/>
        <v>974.18777849469927</v>
      </c>
      <c r="FM21" s="3">
        <f t="shared" si="7"/>
        <v>925.47838956996429</v>
      </c>
      <c r="FN21" s="3">
        <f t="shared" si="7"/>
        <v>879.20447009146608</v>
      </c>
      <c r="FO21" s="3">
        <f t="shared" si="7"/>
        <v>835.2442465868927</v>
      </c>
      <c r="FP21" s="3">
        <f t="shared" si="7"/>
        <v>793.48203425754798</v>
      </c>
      <c r="FQ21" s="3">
        <f t="shared" si="7"/>
        <v>753.80793254467051</v>
      </c>
      <c r="FR21" s="3">
        <f t="shared" si="7"/>
        <v>716.11753591743695</v>
      </c>
      <c r="FS21" s="3">
        <f t="shared" si="7"/>
        <v>680.31165912156507</v>
      </c>
      <c r="FT21" s="3">
        <f t="shared" si="7"/>
        <v>646.29607616548674</v>
      </c>
      <c r="FU21" s="3">
        <f t="shared" si="7"/>
        <v>613.98127235721233</v>
      </c>
      <c r="FV21" s="3">
        <f t="shared" si="7"/>
        <v>583.28220873935174</v>
      </c>
      <c r="FW21" s="3">
        <f t="shared" si="7"/>
        <v>554.11809830238417</v>
      </c>
      <c r="FX21" s="3">
        <f t="shared" si="7"/>
        <v>526.41219338726489</v>
      </c>
      <c r="FY21" s="3">
        <f t="shared" si="7"/>
        <v>500.09158371790164</v>
      </c>
      <c r="FZ21" s="3">
        <f t="shared" si="7"/>
        <v>475.08700453200652</v>
      </c>
      <c r="GA21" s="3">
        <f t="shared" si="7"/>
        <v>451.33265430540615</v>
      </c>
      <c r="GB21" s="3">
        <f t="shared" si="7"/>
        <v>428.76602159013584</v>
      </c>
      <c r="GC21" s="3">
        <f t="shared" si="7"/>
        <v>407.32772051062904</v>
      </c>
      <c r="GD21" s="3">
        <f t="shared" si="7"/>
        <v>386.96133448509755</v>
      </c>
      <c r="GE21" s="3">
        <f t="shared" si="7"/>
        <v>367.61326776084263</v>
      </c>
      <c r="GF21" s="3">
        <f t="shared" si="7"/>
        <v>349.23260437280049</v>
      </c>
      <c r="GG21" s="3">
        <f t="shared" si="7"/>
        <v>331.77097415416046</v>
      </c>
      <c r="GH21" s="3">
        <f t="shared" si="7"/>
        <v>315.18242544645244</v>
      </c>
      <c r="GI21" s="3">
        <f t="shared" si="7"/>
        <v>299.42330417412978</v>
      </c>
      <c r="GJ21" s="3">
        <f t="shared" si="7"/>
        <v>284.45213896542327</v>
      </c>
      <c r="GK21" s="3">
        <f t="shared" si="7"/>
        <v>270.22953201715211</v>
      </c>
      <c r="GL21" s="3">
        <f t="shared" si="7"/>
        <v>256.71805541629448</v>
      </c>
      <c r="GM21" s="3">
        <f t="shared" si="7"/>
        <v>243.88215264547975</v>
      </c>
      <c r="GN21" s="3">
        <f t="shared" si="7"/>
        <v>231.68804501320574</v>
      </c>
      <c r="GO21" s="3">
        <f t="shared" si="7"/>
        <v>220.10364276254543</v>
      </c>
      <c r="GP21" s="3">
        <f t="shared" si="7"/>
        <v>209.09846062441815</v>
      </c>
      <c r="GQ21" s="3">
        <f t="shared" si="7"/>
        <v>198.64353759319724</v>
      </c>
    </row>
    <row r="22" spans="1:199" x14ac:dyDescent="0.35">
      <c r="A22" s="1" t="s">
        <v>368</v>
      </c>
      <c r="B22" t="s">
        <v>375</v>
      </c>
      <c r="C22" t="s">
        <v>392</v>
      </c>
      <c r="D22" t="s">
        <v>410</v>
      </c>
      <c r="E22" t="s">
        <v>430</v>
      </c>
      <c r="F22" t="s">
        <v>452</v>
      </c>
      <c r="G22" t="s">
        <v>470</v>
      </c>
      <c r="H22" t="s">
        <v>491</v>
      </c>
      <c r="I22" t="s">
        <v>510</v>
      </c>
      <c r="J22" t="s">
        <v>529</v>
      </c>
      <c r="K22" t="s">
        <v>547</v>
      </c>
      <c r="L22" t="s">
        <v>564</v>
      </c>
      <c r="M22" t="s">
        <v>510</v>
      </c>
      <c r="N22" t="s">
        <v>601</v>
      </c>
      <c r="O22" t="s">
        <v>620</v>
      </c>
      <c r="P22" t="s">
        <v>640</v>
      </c>
      <c r="Q22" t="s">
        <v>661</v>
      </c>
      <c r="R22" t="s">
        <v>681</v>
      </c>
      <c r="S22" t="s">
        <v>700</v>
      </c>
      <c r="T22" t="s">
        <v>719</v>
      </c>
      <c r="U22" t="s">
        <v>738</v>
      </c>
      <c r="V22" t="s">
        <v>755</v>
      </c>
      <c r="W22" t="s">
        <v>773</v>
      </c>
      <c r="X22" t="s">
        <v>791</v>
      </c>
    </row>
    <row r="23" spans="1:199" x14ac:dyDescent="0.35">
      <c r="A23" s="1" t="s">
        <v>369</v>
      </c>
      <c r="B23" t="s">
        <v>381</v>
      </c>
      <c r="C23" t="s">
        <v>394</v>
      </c>
      <c r="D23" t="s">
        <v>411</v>
      </c>
      <c r="E23" t="s">
        <v>431</v>
      </c>
      <c r="F23" t="s">
        <v>431</v>
      </c>
      <c r="G23" t="s">
        <v>471</v>
      </c>
      <c r="H23" t="s">
        <v>492</v>
      </c>
      <c r="I23" t="s">
        <v>43</v>
      </c>
      <c r="J23" t="s">
        <v>65</v>
      </c>
      <c r="K23" t="s">
        <v>82</v>
      </c>
      <c r="L23" t="s">
        <v>100</v>
      </c>
      <c r="M23" t="s">
        <v>118</v>
      </c>
      <c r="N23" t="s">
        <v>135</v>
      </c>
      <c r="O23" t="s">
        <v>154</v>
      </c>
      <c r="P23" t="s">
        <v>641</v>
      </c>
      <c r="Q23" t="s">
        <v>662</v>
      </c>
      <c r="R23" t="s">
        <v>682</v>
      </c>
      <c r="S23" t="s">
        <v>225</v>
      </c>
      <c r="T23" t="s">
        <v>242</v>
      </c>
      <c r="U23" t="s">
        <v>260</v>
      </c>
      <c r="V23" t="s">
        <v>277</v>
      </c>
      <c r="W23" t="s">
        <v>293</v>
      </c>
      <c r="X23" t="s">
        <v>310</v>
      </c>
    </row>
    <row r="24" spans="1:199" x14ac:dyDescent="0.35">
      <c r="A24" s="1" t="s">
        <v>370</v>
      </c>
      <c r="B24" t="s">
        <v>381</v>
      </c>
      <c r="C24" t="s">
        <v>394</v>
      </c>
      <c r="D24" t="s">
        <v>412</v>
      </c>
      <c r="E24" t="s">
        <v>432</v>
      </c>
      <c r="F24" t="s">
        <v>432</v>
      </c>
      <c r="G24" t="s">
        <v>472</v>
      </c>
      <c r="H24" t="s">
        <v>493</v>
      </c>
      <c r="I24" t="s">
        <v>511</v>
      </c>
      <c r="J24" t="s">
        <v>530</v>
      </c>
      <c r="K24" t="s">
        <v>548</v>
      </c>
      <c r="L24" t="s">
        <v>565</v>
      </c>
      <c r="M24" t="s">
        <v>583</v>
      </c>
      <c r="N24" t="s">
        <v>602</v>
      </c>
      <c r="O24" t="s">
        <v>621</v>
      </c>
      <c r="P24" t="s">
        <v>642</v>
      </c>
      <c r="Q24" t="s">
        <v>663</v>
      </c>
      <c r="R24" t="s">
        <v>683</v>
      </c>
      <c r="S24" t="s">
        <v>701</v>
      </c>
      <c r="T24" t="s">
        <v>720</v>
      </c>
      <c r="U24" t="s">
        <v>739</v>
      </c>
      <c r="V24" t="s">
        <v>756</v>
      </c>
      <c r="W24" t="s">
        <v>774</v>
      </c>
      <c r="X24" t="s">
        <v>792</v>
      </c>
    </row>
    <row r="25" spans="1:199" x14ac:dyDescent="0.35">
      <c r="A25" s="1" t="s">
        <v>371</v>
      </c>
      <c r="B25" t="s">
        <v>382</v>
      </c>
      <c r="C25" t="s">
        <v>395</v>
      </c>
      <c r="D25" t="s">
        <v>413</v>
      </c>
      <c r="E25" t="s">
        <v>433</v>
      </c>
      <c r="F25" t="s">
        <v>433</v>
      </c>
      <c r="G25" t="s">
        <v>473</v>
      </c>
      <c r="H25" t="s">
        <v>494</v>
      </c>
      <c r="I25" t="s">
        <v>48</v>
      </c>
      <c r="J25" t="s">
        <v>69</v>
      </c>
      <c r="K25" t="s">
        <v>86</v>
      </c>
      <c r="L25" t="s">
        <v>104</v>
      </c>
      <c r="M25" t="s">
        <v>122</v>
      </c>
      <c r="N25" t="s">
        <v>139</v>
      </c>
      <c r="O25" t="s">
        <v>158</v>
      </c>
      <c r="P25" t="s">
        <v>174</v>
      </c>
      <c r="Q25" t="s">
        <v>192</v>
      </c>
      <c r="R25" t="s">
        <v>210</v>
      </c>
      <c r="S25" t="s">
        <v>229</v>
      </c>
      <c r="T25" t="s">
        <v>246</v>
      </c>
      <c r="U25" t="s">
        <v>264</v>
      </c>
      <c r="V25" t="s">
        <v>246</v>
      </c>
      <c r="W25" t="s">
        <v>297</v>
      </c>
      <c r="X25" t="s">
        <v>314</v>
      </c>
    </row>
    <row r="26" spans="1:199" x14ac:dyDescent="0.35">
      <c r="A26" s="1" t="s">
        <v>372</v>
      </c>
      <c r="B26">
        <v>85</v>
      </c>
      <c r="C26">
        <v>134</v>
      </c>
      <c r="D26" t="s">
        <v>414</v>
      </c>
      <c r="E26" t="s">
        <v>434</v>
      </c>
      <c r="F26" t="s">
        <v>434</v>
      </c>
      <c r="G26" t="s">
        <v>474</v>
      </c>
      <c r="H26" t="s">
        <v>495</v>
      </c>
      <c r="I26" t="s">
        <v>512</v>
      </c>
      <c r="J26" t="s">
        <v>104</v>
      </c>
      <c r="K26" t="s">
        <v>436</v>
      </c>
      <c r="L26" t="s">
        <v>566</v>
      </c>
      <c r="M26" t="s">
        <v>584</v>
      </c>
      <c r="N26" t="s">
        <v>158</v>
      </c>
      <c r="O26" t="s">
        <v>622</v>
      </c>
      <c r="P26" t="s">
        <v>643</v>
      </c>
      <c r="Q26" t="s">
        <v>664</v>
      </c>
      <c r="R26" t="s">
        <v>246</v>
      </c>
      <c r="S26" t="s">
        <v>702</v>
      </c>
      <c r="T26" t="s">
        <v>721</v>
      </c>
      <c r="U26" t="s">
        <v>721</v>
      </c>
      <c r="V26" t="s">
        <v>702</v>
      </c>
      <c r="W26" t="s">
        <v>664</v>
      </c>
      <c r="X26" t="s">
        <v>793</v>
      </c>
    </row>
    <row r="31" spans="1:199" s="13" customFormat="1" x14ac:dyDescent="0.35">
      <c r="A31" s="13" t="s">
        <v>1718</v>
      </c>
      <c r="C31" s="13" t="e">
        <f t="shared" ref="C31:X31" si="8">C2/B2-1</f>
        <v>#VALUE!</v>
      </c>
      <c r="D31" s="13">
        <f t="shared" si="8"/>
        <v>3.5263157894736841</v>
      </c>
      <c r="E31" s="13">
        <f t="shared" si="8"/>
        <v>4.1162790697674421</v>
      </c>
      <c r="F31" s="13">
        <f t="shared" si="8"/>
        <v>2.331818181818182</v>
      </c>
      <c r="G31" s="13">
        <f t="shared" si="8"/>
        <v>1.1753069577080493</v>
      </c>
      <c r="H31" s="13">
        <f t="shared" si="8"/>
        <v>0.92505487613671988</v>
      </c>
      <c r="I31" s="13">
        <f t="shared" si="8"/>
        <v>0.7274800456100341</v>
      </c>
      <c r="J31" s="13">
        <f t="shared" si="8"/>
        <v>0.56473361621876483</v>
      </c>
      <c r="K31" s="13">
        <f t="shared" si="8"/>
        <v>0.31348680245872007</v>
      </c>
      <c r="L31" s="13">
        <f t="shared" si="8"/>
        <v>8.5107359148467676E-2</v>
      </c>
      <c r="M31" s="13">
        <f t="shared" si="8"/>
        <v>0.23973616337575576</v>
      </c>
      <c r="N31" s="13">
        <f t="shared" si="8"/>
        <v>0.2927594556802291</v>
      </c>
      <c r="O31" s="13">
        <f t="shared" si="8"/>
        <v>0.21458910433979694</v>
      </c>
      <c r="P31" s="13">
        <f t="shared" si="8"/>
        <v>0.2059123786355046</v>
      </c>
      <c r="Q31" s="13">
        <f t="shared" si="8"/>
        <v>0.18880023055170292</v>
      </c>
      <c r="R31" s="13">
        <f t="shared" si="8"/>
        <v>0.13617975485219924</v>
      </c>
      <c r="S31" s="13">
        <f t="shared" si="8"/>
        <v>0.20380322447292265</v>
      </c>
      <c r="T31" s="13">
        <f t="shared" si="8"/>
        <v>0.22801090038993266</v>
      </c>
      <c r="U31" s="13">
        <f t="shared" si="8"/>
        <v>0.23421586757475987</v>
      </c>
      <c r="V31" s="13">
        <f t="shared" si="8"/>
        <v>0.18300089899794614</v>
      </c>
      <c r="W31" s="13">
        <f t="shared" si="8"/>
        <v>0.12770532012826141</v>
      </c>
      <c r="X31" s="13">
        <f t="shared" si="8"/>
        <v>0.41150076427049154</v>
      </c>
      <c r="Y31" s="13">
        <f>AVERAGE(R31:X31)</f>
        <v>0.21777381866950193</v>
      </c>
      <c r="Z31" s="13">
        <f>Z2/Y2-1</f>
        <v>0.19999999999999996</v>
      </c>
      <c r="AA31" s="13">
        <f t="shared" ref="AA31:AN31" si="9">AA2/Z2-1</f>
        <v>0.19999999999999996</v>
      </c>
      <c r="AB31" s="13">
        <f t="shared" si="9"/>
        <v>0.14999999999999991</v>
      </c>
      <c r="AC31" s="13">
        <f t="shared" si="9"/>
        <v>0.14999999999999991</v>
      </c>
      <c r="AD31" s="13">
        <f t="shared" si="9"/>
        <v>0.14999999999999991</v>
      </c>
      <c r="AE31" s="13">
        <f t="shared" si="9"/>
        <v>0.14999999999999991</v>
      </c>
      <c r="AF31" s="13">
        <f t="shared" si="9"/>
        <v>0.14999999999999991</v>
      </c>
      <c r="AG31" s="13">
        <f t="shared" si="9"/>
        <v>0.14999999999999991</v>
      </c>
      <c r="AH31" s="13">
        <f t="shared" si="9"/>
        <v>0.14999999999999991</v>
      </c>
      <c r="AI31" s="13">
        <f t="shared" si="9"/>
        <v>0.14999999999999991</v>
      </c>
      <c r="AJ31" s="13">
        <f t="shared" si="9"/>
        <v>0.14999999999999991</v>
      </c>
      <c r="AK31" s="13">
        <f t="shared" si="9"/>
        <v>0.14999999999999991</v>
      </c>
      <c r="AL31" s="13">
        <f t="shared" si="9"/>
        <v>0.14999999999999991</v>
      </c>
      <c r="AM31" s="13">
        <f t="shared" si="9"/>
        <v>0.14999999999999991</v>
      </c>
      <c r="AN31" s="13">
        <f t="shared" si="9"/>
        <v>0.14999999999999991</v>
      </c>
    </row>
    <row r="32" spans="1:199" x14ac:dyDescent="0.35">
      <c r="A32" t="s">
        <v>1707</v>
      </c>
      <c r="C32" s="8">
        <f>C4/C2</f>
        <v>0.68421052631578949</v>
      </c>
      <c r="D32" s="8">
        <f t="shared" ref="D32:X32" si="10">D4/D2</f>
        <v>0.82558139534883723</v>
      </c>
      <c r="E32" s="8">
        <f t="shared" si="10"/>
        <v>0.69772727272727275</v>
      </c>
      <c r="F32" s="8">
        <f t="shared" si="10"/>
        <v>0.56753069577080495</v>
      </c>
      <c r="G32" s="8">
        <f t="shared" si="10"/>
        <v>0.53935402947632483</v>
      </c>
      <c r="H32" s="8">
        <f t="shared" si="10"/>
        <v>0.58022479231145141</v>
      </c>
      <c r="I32" s="8">
        <f t="shared" si="10"/>
        <v>0.60160301744460165</v>
      </c>
      <c r="J32" s="8">
        <f t="shared" si="10"/>
        <v>0.5993130047004942</v>
      </c>
      <c r="K32" s="8">
        <f t="shared" si="10"/>
        <v>0.60442282987704166</v>
      </c>
      <c r="L32" s="8">
        <f t="shared" si="10"/>
        <v>0.62606232294617559</v>
      </c>
      <c r="M32" s="8">
        <f t="shared" si="10"/>
        <v>0.64472562327342176</v>
      </c>
      <c r="N32" s="8">
        <f t="shared" si="10"/>
        <v>0.65207756232686975</v>
      </c>
      <c r="O32" s="8">
        <f t="shared" si="10"/>
        <v>0.6269249983709464</v>
      </c>
      <c r="P32" s="8">
        <f t="shared" si="10"/>
        <v>0.60386534339595455</v>
      </c>
      <c r="Q32" s="8">
        <f t="shared" si="10"/>
        <v>0.61647550794684924</v>
      </c>
      <c r="R32" s="8">
        <f t="shared" si="10"/>
        <v>0.62442491565429592</v>
      </c>
      <c r="S32" s="8">
        <f t="shared" si="10"/>
        <v>0.61075416518964909</v>
      </c>
      <c r="T32" s="8">
        <f t="shared" si="10"/>
        <v>0.58880519597672631</v>
      </c>
      <c r="U32" s="8">
        <f t="shared" si="10"/>
        <v>0.5647607422945643</v>
      </c>
      <c r="V32" s="8">
        <f t="shared" si="10"/>
        <v>0.5558054331910266</v>
      </c>
      <c r="W32" s="8">
        <f t="shared" si="10"/>
        <v>0.53578374706207854</v>
      </c>
      <c r="X32" s="8">
        <f t="shared" si="10"/>
        <v>0.5693980290098084</v>
      </c>
      <c r="Y32" s="8">
        <v>0.55000000000000004</v>
      </c>
    </row>
    <row r="33" spans="1:28" s="10" customFormat="1" x14ac:dyDescent="0.35">
      <c r="A33" s="10" t="s">
        <v>1723</v>
      </c>
      <c r="C33" s="12">
        <f>C21/B21</f>
        <v>2.5</v>
      </c>
      <c r="D33" s="12">
        <f t="shared" ref="D33:X33" si="11">D21/C21</f>
        <v>-0.46666666666666667</v>
      </c>
      <c r="E33" s="12">
        <f t="shared" si="11"/>
        <v>14.285714285714286</v>
      </c>
      <c r="F33" s="12">
        <f t="shared" si="11"/>
        <v>1.06</v>
      </c>
      <c r="G33" s="12">
        <f t="shared" si="11"/>
        <v>3.7641509433962264</v>
      </c>
      <c r="H33" s="12">
        <f t="shared" si="11"/>
        <v>3.6716791979949877</v>
      </c>
      <c r="I33" s="12">
        <f t="shared" si="11"/>
        <v>2.1003412969283275</v>
      </c>
      <c r="J33" s="12">
        <f t="shared" si="11"/>
        <v>1.3662658433539161</v>
      </c>
      <c r="K33" s="12">
        <f t="shared" si="11"/>
        <v>1.0054709800190296</v>
      </c>
      <c r="L33" s="12">
        <f t="shared" si="11"/>
        <v>1.5424651052756091</v>
      </c>
      <c r="M33" s="12">
        <f t="shared" si="11"/>
        <v>1.3044478527607362</v>
      </c>
      <c r="N33" s="12">
        <f t="shared" si="11"/>
        <v>1.1448559670781893</v>
      </c>
      <c r="O33" s="12">
        <f t="shared" si="11"/>
        <v>1.1027010372804766</v>
      </c>
      <c r="P33" s="12">
        <f t="shared" si="11"/>
        <v>1.1858992269721524</v>
      </c>
      <c r="Q33" s="12">
        <f t="shared" si="11"/>
        <v>1.1101861305269771</v>
      </c>
      <c r="R33" s="12">
        <f t="shared" si="11"/>
        <v>1.156479909451047</v>
      </c>
      <c r="S33" s="12">
        <f t="shared" si="11"/>
        <v>1.1914607291411794</v>
      </c>
      <c r="T33" s="12">
        <f t="shared" si="11"/>
        <v>0.65006674196529413</v>
      </c>
      <c r="U33" s="12">
        <f t="shared" si="11"/>
        <v>2.4274206286526616</v>
      </c>
      <c r="V33" s="12">
        <f t="shared" si="11"/>
        <v>1.1173542425819885</v>
      </c>
      <c r="W33" s="12">
        <f t="shared" si="11"/>
        <v>1.1725533587630668</v>
      </c>
      <c r="X33" s="12">
        <f t="shared" si="11"/>
        <v>1.8881273436141945</v>
      </c>
      <c r="Y33" s="12">
        <f>AVERAGE(R33:X33)</f>
        <v>1.3719232791670619</v>
      </c>
    </row>
    <row r="34" spans="1:28" s="14" customFormat="1" x14ac:dyDescent="0.35">
      <c r="A34" s="14" t="s">
        <v>1719</v>
      </c>
      <c r="C34" s="15">
        <f>C8/B8</f>
        <v>5.333333333333333</v>
      </c>
      <c r="D34" s="15">
        <f t="shared" ref="D34:X34" si="12">D8/C8</f>
        <v>2.4375</v>
      </c>
      <c r="E34" s="15" t="e">
        <f t="shared" si="12"/>
        <v>#VALUE!</v>
      </c>
      <c r="F34" s="15" t="e">
        <f t="shared" si="12"/>
        <v>#VALUE!</v>
      </c>
      <c r="G34" s="15" t="e">
        <f t="shared" si="12"/>
        <v>#VALUE!</v>
      </c>
      <c r="H34" s="15" t="e">
        <f t="shared" si="12"/>
        <v>#VALUE!</v>
      </c>
      <c r="I34" s="15" t="e">
        <f t="shared" si="12"/>
        <v>#VALUE!</v>
      </c>
      <c r="J34" s="15" t="e">
        <f t="shared" si="12"/>
        <v>#VALUE!</v>
      </c>
      <c r="K34" s="15">
        <f t="shared" si="12"/>
        <v>1.4096950742767786</v>
      </c>
      <c r="L34" s="15">
        <f t="shared" si="12"/>
        <v>0.92457016084303933</v>
      </c>
      <c r="M34" s="15">
        <f t="shared" si="12"/>
        <v>1.1769646070785842</v>
      </c>
      <c r="N34" s="15">
        <f t="shared" si="12"/>
        <v>1.6432212028542303</v>
      </c>
      <c r="O34" s="15">
        <f t="shared" si="12"/>
        <v>1.1926178660049629</v>
      </c>
      <c r="P34" s="15">
        <f t="shared" si="12"/>
        <v>1.247334200260078</v>
      </c>
      <c r="Q34" s="15">
        <f t="shared" si="12"/>
        <v>1.2199749791492911</v>
      </c>
      <c r="R34" s="15">
        <f t="shared" si="12"/>
        <v>2.5949410357203897</v>
      </c>
      <c r="S34" s="15">
        <f t="shared" si="12"/>
        <v>1.1506289929526443</v>
      </c>
      <c r="T34" s="15">
        <f t="shared" si="12"/>
        <v>1.1313680595306239</v>
      </c>
      <c r="U34" s="15">
        <f t="shared" si="12"/>
        <v>1.2374905135340248</v>
      </c>
      <c r="V34" s="15">
        <f t="shared" si="12"/>
        <v>1.1453861564250378</v>
      </c>
      <c r="W34" s="15">
        <f t="shared" si="12"/>
        <v>1.0350883455291808</v>
      </c>
      <c r="X34" s="15">
        <f t="shared" si="12"/>
        <v>1.2560176563900958</v>
      </c>
      <c r="Y34" s="15">
        <f>AVERAGE(R34:X34)</f>
        <v>1.3644172514402853</v>
      </c>
    </row>
    <row r="35" spans="1:28" x14ac:dyDescent="0.35">
      <c r="A35" t="s">
        <v>1721</v>
      </c>
      <c r="C35" s="8">
        <f>C8/C4</f>
        <v>1.2307692307692308</v>
      </c>
      <c r="D35" s="8">
        <f t="shared" ref="D35:X35" si="13">D8/D4</f>
        <v>0.54929577464788737</v>
      </c>
      <c r="E35" s="8" t="e">
        <f t="shared" si="13"/>
        <v>#VALUE!</v>
      </c>
      <c r="F35" s="8" t="e">
        <f t="shared" si="13"/>
        <v>#VALUE!</v>
      </c>
      <c r="G35" s="8" t="e">
        <f t="shared" si="13"/>
        <v>#VALUE!</v>
      </c>
      <c r="H35" s="8" t="e">
        <f t="shared" si="13"/>
        <v>#VALUE!</v>
      </c>
      <c r="I35" s="8" t="e">
        <f t="shared" si="13"/>
        <v>#VALUE!</v>
      </c>
      <c r="J35" s="8">
        <f t="shared" si="13"/>
        <v>0.12860734037204624</v>
      </c>
      <c r="K35" s="8">
        <f t="shared" si="13"/>
        <v>0.13686048276909063</v>
      </c>
      <c r="L35" s="8">
        <f t="shared" si="13"/>
        <v>0.11258188694536368</v>
      </c>
      <c r="M35" s="8">
        <f t="shared" si="13"/>
        <v>0.10378755818874312</v>
      </c>
      <c r="N35" s="8">
        <f t="shared" si="13"/>
        <v>0.13043654165149493</v>
      </c>
      <c r="O35" s="8">
        <f t="shared" si="13"/>
        <v>0.13321553546062434</v>
      </c>
      <c r="P35" s="8">
        <f t="shared" si="13"/>
        <v>0.14305315277694924</v>
      </c>
      <c r="Q35" s="8">
        <f t="shared" si="13"/>
        <v>0.14380161226897364</v>
      </c>
      <c r="R35" s="8">
        <f t="shared" si="13"/>
        <v>0.32424986652429255</v>
      </c>
      <c r="S35" s="8">
        <f t="shared" si="13"/>
        <v>0.3168643668153952</v>
      </c>
      <c r="T35" s="8">
        <f t="shared" si="13"/>
        <v>0.30280978061036889</v>
      </c>
      <c r="U35" s="8">
        <f t="shared" si="13"/>
        <v>0.3165394072731979</v>
      </c>
      <c r="V35" s="8">
        <f t="shared" si="13"/>
        <v>0.31141272329120395</v>
      </c>
      <c r="W35" s="8">
        <f t="shared" si="13"/>
        <v>0.29651822690321589</v>
      </c>
      <c r="X35" s="8">
        <f t="shared" si="13"/>
        <v>0.2482787768067731</v>
      </c>
      <c r="Y35" s="8">
        <v>0.23</v>
      </c>
    </row>
    <row r="36" spans="1:28" s="14" customFormat="1" x14ac:dyDescent="0.35">
      <c r="A36" s="14" t="s">
        <v>1720</v>
      </c>
      <c r="C36" s="15">
        <f>C7/B7</f>
        <v>4</v>
      </c>
      <c r="D36" s="15">
        <f t="shared" ref="D36:X36" si="14">D7/C7</f>
        <v>1.75</v>
      </c>
      <c r="E36" s="15">
        <f t="shared" si="14"/>
        <v>1.9047619047619047</v>
      </c>
      <c r="F36" s="15">
        <f t="shared" si="14"/>
        <v>5.75</v>
      </c>
      <c r="G36" s="15">
        <f t="shared" si="14"/>
        <v>1.7173913043478262</v>
      </c>
      <c r="H36" s="15">
        <f t="shared" si="14"/>
        <v>1.518987341772152</v>
      </c>
      <c r="I36" s="15">
        <f t="shared" si="14"/>
        <v>2.0483333333333333</v>
      </c>
      <c r="J36" s="15">
        <f t="shared" si="14"/>
        <v>1.7249796582587469</v>
      </c>
      <c r="K36" s="15">
        <f t="shared" si="14"/>
        <v>1.3174528301886792</v>
      </c>
      <c r="L36" s="15">
        <f t="shared" si="14"/>
        <v>1.0179018976011458</v>
      </c>
      <c r="M36" s="15">
        <f t="shared" si="14"/>
        <v>1.3232500879352795</v>
      </c>
      <c r="N36" s="15">
        <f t="shared" si="14"/>
        <v>1.3721424774056352</v>
      </c>
      <c r="O36" s="15">
        <f t="shared" si="14"/>
        <v>1.1784192173576133</v>
      </c>
      <c r="P36" s="15">
        <f t="shared" si="14"/>
        <v>1.173269768206477</v>
      </c>
      <c r="Q36" s="15">
        <f t="shared" si="14"/>
        <v>1.377609639904722</v>
      </c>
      <c r="R36" s="15">
        <f t="shared" si="14"/>
        <v>1.249186330349878</v>
      </c>
      <c r="S36" s="15">
        <f t="shared" si="14"/>
        <v>1.1356456603159095</v>
      </c>
      <c r="T36" s="15">
        <f t="shared" si="14"/>
        <v>1.191927158015486</v>
      </c>
      <c r="U36" s="15">
        <f t="shared" si="14"/>
        <v>1.288360902255639</v>
      </c>
      <c r="V36" s="15">
        <f t="shared" si="14"/>
        <v>1.2147159064382091</v>
      </c>
      <c r="W36" s="15">
        <f t="shared" si="14"/>
        <v>1.0597663156276425</v>
      </c>
      <c r="X36" s="15">
        <f t="shared" si="14"/>
        <v>1.1446705110071447</v>
      </c>
      <c r="Y36" s="15">
        <f>AVERAGE(R36:X36)</f>
        <v>1.1834675405728439</v>
      </c>
      <c r="AA36" s="14" t="s">
        <v>1731</v>
      </c>
    </row>
    <row r="37" spans="1:28" s="8" customFormat="1" x14ac:dyDescent="0.35">
      <c r="A37" s="8" t="s">
        <v>1722</v>
      </c>
      <c r="B37" s="8">
        <f>B7/B4</f>
        <v>-3</v>
      </c>
      <c r="C37" s="8">
        <f t="shared" ref="C37:X37" si="15">C7/C4</f>
        <v>0.92307692307692313</v>
      </c>
      <c r="D37" s="8">
        <f t="shared" si="15"/>
        <v>0.29577464788732394</v>
      </c>
      <c r="E37" s="8">
        <f t="shared" si="15"/>
        <v>0.13029315960912052</v>
      </c>
      <c r="F37" s="8">
        <f t="shared" si="15"/>
        <v>0.27644230769230771</v>
      </c>
      <c r="G37" s="8">
        <f t="shared" si="15"/>
        <v>0.22965116279069767</v>
      </c>
      <c r="H37" s="8">
        <f t="shared" si="15"/>
        <v>0.16844469399213924</v>
      </c>
      <c r="I37" s="8">
        <f t="shared" si="15"/>
        <v>0.1926332288401254</v>
      </c>
      <c r="J37" s="8">
        <f t="shared" si="15"/>
        <v>0.21317244846656611</v>
      </c>
      <c r="K37" s="8">
        <f t="shared" si="15"/>
        <v>0.21200850159404888</v>
      </c>
      <c r="L37" s="8">
        <f t="shared" si="15"/>
        <v>0.19200378199500237</v>
      </c>
      <c r="M37" s="8">
        <f t="shared" si="15"/>
        <v>0.199005501481168</v>
      </c>
      <c r="N37" s="8">
        <f t="shared" si="15"/>
        <v>0.20884411538617145</v>
      </c>
      <c r="O37" s="8">
        <f t="shared" si="15"/>
        <v>0.21075425284966912</v>
      </c>
      <c r="P37" s="8">
        <f t="shared" si="15"/>
        <v>0.21287955616536419</v>
      </c>
      <c r="Q37" s="8">
        <f t="shared" si="15"/>
        <v>0.24164372788045616</v>
      </c>
      <c r="R37" s="8">
        <f t="shared" si="15"/>
        <v>0.26229578216764549</v>
      </c>
      <c r="S37" s="8">
        <f t="shared" si="15"/>
        <v>0.25298363985925199</v>
      </c>
      <c r="T37" s="8">
        <f t="shared" si="15"/>
        <v>0.25470339502389999</v>
      </c>
      <c r="U37" s="8">
        <f t="shared" si="15"/>
        <v>0.27719684224149088</v>
      </c>
      <c r="V37" s="8">
        <f t="shared" si="15"/>
        <v>0.28921421504874334</v>
      </c>
      <c r="W37" s="8">
        <f t="shared" si="15"/>
        <v>0.28194692980213715</v>
      </c>
      <c r="X37" s="8">
        <f t="shared" si="15"/>
        <v>0.21514949079060383</v>
      </c>
    </row>
    <row r="38" spans="1:28" s="15" customFormat="1" x14ac:dyDescent="0.35">
      <c r="A38" s="15" t="s">
        <v>1725</v>
      </c>
      <c r="C38" s="15">
        <f>C6/B6-1</f>
        <v>3.666666666666667</v>
      </c>
      <c r="D38" s="15">
        <f t="shared" ref="D38:X38" si="16">D6/C6-1</f>
        <v>-0.3928571428571429</v>
      </c>
      <c r="E38" s="15">
        <f t="shared" si="16"/>
        <v>6.1764705882352944</v>
      </c>
      <c r="F38" s="15">
        <f t="shared" si="16"/>
        <v>3.081967213114754</v>
      </c>
      <c r="G38" s="15">
        <f t="shared" si="16"/>
        <v>1.1907630522088355</v>
      </c>
      <c r="H38" s="15">
        <f t="shared" si="16"/>
        <v>0.42071494042163149</v>
      </c>
      <c r="I38" s="15">
        <f t="shared" si="16"/>
        <v>0.82580645161290334</v>
      </c>
      <c r="J38" s="15">
        <f t="shared" si="16"/>
        <v>0.71766784452296828</v>
      </c>
      <c r="K38" s="15">
        <f t="shared" si="16"/>
        <v>0.34581361859699644</v>
      </c>
      <c r="L38" s="15">
        <f t="shared" si="16"/>
        <v>-7.3372057474778707E-3</v>
      </c>
      <c r="M38" s="15">
        <f t="shared" si="16"/>
        <v>0.31244225438866646</v>
      </c>
      <c r="N38" s="15">
        <f t="shared" si="16"/>
        <v>0.52235128475888781</v>
      </c>
      <c r="O38" s="15">
        <f t="shared" si="16"/>
        <v>0.29333333333333322</v>
      </c>
      <c r="P38" s="15">
        <f t="shared" si="16"/>
        <v>0.19188367796913175</v>
      </c>
      <c r="Q38" s="15">
        <f t="shared" si="16"/>
        <v>0.19064046797660117</v>
      </c>
      <c r="R38" s="15">
        <f t="shared" si="16"/>
        <v>0.15331317712270098</v>
      </c>
      <c r="S38" s="15">
        <f t="shared" si="16"/>
        <v>0.14392863644638632</v>
      </c>
      <c r="T38" s="15">
        <f t="shared" si="16"/>
        <v>0.15825323063212182</v>
      </c>
      <c r="U38" s="15">
        <f t="shared" si="16"/>
        <v>0.26073097004671619</v>
      </c>
      <c r="V38" s="15">
        <f t="shared" si="16"/>
        <v>0.17775404333231615</v>
      </c>
      <c r="W38" s="15">
        <f t="shared" si="16"/>
        <v>4.6971295319526929E-2</v>
      </c>
      <c r="X38" s="15">
        <f t="shared" si="16"/>
        <v>0.20174647787735767</v>
      </c>
    </row>
    <row r="39" spans="1:28" x14ac:dyDescent="0.35">
      <c r="A39" t="s">
        <v>1726</v>
      </c>
    </row>
    <row r="40" spans="1:28" x14ac:dyDescent="0.35">
      <c r="A40" t="s">
        <v>1724</v>
      </c>
    </row>
    <row r="41" spans="1:28" x14ac:dyDescent="0.35">
      <c r="AA41" t="s">
        <v>1728</v>
      </c>
      <c r="AB41" s="8">
        <v>-0.05</v>
      </c>
    </row>
    <row r="42" spans="1:28" x14ac:dyDescent="0.35">
      <c r="AA42" t="s">
        <v>1729</v>
      </c>
      <c r="AB42" s="8">
        <v>0.05</v>
      </c>
    </row>
    <row r="43" spans="1:28" x14ac:dyDescent="0.35">
      <c r="AA43" t="s">
        <v>1730</v>
      </c>
      <c r="AB43" s="16">
        <f>NPV(AB42,G21:GQ21)</f>
        <v>8501745.5096908752</v>
      </c>
    </row>
    <row r="44" spans="1:28" x14ac:dyDescent="0.35">
      <c r="AA44" t="s">
        <v>1689</v>
      </c>
    </row>
    <row r="45" spans="1:28" x14ac:dyDescent="0.35">
      <c r="A45" s="10" t="s">
        <v>1718</v>
      </c>
      <c r="D45" s="13">
        <f>D2/C2-1</f>
        <v>3.5263157894736841</v>
      </c>
      <c r="E45" s="13">
        <f t="shared" ref="E45:X45" si="17">E2/D2-1</f>
        <v>4.1162790697674421</v>
      </c>
      <c r="F45" s="13">
        <f t="shared" si="17"/>
        <v>2.331818181818182</v>
      </c>
      <c r="G45" s="13">
        <f t="shared" si="17"/>
        <v>1.1753069577080493</v>
      </c>
      <c r="H45" s="13">
        <f t="shared" si="17"/>
        <v>0.92505487613671988</v>
      </c>
      <c r="I45" s="13">
        <f t="shared" si="17"/>
        <v>0.7274800456100341</v>
      </c>
      <c r="J45" s="13">
        <f t="shared" si="17"/>
        <v>0.56473361621876483</v>
      </c>
      <c r="K45" s="13">
        <f t="shared" si="17"/>
        <v>0.31348680245872007</v>
      </c>
      <c r="L45" s="13">
        <f>L2/K2-1</f>
        <v>8.5107359148467676E-2</v>
      </c>
      <c r="M45" s="13">
        <f t="shared" si="17"/>
        <v>0.23973616337575576</v>
      </c>
      <c r="N45" s="13">
        <f t="shared" si="17"/>
        <v>0.2927594556802291</v>
      </c>
      <c r="O45" s="13">
        <f t="shared" si="17"/>
        <v>0.21458910433979694</v>
      </c>
      <c r="P45" s="13">
        <f t="shared" si="17"/>
        <v>0.2059123786355046</v>
      </c>
      <c r="Q45" s="13">
        <f t="shared" si="17"/>
        <v>0.18880023055170292</v>
      </c>
      <c r="R45" s="13">
        <f t="shared" si="17"/>
        <v>0.13617975485219924</v>
      </c>
      <c r="S45" s="13">
        <f t="shared" si="17"/>
        <v>0.20380322447292265</v>
      </c>
      <c r="T45" s="13">
        <f t="shared" si="17"/>
        <v>0.22801090038993266</v>
      </c>
      <c r="U45" s="13">
        <f t="shared" si="17"/>
        <v>0.23421586757475987</v>
      </c>
      <c r="V45" s="13">
        <f t="shared" si="17"/>
        <v>0.18300089899794614</v>
      </c>
      <c r="W45" s="13">
        <f t="shared" si="17"/>
        <v>0.12770532012826141</v>
      </c>
      <c r="X45" s="13">
        <f t="shared" si="17"/>
        <v>0.41150076427049154</v>
      </c>
    </row>
    <row r="47" spans="1:28" x14ac:dyDescent="0.35">
      <c r="K47" s="9">
        <f>(X2/G2)-1</f>
        <v>79.789275634995292</v>
      </c>
    </row>
  </sheetData>
  <conditionalFormatting sqref="I32:X32">
    <cfRule type="expression" dxfId="3" priority="6">
      <formula>J31&gt;I32</formula>
    </cfRule>
  </conditionalFormatting>
  <conditionalFormatting sqref="D31:X31">
    <cfRule type="expression" dxfId="2" priority="4">
      <formula>E31&lt;D31</formula>
    </cfRule>
  </conditionalFormatting>
  <conditionalFormatting sqref="A45:XFD45">
    <cfRule type="expression" dxfId="1" priority="2">
      <formula>E45&gt;D45</formula>
    </cfRule>
  </conditionalFormatting>
  <conditionalFormatting sqref="C2:X2">
    <cfRule type="expression" dxfId="0" priority="1">
      <formula>C$2&gt;B$2</formula>
    </cfRule>
  </conditionalFormatting>
  <pageMargins left="0.7" right="0.7" top="0.75" bottom="0.75" header="0.3" footer="0.3"/>
  <pageSetup orientation="portrait" r:id="rId1"/>
  <ignoredErrors>
    <ignoredError sqref="B1:X2 D26:X26 B10:X20 B9:X9 B4:X8 B3:M3 O3:X3 B22:X25 B21:W21"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3"/>
  <sheetViews>
    <sheetView workbookViewId="0">
      <pane xSplit="1" ySplit="1" topLeftCell="D8" activePane="bottomRight" state="frozen"/>
      <selection pane="topRight" activeCell="B1" sqref="B1"/>
      <selection pane="bottomLeft" activeCell="A2" sqref="A2"/>
      <selection pane="bottomRight" activeCell="D56" sqref="D56"/>
    </sheetView>
  </sheetViews>
  <sheetFormatPr defaultRowHeight="14.5" x14ac:dyDescent="0.35"/>
  <cols>
    <col min="1" max="1" width="22.6328125" customWidth="1"/>
  </cols>
  <sheetData>
    <row r="1" spans="1:24" x14ac:dyDescent="0.35">
      <c r="A1" s="1" t="s">
        <v>17</v>
      </c>
      <c r="B1" s="1" t="s">
        <v>341</v>
      </c>
      <c r="C1" s="1" t="s">
        <v>342</v>
      </c>
      <c r="D1" s="1" t="s">
        <v>343</v>
      </c>
      <c r="E1" s="1" t="s">
        <v>344</v>
      </c>
      <c r="F1" s="1" t="s">
        <v>345</v>
      </c>
      <c r="G1" s="1" t="s">
        <v>346</v>
      </c>
      <c r="H1" s="1" t="s">
        <v>347</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row>
    <row r="2" spans="1:24" x14ac:dyDescent="0.35">
      <c r="A2" s="1" t="s">
        <v>794</v>
      </c>
      <c r="B2" t="s">
        <v>45</v>
      </c>
      <c r="C2" t="s">
        <v>45</v>
      </c>
      <c r="D2" t="s">
        <v>45</v>
      </c>
      <c r="E2" t="s">
        <v>592</v>
      </c>
      <c r="F2" t="s">
        <v>854</v>
      </c>
      <c r="G2" t="s">
        <v>875</v>
      </c>
      <c r="H2" t="s">
        <v>893</v>
      </c>
      <c r="I2" t="s">
        <v>913</v>
      </c>
      <c r="J2" t="s">
        <v>934</v>
      </c>
      <c r="K2" t="s">
        <v>956</v>
      </c>
      <c r="L2" t="s">
        <v>977</v>
      </c>
      <c r="M2" t="s">
        <v>996</v>
      </c>
      <c r="N2" t="s">
        <v>1020</v>
      </c>
      <c r="O2" t="s">
        <v>1045</v>
      </c>
      <c r="P2" t="s">
        <v>1070</v>
      </c>
      <c r="Q2" t="s">
        <v>1095</v>
      </c>
      <c r="R2" t="s">
        <v>1123</v>
      </c>
      <c r="S2" t="s">
        <v>1150</v>
      </c>
      <c r="T2" t="s">
        <v>1174</v>
      </c>
      <c r="U2" t="s">
        <v>1200</v>
      </c>
      <c r="V2" t="s">
        <v>1226</v>
      </c>
      <c r="W2" t="s">
        <v>1254</v>
      </c>
      <c r="X2" t="s">
        <v>1284</v>
      </c>
    </row>
    <row r="3" spans="1:24" x14ac:dyDescent="0.35">
      <c r="A3" s="1" t="s">
        <v>795</v>
      </c>
      <c r="B3" t="s">
        <v>45</v>
      </c>
      <c r="C3" t="s">
        <v>45</v>
      </c>
      <c r="D3" t="s">
        <v>45</v>
      </c>
      <c r="E3" t="s">
        <v>835</v>
      </c>
      <c r="F3" t="s">
        <v>425</v>
      </c>
      <c r="G3" t="s">
        <v>876</v>
      </c>
      <c r="H3" t="s">
        <v>894</v>
      </c>
      <c r="I3" t="s">
        <v>914</v>
      </c>
      <c r="J3" t="s">
        <v>935</v>
      </c>
      <c r="K3" t="s">
        <v>957</v>
      </c>
      <c r="L3" t="s">
        <v>978</v>
      </c>
      <c r="M3" t="s">
        <v>997</v>
      </c>
      <c r="N3" t="s">
        <v>1021</v>
      </c>
      <c r="O3" t="s">
        <v>1046</v>
      </c>
      <c r="P3" t="s">
        <v>1071</v>
      </c>
      <c r="Q3" t="s">
        <v>1096</v>
      </c>
      <c r="R3" t="s">
        <v>1124</v>
      </c>
      <c r="S3" t="s">
        <v>1151</v>
      </c>
      <c r="T3" t="s">
        <v>1175</v>
      </c>
      <c r="U3" t="s">
        <v>1201</v>
      </c>
      <c r="V3" t="s">
        <v>1227</v>
      </c>
      <c r="W3" t="s">
        <v>1255</v>
      </c>
      <c r="X3" t="s">
        <v>1285</v>
      </c>
    </row>
    <row r="4" spans="1:24" x14ac:dyDescent="0.35">
      <c r="A4" s="1" t="s">
        <v>796</v>
      </c>
      <c r="B4" t="s">
        <v>45</v>
      </c>
      <c r="C4" t="s">
        <v>45</v>
      </c>
      <c r="D4" t="s">
        <v>45</v>
      </c>
      <c r="E4" t="s">
        <v>836</v>
      </c>
      <c r="F4" t="s">
        <v>855</v>
      </c>
      <c r="G4" t="s">
        <v>877</v>
      </c>
      <c r="H4" t="s">
        <v>895</v>
      </c>
      <c r="I4" t="s">
        <v>915</v>
      </c>
      <c r="J4" t="s">
        <v>936</v>
      </c>
      <c r="K4" t="s">
        <v>958</v>
      </c>
      <c r="L4" t="s">
        <v>979</v>
      </c>
      <c r="M4" t="s">
        <v>998</v>
      </c>
      <c r="N4" t="s">
        <v>1022</v>
      </c>
      <c r="O4" t="s">
        <v>1047</v>
      </c>
      <c r="P4" t="s">
        <v>1072</v>
      </c>
      <c r="Q4" t="s">
        <v>1097</v>
      </c>
      <c r="R4" t="s">
        <v>1125</v>
      </c>
      <c r="S4" t="s">
        <v>1152</v>
      </c>
      <c r="T4" t="s">
        <v>1176</v>
      </c>
      <c r="U4" t="s">
        <v>1202</v>
      </c>
      <c r="V4" t="s">
        <v>1228</v>
      </c>
      <c r="W4" t="s">
        <v>1256</v>
      </c>
      <c r="X4" t="s">
        <v>1286</v>
      </c>
    </row>
    <row r="5" spans="1:24" x14ac:dyDescent="0.35">
      <c r="A5" s="1" t="s">
        <v>797</v>
      </c>
      <c r="B5" t="s">
        <v>45</v>
      </c>
      <c r="C5" t="s">
        <v>45</v>
      </c>
      <c r="D5" t="s">
        <v>45</v>
      </c>
      <c r="E5" t="s">
        <v>837</v>
      </c>
      <c r="F5" t="s">
        <v>856</v>
      </c>
      <c r="G5" t="s">
        <v>878</v>
      </c>
      <c r="H5" t="s">
        <v>229</v>
      </c>
      <c r="I5" t="s">
        <v>916</v>
      </c>
      <c r="J5" t="s">
        <v>937</v>
      </c>
      <c r="K5" t="s">
        <v>959</v>
      </c>
      <c r="L5" t="s">
        <v>980</v>
      </c>
      <c r="M5" t="s">
        <v>999</v>
      </c>
      <c r="N5" t="s">
        <v>1023</v>
      </c>
      <c r="O5" t="s">
        <v>1048</v>
      </c>
      <c r="P5" t="s">
        <v>1073</v>
      </c>
      <c r="Q5" t="s">
        <v>1098</v>
      </c>
      <c r="R5" t="s">
        <v>1126</v>
      </c>
      <c r="S5" t="s">
        <v>1153</v>
      </c>
      <c r="T5" t="s">
        <v>1177</v>
      </c>
      <c r="U5" t="s">
        <v>1203</v>
      </c>
      <c r="V5" t="s">
        <v>1229</v>
      </c>
      <c r="W5" t="s">
        <v>1257</v>
      </c>
      <c r="X5" t="s">
        <v>1287</v>
      </c>
    </row>
    <row r="6" spans="1:24" x14ac:dyDescent="0.35">
      <c r="A6" s="1" t="s">
        <v>798</v>
      </c>
      <c r="B6" t="s">
        <v>45</v>
      </c>
      <c r="C6" t="s">
        <v>45</v>
      </c>
      <c r="D6" t="s">
        <v>45</v>
      </c>
      <c r="E6" t="s">
        <v>45</v>
      </c>
      <c r="F6" t="s">
        <v>45</v>
      </c>
      <c r="G6" t="s">
        <v>45</v>
      </c>
      <c r="H6" t="s">
        <v>45</v>
      </c>
      <c r="I6" t="s">
        <v>45</v>
      </c>
      <c r="J6" t="s">
        <v>45</v>
      </c>
      <c r="K6" t="s">
        <v>45</v>
      </c>
      <c r="L6" t="s">
        <v>45</v>
      </c>
      <c r="M6" t="s">
        <v>45</v>
      </c>
      <c r="N6" t="s">
        <v>900</v>
      </c>
      <c r="O6" t="s">
        <v>1049</v>
      </c>
      <c r="P6" t="s">
        <v>45</v>
      </c>
      <c r="Q6" t="s">
        <v>45</v>
      </c>
      <c r="R6" t="s">
        <v>45</v>
      </c>
      <c r="S6" t="s">
        <v>441</v>
      </c>
      <c r="T6" t="s">
        <v>1178</v>
      </c>
      <c r="U6" t="s">
        <v>1204</v>
      </c>
      <c r="V6" t="s">
        <v>671</v>
      </c>
      <c r="W6" t="s">
        <v>1258</v>
      </c>
      <c r="X6" t="s">
        <v>1288</v>
      </c>
    </row>
    <row r="7" spans="1:24" x14ac:dyDescent="0.35">
      <c r="A7" s="1" t="s">
        <v>799</v>
      </c>
      <c r="B7" t="s">
        <v>45</v>
      </c>
      <c r="C7" t="s">
        <v>45</v>
      </c>
      <c r="D7" t="s">
        <v>45</v>
      </c>
      <c r="E7" t="s">
        <v>838</v>
      </c>
      <c r="F7" t="s">
        <v>857</v>
      </c>
      <c r="G7" t="s">
        <v>879</v>
      </c>
      <c r="H7" t="s">
        <v>896</v>
      </c>
      <c r="I7" t="s">
        <v>917</v>
      </c>
      <c r="J7" t="s">
        <v>938</v>
      </c>
      <c r="K7" t="s">
        <v>960</v>
      </c>
      <c r="L7" t="s">
        <v>981</v>
      </c>
      <c r="M7" t="s">
        <v>1000</v>
      </c>
      <c r="N7" t="s">
        <v>1024</v>
      </c>
      <c r="O7" t="s">
        <v>1050</v>
      </c>
      <c r="P7" t="s">
        <v>1074</v>
      </c>
      <c r="Q7" t="s">
        <v>1099</v>
      </c>
      <c r="R7" t="s">
        <v>1127</v>
      </c>
      <c r="S7" t="s">
        <v>1154</v>
      </c>
      <c r="T7" t="s">
        <v>1179</v>
      </c>
      <c r="U7" t="s">
        <v>1205</v>
      </c>
      <c r="V7" t="s">
        <v>1230</v>
      </c>
      <c r="W7" t="s">
        <v>1259</v>
      </c>
      <c r="X7" t="s">
        <v>1289</v>
      </c>
    </row>
    <row r="8" spans="1:24" x14ac:dyDescent="0.35">
      <c r="A8" s="1" t="s">
        <v>800</v>
      </c>
      <c r="B8" t="s">
        <v>45</v>
      </c>
      <c r="C8" t="s">
        <v>45</v>
      </c>
      <c r="D8" t="s">
        <v>45</v>
      </c>
      <c r="E8" t="s">
        <v>839</v>
      </c>
      <c r="F8" t="s">
        <v>858</v>
      </c>
      <c r="G8" t="s">
        <v>880</v>
      </c>
      <c r="H8" t="s">
        <v>897</v>
      </c>
      <c r="I8" t="s">
        <v>918</v>
      </c>
      <c r="J8" t="s">
        <v>939</v>
      </c>
      <c r="K8" t="s">
        <v>961</v>
      </c>
      <c r="L8" t="s">
        <v>982</v>
      </c>
      <c r="M8" t="s">
        <v>1001</v>
      </c>
      <c r="N8" t="s">
        <v>1025</v>
      </c>
      <c r="O8" t="s">
        <v>1051</v>
      </c>
      <c r="P8" t="s">
        <v>1075</v>
      </c>
      <c r="Q8" t="s">
        <v>1100</v>
      </c>
      <c r="R8" t="s">
        <v>1128</v>
      </c>
      <c r="S8" t="s">
        <v>1155</v>
      </c>
      <c r="T8" t="s">
        <v>1180</v>
      </c>
      <c r="U8" t="s">
        <v>1206</v>
      </c>
      <c r="V8" t="s">
        <v>1231</v>
      </c>
      <c r="W8" t="s">
        <v>1260</v>
      </c>
      <c r="X8" t="s">
        <v>1290</v>
      </c>
    </row>
    <row r="9" spans="1:24" x14ac:dyDescent="0.35">
      <c r="A9" s="1" t="s">
        <v>801</v>
      </c>
      <c r="B9" t="s">
        <v>45</v>
      </c>
      <c r="C9" t="s">
        <v>45</v>
      </c>
      <c r="D9" t="s">
        <v>45</v>
      </c>
      <c r="E9" t="s">
        <v>840</v>
      </c>
      <c r="F9" t="s">
        <v>859</v>
      </c>
      <c r="G9" t="s">
        <v>881</v>
      </c>
      <c r="H9" t="s">
        <v>898</v>
      </c>
      <c r="I9" t="s">
        <v>919</v>
      </c>
      <c r="J9" t="s">
        <v>940</v>
      </c>
      <c r="K9" t="s">
        <v>962</v>
      </c>
      <c r="L9" t="s">
        <v>983</v>
      </c>
      <c r="M9" t="s">
        <v>1002</v>
      </c>
      <c r="N9" t="s">
        <v>1026</v>
      </c>
      <c r="O9" t="s">
        <v>1052</v>
      </c>
      <c r="P9" t="s">
        <v>1076</v>
      </c>
      <c r="Q9" t="s">
        <v>1101</v>
      </c>
      <c r="R9" t="s">
        <v>1129</v>
      </c>
      <c r="S9" t="s">
        <v>1156</v>
      </c>
      <c r="T9" t="s">
        <v>1181</v>
      </c>
      <c r="U9" t="s">
        <v>1207</v>
      </c>
      <c r="V9" t="s">
        <v>1232</v>
      </c>
      <c r="W9" t="s">
        <v>1261</v>
      </c>
      <c r="X9" t="s">
        <v>1291</v>
      </c>
    </row>
    <row r="10" spans="1:24" x14ac:dyDescent="0.35">
      <c r="A10" s="1" t="s">
        <v>802</v>
      </c>
      <c r="B10" t="s">
        <v>45</v>
      </c>
      <c r="C10" t="s">
        <v>45</v>
      </c>
      <c r="D10" t="s">
        <v>45</v>
      </c>
      <c r="E10" t="s">
        <v>45</v>
      </c>
      <c r="F10" t="s">
        <v>860</v>
      </c>
      <c r="G10" t="s">
        <v>882</v>
      </c>
      <c r="H10" t="s">
        <v>899</v>
      </c>
      <c r="I10" t="s">
        <v>920</v>
      </c>
      <c r="J10" t="s">
        <v>941</v>
      </c>
      <c r="K10" t="s">
        <v>963</v>
      </c>
      <c r="L10" t="s">
        <v>984</v>
      </c>
      <c r="M10" t="s">
        <v>1003</v>
      </c>
      <c r="N10" t="s">
        <v>1027</v>
      </c>
      <c r="O10" t="s">
        <v>1053</v>
      </c>
      <c r="P10" t="s">
        <v>1077</v>
      </c>
      <c r="Q10" t="s">
        <v>1102</v>
      </c>
      <c r="R10" t="s">
        <v>1130</v>
      </c>
      <c r="S10" t="s">
        <v>1157</v>
      </c>
      <c r="T10" t="s">
        <v>1182</v>
      </c>
      <c r="U10" t="s">
        <v>1208</v>
      </c>
      <c r="V10" t="s">
        <v>1233</v>
      </c>
      <c r="W10" t="s">
        <v>1262</v>
      </c>
      <c r="X10" t="s">
        <v>1292</v>
      </c>
    </row>
    <row r="11" spans="1:24" x14ac:dyDescent="0.35">
      <c r="A11" s="1" t="s">
        <v>803</v>
      </c>
      <c r="B11" t="s">
        <v>45</v>
      </c>
      <c r="C11" t="s">
        <v>45</v>
      </c>
      <c r="D11" t="s">
        <v>45</v>
      </c>
      <c r="E11" t="s">
        <v>45</v>
      </c>
      <c r="F11" t="s">
        <v>861</v>
      </c>
      <c r="G11" t="s">
        <v>398</v>
      </c>
      <c r="H11" t="s">
        <v>631</v>
      </c>
      <c r="I11" t="s">
        <v>448</v>
      </c>
      <c r="J11" t="s">
        <v>942</v>
      </c>
      <c r="K11" t="s">
        <v>964</v>
      </c>
      <c r="L11" t="s">
        <v>985</v>
      </c>
      <c r="M11" t="s">
        <v>1004</v>
      </c>
      <c r="N11" t="s">
        <v>1028</v>
      </c>
      <c r="O11" t="s">
        <v>1054</v>
      </c>
      <c r="P11" t="s">
        <v>1078</v>
      </c>
      <c r="Q11" t="s">
        <v>1103</v>
      </c>
      <c r="R11" t="s">
        <v>1131</v>
      </c>
      <c r="S11" t="s">
        <v>1158</v>
      </c>
      <c r="T11" t="s">
        <v>1183</v>
      </c>
      <c r="U11" t="s">
        <v>1209</v>
      </c>
      <c r="V11" t="s">
        <v>1234</v>
      </c>
      <c r="W11" t="s">
        <v>1263</v>
      </c>
      <c r="X11" t="s">
        <v>1293</v>
      </c>
    </row>
    <row r="12" spans="1:24" x14ac:dyDescent="0.35">
      <c r="A12" s="1" t="s">
        <v>804</v>
      </c>
      <c r="B12" t="s">
        <v>45</v>
      </c>
      <c r="C12" t="s">
        <v>45</v>
      </c>
      <c r="D12" t="s">
        <v>45</v>
      </c>
      <c r="E12" t="s">
        <v>45</v>
      </c>
      <c r="F12" t="s">
        <v>862</v>
      </c>
      <c r="G12" t="s">
        <v>883</v>
      </c>
      <c r="H12" t="s">
        <v>896</v>
      </c>
      <c r="I12" t="s">
        <v>921</v>
      </c>
      <c r="J12" t="s">
        <v>943</v>
      </c>
      <c r="K12" t="s">
        <v>965</v>
      </c>
      <c r="L12" t="s">
        <v>986</v>
      </c>
      <c r="M12" t="s">
        <v>1005</v>
      </c>
      <c r="N12" t="s">
        <v>1029</v>
      </c>
      <c r="O12" t="s">
        <v>1055</v>
      </c>
      <c r="P12" t="s">
        <v>1079</v>
      </c>
      <c r="Q12" t="s">
        <v>1104</v>
      </c>
      <c r="R12" t="s">
        <v>1132</v>
      </c>
      <c r="S12" t="s">
        <v>1159</v>
      </c>
      <c r="T12" t="s">
        <v>1184</v>
      </c>
      <c r="U12" t="s">
        <v>1210</v>
      </c>
      <c r="V12" t="s">
        <v>1235</v>
      </c>
      <c r="W12" t="s">
        <v>1264</v>
      </c>
      <c r="X12" t="s">
        <v>1294</v>
      </c>
    </row>
    <row r="13" spans="1:24" x14ac:dyDescent="0.35">
      <c r="A13" s="1" t="s">
        <v>805</v>
      </c>
      <c r="B13" t="s">
        <v>45</v>
      </c>
      <c r="C13" t="s">
        <v>45</v>
      </c>
      <c r="D13" t="s">
        <v>45</v>
      </c>
      <c r="E13" t="s">
        <v>45</v>
      </c>
      <c r="F13" t="s">
        <v>45</v>
      </c>
      <c r="G13" t="s">
        <v>45</v>
      </c>
      <c r="H13" t="s">
        <v>853</v>
      </c>
      <c r="I13" t="s">
        <v>922</v>
      </c>
      <c r="J13" t="s">
        <v>944</v>
      </c>
      <c r="K13" t="s">
        <v>382</v>
      </c>
      <c r="L13" t="s">
        <v>929</v>
      </c>
      <c r="M13" t="s">
        <v>1006</v>
      </c>
      <c r="N13" t="s">
        <v>1030</v>
      </c>
      <c r="O13" t="s">
        <v>454</v>
      </c>
      <c r="P13" t="s">
        <v>1080</v>
      </c>
      <c r="Q13" t="s">
        <v>1105</v>
      </c>
      <c r="R13" t="s">
        <v>1133</v>
      </c>
      <c r="S13" t="s">
        <v>1160</v>
      </c>
      <c r="T13" t="s">
        <v>772</v>
      </c>
      <c r="U13" t="s">
        <v>1211</v>
      </c>
      <c r="V13" t="s">
        <v>1236</v>
      </c>
      <c r="W13" t="s">
        <v>1265</v>
      </c>
      <c r="X13" t="s">
        <v>1295</v>
      </c>
    </row>
    <row r="14" spans="1:24" x14ac:dyDescent="0.35">
      <c r="A14" s="1" t="s">
        <v>806</v>
      </c>
      <c r="B14" t="s">
        <v>45</v>
      </c>
      <c r="C14" t="s">
        <v>45</v>
      </c>
      <c r="D14" t="s">
        <v>45</v>
      </c>
      <c r="E14" t="s">
        <v>373</v>
      </c>
      <c r="F14" t="s">
        <v>383</v>
      </c>
      <c r="G14" t="s">
        <v>45</v>
      </c>
      <c r="H14" t="s">
        <v>900</v>
      </c>
      <c r="I14" t="s">
        <v>420</v>
      </c>
      <c r="J14" t="s">
        <v>45</v>
      </c>
      <c r="K14" t="s">
        <v>384</v>
      </c>
      <c r="L14" t="s">
        <v>45</v>
      </c>
      <c r="M14" t="s">
        <v>45</v>
      </c>
      <c r="N14" t="s">
        <v>841</v>
      </c>
      <c r="O14" t="s">
        <v>1056</v>
      </c>
      <c r="P14" t="s">
        <v>1081</v>
      </c>
      <c r="Q14" t="s">
        <v>1106</v>
      </c>
      <c r="R14" t="s">
        <v>413</v>
      </c>
      <c r="S14" t="s">
        <v>1161</v>
      </c>
      <c r="T14" t="s">
        <v>1185</v>
      </c>
      <c r="U14" t="s">
        <v>1212</v>
      </c>
      <c r="V14" t="s">
        <v>1237</v>
      </c>
      <c r="W14" t="s">
        <v>1266</v>
      </c>
      <c r="X14" t="s">
        <v>1296</v>
      </c>
    </row>
    <row r="15" spans="1:24" x14ac:dyDescent="0.35">
      <c r="A15" s="1" t="s">
        <v>807</v>
      </c>
      <c r="B15" t="s">
        <v>45</v>
      </c>
      <c r="C15" t="s">
        <v>45</v>
      </c>
      <c r="D15" t="s">
        <v>45</v>
      </c>
      <c r="E15" t="s">
        <v>45</v>
      </c>
      <c r="F15" t="s">
        <v>374</v>
      </c>
      <c r="G15" t="s">
        <v>833</v>
      </c>
      <c r="H15" t="s">
        <v>901</v>
      </c>
      <c r="I15" t="s">
        <v>923</v>
      </c>
      <c r="J15" t="s">
        <v>945</v>
      </c>
      <c r="K15" t="s">
        <v>966</v>
      </c>
      <c r="L15" t="s">
        <v>793</v>
      </c>
      <c r="M15" t="s">
        <v>1007</v>
      </c>
      <c r="N15" t="s">
        <v>1031</v>
      </c>
      <c r="O15" t="s">
        <v>1057</v>
      </c>
      <c r="P15" t="s">
        <v>422</v>
      </c>
      <c r="Q15" t="s">
        <v>1107</v>
      </c>
      <c r="R15" t="s">
        <v>1134</v>
      </c>
      <c r="S15" t="s">
        <v>1080</v>
      </c>
      <c r="T15" t="s">
        <v>1186</v>
      </c>
      <c r="U15" t="s">
        <v>1213</v>
      </c>
      <c r="V15" t="s">
        <v>1238</v>
      </c>
      <c r="W15" t="s">
        <v>1267</v>
      </c>
      <c r="X15" t="s">
        <v>1297</v>
      </c>
    </row>
    <row r="16" spans="1:24" x14ac:dyDescent="0.35">
      <c r="A16" s="1" t="s">
        <v>808</v>
      </c>
      <c r="B16" t="s">
        <v>45</v>
      </c>
      <c r="C16" t="s">
        <v>45</v>
      </c>
      <c r="D16" t="s">
        <v>45</v>
      </c>
      <c r="E16" t="s">
        <v>442</v>
      </c>
      <c r="F16" t="s">
        <v>863</v>
      </c>
      <c r="G16" t="s">
        <v>884</v>
      </c>
      <c r="H16" t="s">
        <v>902</v>
      </c>
      <c r="I16" t="s">
        <v>924</v>
      </c>
      <c r="J16" t="s">
        <v>946</v>
      </c>
      <c r="K16" t="s">
        <v>967</v>
      </c>
      <c r="L16" t="s">
        <v>987</v>
      </c>
      <c r="M16" t="s">
        <v>1008</v>
      </c>
      <c r="N16" t="s">
        <v>1032</v>
      </c>
      <c r="O16" t="s">
        <v>1058</v>
      </c>
      <c r="P16" t="s">
        <v>1082</v>
      </c>
      <c r="Q16" t="s">
        <v>1108</v>
      </c>
      <c r="R16" t="s">
        <v>1135</v>
      </c>
      <c r="S16" t="s">
        <v>1162</v>
      </c>
      <c r="T16" t="s">
        <v>1187</v>
      </c>
      <c r="U16" t="s">
        <v>1214</v>
      </c>
      <c r="V16" t="s">
        <v>1239</v>
      </c>
      <c r="W16" t="s">
        <v>1268</v>
      </c>
      <c r="X16" t="s">
        <v>1298</v>
      </c>
    </row>
    <row r="17" spans="1:24" x14ac:dyDescent="0.35">
      <c r="A17" s="1" t="s">
        <v>809</v>
      </c>
      <c r="B17" t="s">
        <v>45</v>
      </c>
      <c r="C17" t="s">
        <v>833</v>
      </c>
      <c r="D17" t="s">
        <v>45</v>
      </c>
      <c r="E17" t="s">
        <v>45</v>
      </c>
      <c r="F17" t="s">
        <v>45</v>
      </c>
      <c r="G17" t="s">
        <v>45</v>
      </c>
      <c r="H17" t="s">
        <v>45</v>
      </c>
      <c r="I17" t="s">
        <v>45</v>
      </c>
      <c r="J17" t="s">
        <v>45</v>
      </c>
      <c r="K17" t="s">
        <v>45</v>
      </c>
      <c r="L17" t="s">
        <v>45</v>
      </c>
      <c r="M17" t="s">
        <v>45</v>
      </c>
      <c r="N17" t="s">
        <v>45</v>
      </c>
      <c r="O17" t="s">
        <v>45</v>
      </c>
      <c r="P17" t="s">
        <v>45</v>
      </c>
      <c r="Q17" t="s">
        <v>45</v>
      </c>
      <c r="R17" t="s">
        <v>45</v>
      </c>
      <c r="S17" t="s">
        <v>45</v>
      </c>
      <c r="T17" t="s">
        <v>45</v>
      </c>
      <c r="U17" t="s">
        <v>45</v>
      </c>
      <c r="V17" t="s">
        <v>45</v>
      </c>
      <c r="W17" t="s">
        <v>45</v>
      </c>
      <c r="X17" t="s">
        <v>1299</v>
      </c>
    </row>
    <row r="18" spans="1:24" x14ac:dyDescent="0.35">
      <c r="A18" s="1" t="s">
        <v>810</v>
      </c>
      <c r="B18" t="s">
        <v>45</v>
      </c>
      <c r="C18" t="s">
        <v>833</v>
      </c>
      <c r="D18" t="s">
        <v>45</v>
      </c>
      <c r="E18" t="s">
        <v>841</v>
      </c>
      <c r="F18" t="s">
        <v>864</v>
      </c>
      <c r="G18" t="s">
        <v>885</v>
      </c>
      <c r="H18" t="s">
        <v>903</v>
      </c>
      <c r="I18" t="s">
        <v>925</v>
      </c>
      <c r="J18" t="s">
        <v>947</v>
      </c>
      <c r="K18" t="s">
        <v>968</v>
      </c>
      <c r="L18" t="s">
        <v>988</v>
      </c>
      <c r="M18" t="s">
        <v>1009</v>
      </c>
      <c r="N18" t="s">
        <v>1033</v>
      </c>
      <c r="O18" t="s">
        <v>1059</v>
      </c>
      <c r="P18" t="s">
        <v>1083</v>
      </c>
      <c r="Q18" t="s">
        <v>1109</v>
      </c>
      <c r="R18" t="s">
        <v>1136</v>
      </c>
      <c r="S18" t="s">
        <v>1163</v>
      </c>
      <c r="T18" t="s">
        <v>1188</v>
      </c>
      <c r="U18" t="s">
        <v>1215</v>
      </c>
      <c r="V18" t="s">
        <v>1240</v>
      </c>
      <c r="W18" t="s">
        <v>1269</v>
      </c>
      <c r="X18" t="s">
        <v>1300</v>
      </c>
    </row>
    <row r="19" spans="1:24" x14ac:dyDescent="0.35">
      <c r="A19" s="1" t="s">
        <v>811</v>
      </c>
      <c r="B19" t="s">
        <v>45</v>
      </c>
      <c r="C19" t="s">
        <v>45</v>
      </c>
      <c r="D19" t="s">
        <v>45</v>
      </c>
      <c r="E19" t="s">
        <v>842</v>
      </c>
      <c r="F19" t="s">
        <v>865</v>
      </c>
      <c r="G19" t="s">
        <v>886</v>
      </c>
      <c r="H19" t="s">
        <v>904</v>
      </c>
      <c r="I19" t="s">
        <v>926</v>
      </c>
      <c r="J19" t="s">
        <v>948</v>
      </c>
      <c r="K19" t="s">
        <v>969</v>
      </c>
      <c r="L19" t="s">
        <v>989</v>
      </c>
      <c r="M19" t="s">
        <v>1010</v>
      </c>
      <c r="N19" t="s">
        <v>1034</v>
      </c>
      <c r="O19" t="s">
        <v>1060</v>
      </c>
      <c r="P19" t="s">
        <v>1084</v>
      </c>
      <c r="Q19" t="s">
        <v>1110</v>
      </c>
      <c r="R19" t="s">
        <v>1137</v>
      </c>
      <c r="S19" t="s">
        <v>1164</v>
      </c>
      <c r="T19" t="s">
        <v>1189</v>
      </c>
      <c r="U19" t="s">
        <v>1216</v>
      </c>
      <c r="V19" t="s">
        <v>1241</v>
      </c>
      <c r="W19" t="s">
        <v>1270</v>
      </c>
      <c r="X19" t="s">
        <v>1301</v>
      </c>
    </row>
    <row r="20" spans="1:24" x14ac:dyDescent="0.35">
      <c r="A20" s="1" t="s">
        <v>812</v>
      </c>
      <c r="B20" t="s">
        <v>45</v>
      </c>
      <c r="C20" t="s">
        <v>45</v>
      </c>
      <c r="D20" t="s">
        <v>45</v>
      </c>
      <c r="E20" t="s">
        <v>843</v>
      </c>
      <c r="F20" t="s">
        <v>447</v>
      </c>
      <c r="G20" t="s">
        <v>846</v>
      </c>
      <c r="H20" t="s">
        <v>45</v>
      </c>
      <c r="I20" t="s">
        <v>45</v>
      </c>
      <c r="J20" t="s">
        <v>45</v>
      </c>
      <c r="K20" t="s">
        <v>45</v>
      </c>
      <c r="L20" t="s">
        <v>45</v>
      </c>
      <c r="M20" t="s">
        <v>1011</v>
      </c>
      <c r="N20" t="s">
        <v>1035</v>
      </c>
      <c r="O20" t="s">
        <v>460</v>
      </c>
      <c r="P20" t="s">
        <v>1085</v>
      </c>
      <c r="Q20" t="s">
        <v>1111</v>
      </c>
      <c r="R20" t="s">
        <v>1138</v>
      </c>
      <c r="S20" t="s">
        <v>45</v>
      </c>
      <c r="T20" t="s">
        <v>45</v>
      </c>
      <c r="U20" t="s">
        <v>45</v>
      </c>
      <c r="V20" t="s">
        <v>1242</v>
      </c>
      <c r="W20" t="s">
        <v>1271</v>
      </c>
      <c r="X20" t="s">
        <v>1302</v>
      </c>
    </row>
    <row r="21" spans="1:24" x14ac:dyDescent="0.35">
      <c r="A21" s="1" t="s">
        <v>813</v>
      </c>
      <c r="B21" t="s">
        <v>45</v>
      </c>
      <c r="C21" t="s">
        <v>45</v>
      </c>
      <c r="D21" t="s">
        <v>45</v>
      </c>
      <c r="E21" t="s">
        <v>45</v>
      </c>
      <c r="F21" t="s">
        <v>45</v>
      </c>
      <c r="G21" t="s">
        <v>45</v>
      </c>
      <c r="H21" t="s">
        <v>45</v>
      </c>
      <c r="I21" t="s">
        <v>45</v>
      </c>
      <c r="J21" t="s">
        <v>45</v>
      </c>
      <c r="K21" t="s">
        <v>421</v>
      </c>
      <c r="L21" t="s">
        <v>45</v>
      </c>
      <c r="M21" t="s">
        <v>1012</v>
      </c>
      <c r="N21" t="s">
        <v>1036</v>
      </c>
      <c r="O21" t="s">
        <v>1061</v>
      </c>
      <c r="P21" t="s">
        <v>1086</v>
      </c>
      <c r="Q21" t="s">
        <v>1112</v>
      </c>
      <c r="R21" t="s">
        <v>1139</v>
      </c>
      <c r="S21" t="s">
        <v>1165</v>
      </c>
      <c r="T21" t="s">
        <v>1190</v>
      </c>
      <c r="U21" t="s">
        <v>560</v>
      </c>
      <c r="V21" t="s">
        <v>1243</v>
      </c>
      <c r="W21" t="s">
        <v>1272</v>
      </c>
      <c r="X21" t="s">
        <v>1303</v>
      </c>
    </row>
    <row r="22" spans="1:24" x14ac:dyDescent="0.35">
      <c r="A22" s="1" t="s">
        <v>814</v>
      </c>
      <c r="B22" t="s">
        <v>45</v>
      </c>
      <c r="C22" t="s">
        <v>45</v>
      </c>
      <c r="D22" t="s">
        <v>45</v>
      </c>
      <c r="E22" t="s">
        <v>45</v>
      </c>
      <c r="F22" t="s">
        <v>45</v>
      </c>
      <c r="G22" t="s">
        <v>45</v>
      </c>
      <c r="H22" t="s">
        <v>45</v>
      </c>
      <c r="I22" t="s">
        <v>45</v>
      </c>
      <c r="J22" t="s">
        <v>45</v>
      </c>
      <c r="K22" t="s">
        <v>45</v>
      </c>
      <c r="L22" t="s">
        <v>45</v>
      </c>
      <c r="M22" t="s">
        <v>45</v>
      </c>
      <c r="N22" t="s">
        <v>45</v>
      </c>
      <c r="O22" t="s">
        <v>45</v>
      </c>
      <c r="P22" t="s">
        <v>45</v>
      </c>
      <c r="Q22" t="s">
        <v>45</v>
      </c>
      <c r="R22" t="s">
        <v>1140</v>
      </c>
      <c r="S22" t="s">
        <v>945</v>
      </c>
      <c r="T22" t="s">
        <v>888</v>
      </c>
      <c r="U22" t="s">
        <v>1217</v>
      </c>
      <c r="V22" t="s">
        <v>1244</v>
      </c>
      <c r="W22" t="s">
        <v>1273</v>
      </c>
      <c r="X22" t="s">
        <v>1304</v>
      </c>
    </row>
    <row r="23" spans="1:24" x14ac:dyDescent="0.35">
      <c r="A23" s="1" t="s">
        <v>815</v>
      </c>
      <c r="B23" t="s">
        <v>45</v>
      </c>
      <c r="C23" t="s">
        <v>45</v>
      </c>
      <c r="D23" t="s">
        <v>45</v>
      </c>
      <c r="E23" t="s">
        <v>844</v>
      </c>
      <c r="F23" t="s">
        <v>866</v>
      </c>
      <c r="G23" t="s">
        <v>887</v>
      </c>
      <c r="H23" t="s">
        <v>905</v>
      </c>
      <c r="I23" t="s">
        <v>927</v>
      </c>
      <c r="J23" t="s">
        <v>949</v>
      </c>
      <c r="K23" t="s">
        <v>970</v>
      </c>
      <c r="L23" t="s">
        <v>990</v>
      </c>
      <c r="M23" t="s">
        <v>1013</v>
      </c>
      <c r="N23" t="s">
        <v>1037</v>
      </c>
      <c r="O23" t="s">
        <v>1062</v>
      </c>
      <c r="P23" t="s">
        <v>1087</v>
      </c>
      <c r="Q23" t="s">
        <v>1113</v>
      </c>
      <c r="R23" t="s">
        <v>1141</v>
      </c>
      <c r="S23" t="s">
        <v>1166</v>
      </c>
      <c r="T23" t="s">
        <v>1191</v>
      </c>
      <c r="U23" t="s">
        <v>1218</v>
      </c>
      <c r="V23" t="s">
        <v>1245</v>
      </c>
      <c r="W23" t="s">
        <v>1274</v>
      </c>
      <c r="X23" t="s">
        <v>1305</v>
      </c>
    </row>
    <row r="24" spans="1:24" x14ac:dyDescent="0.35">
      <c r="A24" s="1" t="s">
        <v>816</v>
      </c>
      <c r="B24" t="s">
        <v>45</v>
      </c>
      <c r="C24" t="s">
        <v>45</v>
      </c>
      <c r="D24" t="s">
        <v>45</v>
      </c>
      <c r="E24" t="s">
        <v>845</v>
      </c>
      <c r="F24" t="s">
        <v>867</v>
      </c>
      <c r="G24" t="s">
        <v>888</v>
      </c>
      <c r="H24" t="s">
        <v>906</v>
      </c>
      <c r="I24" t="s">
        <v>928</v>
      </c>
      <c r="J24" t="s">
        <v>950</v>
      </c>
      <c r="K24" t="s">
        <v>971</v>
      </c>
      <c r="L24" t="s">
        <v>991</v>
      </c>
      <c r="M24" t="s">
        <v>1014</v>
      </c>
      <c r="N24" t="s">
        <v>1038</v>
      </c>
      <c r="O24" t="s">
        <v>1063</v>
      </c>
      <c r="P24" t="s">
        <v>1088</v>
      </c>
      <c r="Q24" t="s">
        <v>1114</v>
      </c>
      <c r="R24" t="s">
        <v>1142</v>
      </c>
      <c r="S24" t="s">
        <v>1167</v>
      </c>
      <c r="T24" t="s">
        <v>1192</v>
      </c>
      <c r="U24" t="s">
        <v>1219</v>
      </c>
      <c r="V24" t="s">
        <v>1246</v>
      </c>
      <c r="W24" t="s">
        <v>1275</v>
      </c>
      <c r="X24" t="s">
        <v>1306</v>
      </c>
    </row>
    <row r="25" spans="1:24" x14ac:dyDescent="0.35">
      <c r="A25" s="1" t="s">
        <v>817</v>
      </c>
      <c r="B25" t="s">
        <v>45</v>
      </c>
      <c r="C25" t="s">
        <v>45</v>
      </c>
      <c r="D25" t="s">
        <v>45</v>
      </c>
      <c r="E25" t="s">
        <v>378</v>
      </c>
      <c r="F25" t="s">
        <v>846</v>
      </c>
      <c r="G25" t="s">
        <v>45</v>
      </c>
      <c r="H25" t="s">
        <v>45</v>
      </c>
      <c r="I25" t="s">
        <v>45</v>
      </c>
      <c r="J25" t="s">
        <v>45</v>
      </c>
      <c r="K25" t="s">
        <v>45</v>
      </c>
      <c r="L25" t="s">
        <v>45</v>
      </c>
      <c r="M25" t="s">
        <v>45</v>
      </c>
      <c r="N25" t="s">
        <v>148</v>
      </c>
      <c r="O25" t="s">
        <v>165</v>
      </c>
      <c r="P25" t="s">
        <v>183</v>
      </c>
      <c r="Q25" t="s">
        <v>201</v>
      </c>
      <c r="R25" t="s">
        <v>219</v>
      </c>
      <c r="S25" t="s">
        <v>237</v>
      </c>
      <c r="T25" t="s">
        <v>254</v>
      </c>
      <c r="U25" t="s">
        <v>272</v>
      </c>
      <c r="V25" t="s">
        <v>286</v>
      </c>
      <c r="W25" t="s">
        <v>305</v>
      </c>
      <c r="X25" t="s">
        <v>320</v>
      </c>
    </row>
    <row r="26" spans="1:24" x14ac:dyDescent="0.35">
      <c r="A26" s="1" t="s">
        <v>818</v>
      </c>
      <c r="B26" t="s">
        <v>45</v>
      </c>
      <c r="C26" t="s">
        <v>45</v>
      </c>
      <c r="D26" t="s">
        <v>45</v>
      </c>
      <c r="E26" t="s">
        <v>45</v>
      </c>
      <c r="F26" t="s">
        <v>45</v>
      </c>
      <c r="G26" t="s">
        <v>45</v>
      </c>
      <c r="H26" t="s">
        <v>45</v>
      </c>
      <c r="I26" t="s">
        <v>45</v>
      </c>
      <c r="J26" t="s">
        <v>45</v>
      </c>
      <c r="K26" t="s">
        <v>45</v>
      </c>
      <c r="L26" t="s">
        <v>45</v>
      </c>
      <c r="M26" t="s">
        <v>45</v>
      </c>
      <c r="N26" t="s">
        <v>45</v>
      </c>
      <c r="O26" t="s">
        <v>45</v>
      </c>
      <c r="P26" t="s">
        <v>45</v>
      </c>
      <c r="Q26" t="s">
        <v>45</v>
      </c>
      <c r="R26" t="s">
        <v>413</v>
      </c>
      <c r="S26" t="s">
        <v>1161</v>
      </c>
      <c r="T26" t="s">
        <v>1185</v>
      </c>
      <c r="U26" t="s">
        <v>1212</v>
      </c>
      <c r="V26" t="s">
        <v>1237</v>
      </c>
      <c r="W26" t="s">
        <v>1276</v>
      </c>
      <c r="X26" t="s">
        <v>1307</v>
      </c>
    </row>
    <row r="27" spans="1:24" x14ac:dyDescent="0.35">
      <c r="A27" s="1" t="s">
        <v>819</v>
      </c>
      <c r="B27" t="s">
        <v>45</v>
      </c>
      <c r="C27" t="s">
        <v>45</v>
      </c>
      <c r="D27" t="s">
        <v>45</v>
      </c>
      <c r="E27" t="s">
        <v>846</v>
      </c>
      <c r="F27" t="s">
        <v>868</v>
      </c>
      <c r="G27" t="s">
        <v>848</v>
      </c>
      <c r="H27" t="s">
        <v>907</v>
      </c>
      <c r="I27" t="s">
        <v>929</v>
      </c>
      <c r="J27" t="s">
        <v>951</v>
      </c>
      <c r="K27" t="s">
        <v>972</v>
      </c>
      <c r="L27" t="s">
        <v>992</v>
      </c>
      <c r="M27" t="s">
        <v>1015</v>
      </c>
      <c r="N27" t="s">
        <v>1039</v>
      </c>
      <c r="O27" t="s">
        <v>1064</v>
      </c>
      <c r="P27" t="s">
        <v>1089</v>
      </c>
      <c r="Q27" t="s">
        <v>1115</v>
      </c>
      <c r="R27" t="s">
        <v>1143</v>
      </c>
      <c r="S27" t="s">
        <v>1168</v>
      </c>
      <c r="T27" t="s">
        <v>1193</v>
      </c>
      <c r="U27" t="s">
        <v>1220</v>
      </c>
      <c r="V27" t="s">
        <v>1247</v>
      </c>
      <c r="W27" t="s">
        <v>1277</v>
      </c>
      <c r="X27" t="s">
        <v>1308</v>
      </c>
    </row>
    <row r="28" spans="1:24" x14ac:dyDescent="0.35">
      <c r="A28" s="1" t="s">
        <v>820</v>
      </c>
      <c r="B28" t="s">
        <v>45</v>
      </c>
      <c r="C28" t="s">
        <v>45</v>
      </c>
      <c r="D28" t="s">
        <v>45</v>
      </c>
      <c r="E28" t="s">
        <v>842</v>
      </c>
      <c r="F28" t="s">
        <v>390</v>
      </c>
      <c r="G28" t="s">
        <v>848</v>
      </c>
      <c r="H28" t="s">
        <v>907</v>
      </c>
      <c r="I28" t="s">
        <v>929</v>
      </c>
      <c r="J28" t="s">
        <v>951</v>
      </c>
      <c r="K28" t="s">
        <v>972</v>
      </c>
      <c r="L28" t="s">
        <v>992</v>
      </c>
      <c r="M28" t="s">
        <v>1015</v>
      </c>
      <c r="N28" t="s">
        <v>1040</v>
      </c>
      <c r="O28" t="s">
        <v>1065</v>
      </c>
      <c r="P28" t="s">
        <v>1090</v>
      </c>
      <c r="Q28" t="s">
        <v>1116</v>
      </c>
      <c r="R28" t="s">
        <v>1144</v>
      </c>
      <c r="S28" t="s">
        <v>1169</v>
      </c>
      <c r="T28" t="s">
        <v>1194</v>
      </c>
      <c r="U28" t="s">
        <v>1221</v>
      </c>
      <c r="V28" t="s">
        <v>1248</v>
      </c>
      <c r="W28" t="s">
        <v>1278</v>
      </c>
      <c r="X28" t="s">
        <v>1309</v>
      </c>
    </row>
    <row r="29" spans="1:24" x14ac:dyDescent="0.35">
      <c r="A29" s="1" t="s">
        <v>821</v>
      </c>
      <c r="B29" t="s">
        <v>45</v>
      </c>
      <c r="C29" t="s">
        <v>405</v>
      </c>
      <c r="D29" t="s">
        <v>45</v>
      </c>
      <c r="E29" t="s">
        <v>45</v>
      </c>
      <c r="F29" t="s">
        <v>45</v>
      </c>
      <c r="G29" t="s">
        <v>45</v>
      </c>
      <c r="H29" t="s">
        <v>45</v>
      </c>
      <c r="I29" t="s">
        <v>45</v>
      </c>
      <c r="J29" t="s">
        <v>45</v>
      </c>
      <c r="K29" t="s">
        <v>45</v>
      </c>
      <c r="L29" t="s">
        <v>45</v>
      </c>
      <c r="M29" t="s">
        <v>45</v>
      </c>
      <c r="N29" t="s">
        <v>45</v>
      </c>
      <c r="O29" t="s">
        <v>45</v>
      </c>
      <c r="P29" t="s">
        <v>45</v>
      </c>
      <c r="Q29" t="s">
        <v>45</v>
      </c>
      <c r="R29" t="s">
        <v>45</v>
      </c>
      <c r="S29" t="s">
        <v>45</v>
      </c>
      <c r="T29" t="s">
        <v>45</v>
      </c>
      <c r="U29" t="s">
        <v>45</v>
      </c>
      <c r="V29" t="s">
        <v>45</v>
      </c>
      <c r="W29" t="s">
        <v>45</v>
      </c>
      <c r="X29" t="s">
        <v>45</v>
      </c>
    </row>
    <row r="30" spans="1:24" x14ac:dyDescent="0.35">
      <c r="A30" s="1" t="s">
        <v>822</v>
      </c>
      <c r="B30" t="s">
        <v>45</v>
      </c>
      <c r="C30" t="s">
        <v>45</v>
      </c>
      <c r="D30" t="s">
        <v>45</v>
      </c>
      <c r="E30" t="s">
        <v>45</v>
      </c>
      <c r="F30" t="s">
        <v>846</v>
      </c>
      <c r="G30" t="s">
        <v>45</v>
      </c>
      <c r="H30" t="s">
        <v>45</v>
      </c>
      <c r="I30" t="s">
        <v>45</v>
      </c>
      <c r="J30" t="s">
        <v>45</v>
      </c>
      <c r="K30" t="s">
        <v>45</v>
      </c>
      <c r="L30" t="s">
        <v>45</v>
      </c>
      <c r="M30" t="s">
        <v>45</v>
      </c>
      <c r="N30" t="s">
        <v>45</v>
      </c>
      <c r="O30" t="s">
        <v>45</v>
      </c>
      <c r="P30" t="s">
        <v>1091</v>
      </c>
      <c r="Q30" t="s">
        <v>1117</v>
      </c>
      <c r="R30" t="s">
        <v>1145</v>
      </c>
      <c r="S30" t="s">
        <v>45</v>
      </c>
      <c r="T30" t="s">
        <v>1195</v>
      </c>
      <c r="U30" t="s">
        <v>837</v>
      </c>
      <c r="V30" t="s">
        <v>1249</v>
      </c>
      <c r="W30" t="s">
        <v>1279</v>
      </c>
      <c r="X30" t="s">
        <v>1310</v>
      </c>
    </row>
    <row r="31" spans="1:24" x14ac:dyDescent="0.35">
      <c r="A31" s="1" t="s">
        <v>823</v>
      </c>
      <c r="B31" t="s">
        <v>45</v>
      </c>
      <c r="C31" t="s">
        <v>405</v>
      </c>
      <c r="D31" t="s">
        <v>45</v>
      </c>
      <c r="E31" t="s">
        <v>847</v>
      </c>
      <c r="F31" t="s">
        <v>869</v>
      </c>
      <c r="G31" t="s">
        <v>889</v>
      </c>
      <c r="H31" t="s">
        <v>908</v>
      </c>
      <c r="I31" t="s">
        <v>930</v>
      </c>
      <c r="J31" t="s">
        <v>952</v>
      </c>
      <c r="K31" t="s">
        <v>973</v>
      </c>
      <c r="L31" t="s">
        <v>993</v>
      </c>
      <c r="M31" t="s">
        <v>1016</v>
      </c>
      <c r="N31" t="s">
        <v>1041</v>
      </c>
      <c r="O31" t="s">
        <v>1066</v>
      </c>
      <c r="P31" t="s">
        <v>1092</v>
      </c>
      <c r="Q31" t="s">
        <v>1118</v>
      </c>
      <c r="R31" t="s">
        <v>1146</v>
      </c>
      <c r="S31" t="s">
        <v>1170</v>
      </c>
      <c r="T31" t="s">
        <v>1196</v>
      </c>
      <c r="U31" t="s">
        <v>1222</v>
      </c>
      <c r="V31" t="s">
        <v>1250</v>
      </c>
      <c r="W31" t="s">
        <v>1280</v>
      </c>
      <c r="X31" t="s">
        <v>1311</v>
      </c>
    </row>
    <row r="32" spans="1:24" x14ac:dyDescent="0.35">
      <c r="A32" s="1" t="s">
        <v>824</v>
      </c>
      <c r="B32" t="s">
        <v>45</v>
      </c>
      <c r="C32" t="s">
        <v>45</v>
      </c>
      <c r="D32" t="s">
        <v>45</v>
      </c>
      <c r="E32" t="s">
        <v>848</v>
      </c>
      <c r="F32" t="s">
        <v>848</v>
      </c>
      <c r="G32" t="s">
        <v>45</v>
      </c>
      <c r="H32" t="s">
        <v>45</v>
      </c>
      <c r="I32" t="s">
        <v>45</v>
      </c>
      <c r="J32" t="s">
        <v>45</v>
      </c>
      <c r="K32" t="s">
        <v>45</v>
      </c>
      <c r="L32" t="s">
        <v>45</v>
      </c>
      <c r="M32" t="s">
        <v>45</v>
      </c>
      <c r="N32" t="s">
        <v>45</v>
      </c>
      <c r="O32" t="s">
        <v>45</v>
      </c>
      <c r="P32" t="s">
        <v>45</v>
      </c>
      <c r="Q32" t="s">
        <v>45</v>
      </c>
      <c r="R32" t="s">
        <v>45</v>
      </c>
      <c r="S32" t="s">
        <v>45</v>
      </c>
      <c r="T32" t="s">
        <v>45</v>
      </c>
      <c r="U32" t="s">
        <v>45</v>
      </c>
      <c r="V32" t="s">
        <v>45</v>
      </c>
      <c r="W32" t="s">
        <v>45</v>
      </c>
      <c r="X32" t="s">
        <v>45</v>
      </c>
    </row>
    <row r="33" spans="1:24" x14ac:dyDescent="0.35">
      <c r="A33" s="1" t="s">
        <v>825</v>
      </c>
      <c r="B33" t="s">
        <v>45</v>
      </c>
      <c r="C33" t="s">
        <v>45</v>
      </c>
      <c r="D33" t="s">
        <v>45</v>
      </c>
      <c r="E33" t="s">
        <v>849</v>
      </c>
      <c r="F33" t="s">
        <v>849</v>
      </c>
      <c r="G33" t="s">
        <v>849</v>
      </c>
      <c r="H33" t="s">
        <v>849</v>
      </c>
      <c r="I33" t="s">
        <v>849</v>
      </c>
      <c r="J33" t="s">
        <v>849</v>
      </c>
      <c r="K33" t="s">
        <v>849</v>
      </c>
      <c r="L33" t="s">
        <v>849</v>
      </c>
      <c r="M33" t="s">
        <v>1017</v>
      </c>
      <c r="N33" t="s">
        <v>1042</v>
      </c>
      <c r="O33" t="s">
        <v>1067</v>
      </c>
      <c r="P33" t="s">
        <v>1093</v>
      </c>
      <c r="Q33" t="s">
        <v>1119</v>
      </c>
      <c r="R33" t="s">
        <v>1147</v>
      </c>
      <c r="S33" t="s">
        <v>1171</v>
      </c>
      <c r="T33" t="s">
        <v>1197</v>
      </c>
      <c r="U33" t="s">
        <v>1223</v>
      </c>
      <c r="V33" t="s">
        <v>1251</v>
      </c>
      <c r="W33" t="s">
        <v>1281</v>
      </c>
      <c r="X33" t="s">
        <v>1312</v>
      </c>
    </row>
    <row r="34" spans="1:24" x14ac:dyDescent="0.35">
      <c r="A34" s="1" t="s">
        <v>826</v>
      </c>
      <c r="B34" t="s">
        <v>45</v>
      </c>
      <c r="C34" t="s">
        <v>45</v>
      </c>
      <c r="D34" t="s">
        <v>45</v>
      </c>
      <c r="E34" t="s">
        <v>396</v>
      </c>
      <c r="F34" t="s">
        <v>870</v>
      </c>
      <c r="G34" t="s">
        <v>525</v>
      </c>
      <c r="H34" t="s">
        <v>909</v>
      </c>
      <c r="I34" t="s">
        <v>931</v>
      </c>
      <c r="J34" t="s">
        <v>953</v>
      </c>
      <c r="K34" t="s">
        <v>974</v>
      </c>
      <c r="L34" t="s">
        <v>994</v>
      </c>
      <c r="M34" t="s">
        <v>1018</v>
      </c>
      <c r="N34" t="s">
        <v>1043</v>
      </c>
      <c r="O34" t="s">
        <v>1068</v>
      </c>
      <c r="P34" t="s">
        <v>1094</v>
      </c>
      <c r="Q34" t="s">
        <v>1120</v>
      </c>
      <c r="R34" t="s">
        <v>1148</v>
      </c>
      <c r="S34" t="s">
        <v>1172</v>
      </c>
      <c r="T34" t="s">
        <v>1198</v>
      </c>
      <c r="U34" t="s">
        <v>1224</v>
      </c>
      <c r="V34" t="s">
        <v>1252</v>
      </c>
      <c r="W34" t="s">
        <v>1282</v>
      </c>
      <c r="X34" t="s">
        <v>1313</v>
      </c>
    </row>
    <row r="35" spans="1:24" x14ac:dyDescent="0.35">
      <c r="A35" s="1" t="s">
        <v>827</v>
      </c>
      <c r="B35" t="s">
        <v>45</v>
      </c>
      <c r="C35" t="s">
        <v>45</v>
      </c>
      <c r="D35" t="s">
        <v>45</v>
      </c>
      <c r="E35" t="s">
        <v>850</v>
      </c>
      <c r="F35" t="s">
        <v>871</v>
      </c>
      <c r="G35" t="s">
        <v>890</v>
      </c>
      <c r="H35" t="s">
        <v>910</v>
      </c>
      <c r="I35" t="s">
        <v>838</v>
      </c>
      <c r="J35" t="s">
        <v>954</v>
      </c>
      <c r="K35" t="s">
        <v>975</v>
      </c>
      <c r="L35" t="s">
        <v>862</v>
      </c>
      <c r="M35" t="s">
        <v>1019</v>
      </c>
      <c r="N35" t="s">
        <v>1044</v>
      </c>
      <c r="O35" t="s">
        <v>1069</v>
      </c>
      <c r="P35" t="s">
        <v>487</v>
      </c>
      <c r="Q35" t="s">
        <v>834</v>
      </c>
      <c r="R35" t="s">
        <v>1149</v>
      </c>
      <c r="S35" t="s">
        <v>1173</v>
      </c>
      <c r="T35" t="s">
        <v>1199</v>
      </c>
      <c r="U35" t="s">
        <v>1225</v>
      </c>
      <c r="V35" t="s">
        <v>1253</v>
      </c>
      <c r="W35" t="s">
        <v>1283</v>
      </c>
      <c r="X35" t="s">
        <v>1314</v>
      </c>
    </row>
    <row r="36" spans="1:24" x14ac:dyDescent="0.35">
      <c r="A36" s="1" t="s">
        <v>828</v>
      </c>
      <c r="B36" t="s">
        <v>45</v>
      </c>
      <c r="C36" t="s">
        <v>834</v>
      </c>
      <c r="D36" t="s">
        <v>45</v>
      </c>
      <c r="E36" t="s">
        <v>631</v>
      </c>
      <c r="F36" t="s">
        <v>872</v>
      </c>
      <c r="G36" t="s">
        <v>891</v>
      </c>
      <c r="H36" t="s">
        <v>911</v>
      </c>
      <c r="I36" t="s">
        <v>932</v>
      </c>
      <c r="J36" t="s">
        <v>955</v>
      </c>
      <c r="K36" t="s">
        <v>976</v>
      </c>
      <c r="L36" t="s">
        <v>995</v>
      </c>
      <c r="M36" t="s">
        <v>45</v>
      </c>
      <c r="N36" t="s">
        <v>45</v>
      </c>
      <c r="O36" t="s">
        <v>45</v>
      </c>
      <c r="P36" t="s">
        <v>45</v>
      </c>
      <c r="Q36" t="s">
        <v>464</v>
      </c>
      <c r="R36" t="s">
        <v>45</v>
      </c>
      <c r="S36" t="s">
        <v>45</v>
      </c>
      <c r="T36" t="s">
        <v>45</v>
      </c>
      <c r="U36" t="s">
        <v>45</v>
      </c>
      <c r="V36" t="s">
        <v>45</v>
      </c>
      <c r="W36" t="s">
        <v>45</v>
      </c>
      <c r="X36" t="s">
        <v>45</v>
      </c>
    </row>
    <row r="37" spans="1:24" x14ac:dyDescent="0.35">
      <c r="A37" s="1" t="s">
        <v>829</v>
      </c>
      <c r="B37" t="s">
        <v>45</v>
      </c>
      <c r="C37" t="s">
        <v>834</v>
      </c>
      <c r="D37" t="s">
        <v>45</v>
      </c>
      <c r="E37" t="s">
        <v>851</v>
      </c>
      <c r="F37" t="s">
        <v>873</v>
      </c>
      <c r="G37" t="s">
        <v>892</v>
      </c>
      <c r="H37" t="s">
        <v>912</v>
      </c>
      <c r="I37" t="s">
        <v>58</v>
      </c>
      <c r="J37" t="s">
        <v>77</v>
      </c>
      <c r="K37" t="s">
        <v>95</v>
      </c>
      <c r="L37" t="s">
        <v>114</v>
      </c>
      <c r="M37" t="s">
        <v>130</v>
      </c>
      <c r="N37" t="s">
        <v>149</v>
      </c>
      <c r="O37" t="s">
        <v>166</v>
      </c>
      <c r="P37" t="s">
        <v>184</v>
      </c>
      <c r="Q37" t="s">
        <v>202</v>
      </c>
      <c r="R37" t="s">
        <v>220</v>
      </c>
      <c r="S37" t="s">
        <v>238</v>
      </c>
      <c r="T37" t="s">
        <v>255</v>
      </c>
      <c r="U37" t="s">
        <v>273</v>
      </c>
      <c r="V37" t="s">
        <v>287</v>
      </c>
      <c r="W37" t="s">
        <v>306</v>
      </c>
      <c r="X37" t="s">
        <v>321</v>
      </c>
    </row>
    <row r="38" spans="1:24" x14ac:dyDescent="0.35">
      <c r="A38" s="1" t="s">
        <v>830</v>
      </c>
      <c r="B38" t="s">
        <v>45</v>
      </c>
      <c r="C38" t="s">
        <v>833</v>
      </c>
      <c r="D38" t="s">
        <v>45</v>
      </c>
      <c r="E38" t="s">
        <v>852</v>
      </c>
      <c r="F38" t="s">
        <v>874</v>
      </c>
      <c r="G38" t="s">
        <v>885</v>
      </c>
      <c r="H38" t="s">
        <v>903</v>
      </c>
      <c r="I38" t="s">
        <v>933</v>
      </c>
      <c r="J38" t="s">
        <v>947</v>
      </c>
      <c r="K38" t="s">
        <v>968</v>
      </c>
      <c r="L38" t="s">
        <v>988</v>
      </c>
      <c r="M38" t="s">
        <v>1009</v>
      </c>
      <c r="N38" t="s">
        <v>1033</v>
      </c>
      <c r="O38" t="s">
        <v>1059</v>
      </c>
      <c r="P38" t="s">
        <v>1083</v>
      </c>
      <c r="Q38" t="s">
        <v>1121</v>
      </c>
      <c r="R38" t="s">
        <v>1136</v>
      </c>
      <c r="S38" t="s">
        <v>1163</v>
      </c>
      <c r="T38" t="s">
        <v>1188</v>
      </c>
      <c r="U38" t="s">
        <v>1215</v>
      </c>
      <c r="V38" t="s">
        <v>1240</v>
      </c>
      <c r="W38" t="s">
        <v>1269</v>
      </c>
      <c r="X38" t="s">
        <v>1300</v>
      </c>
    </row>
    <row r="39" spans="1:24" x14ac:dyDescent="0.35">
      <c r="A39" s="1" t="s">
        <v>831</v>
      </c>
      <c r="B39" t="s">
        <v>45</v>
      </c>
      <c r="C39" t="s">
        <v>45</v>
      </c>
      <c r="D39" t="s">
        <v>45</v>
      </c>
      <c r="E39" t="s">
        <v>853</v>
      </c>
      <c r="F39" t="s">
        <v>384</v>
      </c>
      <c r="G39" t="s">
        <v>389</v>
      </c>
      <c r="H39" t="s">
        <v>849</v>
      </c>
      <c r="I39" t="s">
        <v>374</v>
      </c>
      <c r="J39" t="s">
        <v>849</v>
      </c>
      <c r="K39" t="s">
        <v>849</v>
      </c>
      <c r="L39" t="s">
        <v>389</v>
      </c>
      <c r="M39" t="s">
        <v>45</v>
      </c>
      <c r="N39" t="s">
        <v>45</v>
      </c>
      <c r="O39" t="s">
        <v>45</v>
      </c>
      <c r="P39" t="s">
        <v>45</v>
      </c>
      <c r="Q39" t="s">
        <v>1122</v>
      </c>
      <c r="R39" t="s">
        <v>45</v>
      </c>
      <c r="S39" t="s">
        <v>45</v>
      </c>
      <c r="T39" t="s">
        <v>45</v>
      </c>
      <c r="U39" t="s">
        <v>45</v>
      </c>
      <c r="V39" t="s">
        <v>45</v>
      </c>
      <c r="W39" t="s">
        <v>45</v>
      </c>
      <c r="X39" t="s">
        <v>45</v>
      </c>
    </row>
    <row r="40" spans="1:24" x14ac:dyDescent="0.35">
      <c r="A40" s="1" t="s">
        <v>832</v>
      </c>
      <c r="B40" t="s">
        <v>45</v>
      </c>
      <c r="C40" t="s">
        <v>833</v>
      </c>
      <c r="D40" t="s">
        <v>45</v>
      </c>
      <c r="E40" t="s">
        <v>841</v>
      </c>
      <c r="F40" t="s">
        <v>864</v>
      </c>
      <c r="G40" t="s">
        <v>885</v>
      </c>
      <c r="H40" t="s">
        <v>903</v>
      </c>
      <c r="I40" t="s">
        <v>925</v>
      </c>
      <c r="J40" t="s">
        <v>947</v>
      </c>
      <c r="K40" t="s">
        <v>968</v>
      </c>
      <c r="L40" t="s">
        <v>988</v>
      </c>
      <c r="M40" t="s">
        <v>1009</v>
      </c>
      <c r="N40" t="s">
        <v>1033</v>
      </c>
      <c r="O40" t="s">
        <v>1059</v>
      </c>
      <c r="P40" t="s">
        <v>1083</v>
      </c>
      <c r="Q40" t="s">
        <v>1109</v>
      </c>
      <c r="R40" t="s">
        <v>1136</v>
      </c>
      <c r="S40" t="s">
        <v>1163</v>
      </c>
      <c r="T40" t="s">
        <v>1188</v>
      </c>
      <c r="U40" t="s">
        <v>1215</v>
      </c>
      <c r="V40" t="s">
        <v>1240</v>
      </c>
      <c r="W40" t="s">
        <v>1269</v>
      </c>
      <c r="X40" t="s">
        <v>1300</v>
      </c>
    </row>
    <row r="43" spans="1:24" x14ac:dyDescent="0.35">
      <c r="A43" s="2" t="s">
        <v>1811</v>
      </c>
      <c r="E43">
        <f>E8/E24</f>
        <v>2.5777777777777779</v>
      </c>
      <c r="F43">
        <f t="shared" ref="F43:X43" si="0">F8/F24</f>
        <v>2.3829787234042552</v>
      </c>
      <c r="G43">
        <f t="shared" si="0"/>
        <v>7.9205882352941179</v>
      </c>
      <c r="H43">
        <f t="shared" si="0"/>
        <v>12.081879194630872</v>
      </c>
      <c r="I43">
        <f t="shared" si="0"/>
        <v>9.9923371647509587</v>
      </c>
      <c r="J43">
        <f t="shared" si="0"/>
        <v>8.4916502946954822</v>
      </c>
      <c r="K43">
        <f t="shared" si="0"/>
        <v>8.7654213727193753</v>
      </c>
      <c r="L43">
        <f t="shared" si="0"/>
        <v>10.617764834364761</v>
      </c>
      <c r="M43">
        <f t="shared" si="0"/>
        <v>4.1578631452581032</v>
      </c>
      <c r="N43">
        <f t="shared" si="0"/>
        <v>5.9192191181420402</v>
      </c>
      <c r="O43">
        <f t="shared" si="0"/>
        <v>4.2166422543070379</v>
      </c>
      <c r="P43">
        <f t="shared" si="0"/>
        <v>4.5817198893638418</v>
      </c>
      <c r="Q43">
        <f t="shared" si="0"/>
        <v>4.6877644674891235</v>
      </c>
      <c r="R43">
        <f t="shared" si="0"/>
        <v>4.6667011910926979</v>
      </c>
      <c r="S43">
        <f t="shared" si="0"/>
        <v>6.2907615182621148</v>
      </c>
      <c r="T43">
        <f t="shared" si="0"/>
        <v>5.1403051730554523</v>
      </c>
      <c r="U43">
        <f t="shared" si="0"/>
        <v>3.919006354708261</v>
      </c>
      <c r="V43">
        <f t="shared" si="0"/>
        <v>3.3740518785520002</v>
      </c>
      <c r="W43">
        <f t="shared" si="0"/>
        <v>3.0667558151810534</v>
      </c>
      <c r="X43">
        <f t="shared" si="0"/>
        <v>2.9281134248451459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9"/>
  <sheetViews>
    <sheetView workbookViewId="0"/>
  </sheetViews>
  <sheetFormatPr defaultRowHeight="14.5" x14ac:dyDescent="0.35"/>
  <sheetData>
    <row r="1" spans="1:24" x14ac:dyDescent="0.35">
      <c r="A1" s="1" t="s">
        <v>17</v>
      </c>
      <c r="B1" s="1" t="s">
        <v>341</v>
      </c>
      <c r="C1" s="1" t="s">
        <v>342</v>
      </c>
      <c r="D1" s="1" t="s">
        <v>343</v>
      </c>
      <c r="E1" s="1" t="s">
        <v>344</v>
      </c>
      <c r="F1" s="1" t="s">
        <v>345</v>
      </c>
      <c r="G1" s="1" t="s">
        <v>346</v>
      </c>
      <c r="H1" s="1" t="s">
        <v>347</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row>
    <row r="2" spans="1:24" x14ac:dyDescent="0.35">
      <c r="A2" s="1" t="s">
        <v>367</v>
      </c>
      <c r="B2" t="s">
        <v>45</v>
      </c>
      <c r="C2" t="s">
        <v>45</v>
      </c>
      <c r="D2" t="s">
        <v>378</v>
      </c>
      <c r="E2" t="s">
        <v>429</v>
      </c>
      <c r="F2" t="s">
        <v>451</v>
      </c>
      <c r="G2" t="s">
        <v>469</v>
      </c>
      <c r="H2" t="s">
        <v>490</v>
      </c>
      <c r="I2" t="s">
        <v>54</v>
      </c>
      <c r="J2" t="s">
        <v>73</v>
      </c>
      <c r="K2" t="s">
        <v>91</v>
      </c>
      <c r="L2" t="s">
        <v>110</v>
      </c>
      <c r="M2" t="s">
        <v>127</v>
      </c>
      <c r="N2" t="s">
        <v>144</v>
      </c>
      <c r="O2" t="s">
        <v>162</v>
      </c>
      <c r="P2" t="s">
        <v>179</v>
      </c>
      <c r="Q2" t="s">
        <v>197</v>
      </c>
      <c r="R2" t="s">
        <v>215</v>
      </c>
      <c r="S2" t="s">
        <v>233</v>
      </c>
      <c r="T2" t="s">
        <v>251</v>
      </c>
      <c r="U2" t="s">
        <v>268</v>
      </c>
      <c r="V2" t="s">
        <v>283</v>
      </c>
      <c r="W2" t="s">
        <v>301</v>
      </c>
      <c r="X2" t="s">
        <v>317</v>
      </c>
    </row>
    <row r="3" spans="1:24" x14ac:dyDescent="0.35">
      <c r="A3" s="1" t="s">
        <v>358</v>
      </c>
      <c r="B3" t="s">
        <v>45</v>
      </c>
      <c r="C3" t="s">
        <v>45</v>
      </c>
      <c r="D3" t="s">
        <v>404</v>
      </c>
      <c r="E3" t="s">
        <v>422</v>
      </c>
      <c r="F3" t="s">
        <v>442</v>
      </c>
      <c r="G3" t="s">
        <v>461</v>
      </c>
      <c r="H3" t="s">
        <v>482</v>
      </c>
      <c r="I3" t="s">
        <v>53</v>
      </c>
      <c r="J3" t="s">
        <v>72</v>
      </c>
      <c r="K3" t="s">
        <v>90</v>
      </c>
      <c r="L3" t="s">
        <v>109</v>
      </c>
      <c r="M3" t="s">
        <v>126</v>
      </c>
      <c r="N3" t="s">
        <v>143</v>
      </c>
      <c r="O3" t="s">
        <v>161</v>
      </c>
      <c r="P3" t="s">
        <v>178</v>
      </c>
      <c r="Q3" t="s">
        <v>196</v>
      </c>
      <c r="R3" t="s">
        <v>214</v>
      </c>
      <c r="S3" t="s">
        <v>232</v>
      </c>
      <c r="T3" t="s">
        <v>250</v>
      </c>
      <c r="U3" t="s">
        <v>267</v>
      </c>
      <c r="V3" t="s">
        <v>282</v>
      </c>
      <c r="W3" t="s">
        <v>300</v>
      </c>
      <c r="X3" t="s">
        <v>316</v>
      </c>
    </row>
    <row r="4" spans="1:24" x14ac:dyDescent="0.35">
      <c r="A4" s="1" t="s">
        <v>1315</v>
      </c>
      <c r="B4" t="s">
        <v>45</v>
      </c>
      <c r="C4" t="s">
        <v>45</v>
      </c>
      <c r="D4" t="s">
        <v>1339</v>
      </c>
      <c r="E4" t="s">
        <v>45</v>
      </c>
      <c r="F4" t="s">
        <v>45</v>
      </c>
      <c r="G4" t="s">
        <v>45</v>
      </c>
      <c r="H4" t="s">
        <v>45</v>
      </c>
      <c r="I4" t="s">
        <v>45</v>
      </c>
      <c r="J4" t="s">
        <v>1395</v>
      </c>
      <c r="K4" t="s">
        <v>1410</v>
      </c>
      <c r="L4" t="s">
        <v>1427</v>
      </c>
      <c r="M4" t="s">
        <v>842</v>
      </c>
      <c r="N4" t="s">
        <v>1461</v>
      </c>
      <c r="O4" t="s">
        <v>1480</v>
      </c>
      <c r="P4" t="s">
        <v>1497</v>
      </c>
      <c r="Q4" t="s">
        <v>1516</v>
      </c>
      <c r="R4" t="s">
        <v>1535</v>
      </c>
      <c r="S4" t="s">
        <v>1555</v>
      </c>
      <c r="T4" t="s">
        <v>1576</v>
      </c>
      <c r="U4" t="s">
        <v>1597</v>
      </c>
      <c r="V4" t="s">
        <v>1618</v>
      </c>
      <c r="W4" t="s">
        <v>1638</v>
      </c>
      <c r="X4" t="s">
        <v>1658</v>
      </c>
    </row>
    <row r="5" spans="1:24" x14ac:dyDescent="0.35">
      <c r="A5" s="1" t="s">
        <v>1316</v>
      </c>
      <c r="B5" t="s">
        <v>45</v>
      </c>
      <c r="C5" t="s">
        <v>45</v>
      </c>
      <c r="D5" t="s">
        <v>45</v>
      </c>
      <c r="E5" t="s">
        <v>45</v>
      </c>
      <c r="F5" t="s">
        <v>45</v>
      </c>
      <c r="G5" t="s">
        <v>45</v>
      </c>
      <c r="H5" t="s">
        <v>45</v>
      </c>
      <c r="I5" t="s">
        <v>45</v>
      </c>
      <c r="J5" t="s">
        <v>1396</v>
      </c>
      <c r="K5" t="s">
        <v>1411</v>
      </c>
      <c r="L5" t="s">
        <v>1428</v>
      </c>
      <c r="M5" t="s">
        <v>1441</v>
      </c>
      <c r="N5" t="s">
        <v>1462</v>
      </c>
      <c r="O5" t="s">
        <v>1183</v>
      </c>
      <c r="P5" t="s">
        <v>1498</v>
      </c>
      <c r="Q5" t="s">
        <v>1517</v>
      </c>
      <c r="R5" t="s">
        <v>1536</v>
      </c>
      <c r="S5" t="s">
        <v>1556</v>
      </c>
      <c r="T5" t="s">
        <v>1577</v>
      </c>
      <c r="U5" t="s">
        <v>1598</v>
      </c>
      <c r="V5" t="s">
        <v>1619</v>
      </c>
      <c r="W5" t="s">
        <v>1639</v>
      </c>
      <c r="X5" t="s">
        <v>1659</v>
      </c>
    </row>
    <row r="6" spans="1:24" x14ac:dyDescent="0.35">
      <c r="A6" s="1" t="s">
        <v>1317</v>
      </c>
      <c r="B6" t="s">
        <v>45</v>
      </c>
      <c r="C6" t="s">
        <v>45</v>
      </c>
      <c r="D6" t="s">
        <v>45</v>
      </c>
      <c r="E6" t="s">
        <v>447</v>
      </c>
      <c r="F6" t="s">
        <v>379</v>
      </c>
      <c r="G6" t="s">
        <v>1357</v>
      </c>
      <c r="H6" t="s">
        <v>848</v>
      </c>
      <c r="I6" t="s">
        <v>1381</v>
      </c>
      <c r="J6" t="s">
        <v>1397</v>
      </c>
      <c r="K6" t="s">
        <v>1412</v>
      </c>
      <c r="L6" t="s">
        <v>1429</v>
      </c>
      <c r="M6" t="s">
        <v>1442</v>
      </c>
      <c r="N6" t="s">
        <v>1463</v>
      </c>
      <c r="O6" t="s">
        <v>1481</v>
      </c>
      <c r="P6" t="s">
        <v>1499</v>
      </c>
      <c r="Q6" t="s">
        <v>1518</v>
      </c>
      <c r="R6" t="s">
        <v>1537</v>
      </c>
      <c r="S6" t="s">
        <v>1557</v>
      </c>
      <c r="T6" t="s">
        <v>1578</v>
      </c>
      <c r="U6" t="s">
        <v>1599</v>
      </c>
      <c r="V6" t="s">
        <v>1620</v>
      </c>
      <c r="W6" t="s">
        <v>1640</v>
      </c>
      <c r="X6" t="s">
        <v>1660</v>
      </c>
    </row>
    <row r="7" spans="1:24" x14ac:dyDescent="0.35">
      <c r="A7" s="1" t="s">
        <v>1318</v>
      </c>
      <c r="B7" t="s">
        <v>45</v>
      </c>
      <c r="C7" t="s">
        <v>45</v>
      </c>
      <c r="D7" t="s">
        <v>45</v>
      </c>
      <c r="E7" t="s">
        <v>45</v>
      </c>
      <c r="F7" t="s">
        <v>45</v>
      </c>
      <c r="G7" t="s">
        <v>45</v>
      </c>
      <c r="H7" t="s">
        <v>45</v>
      </c>
      <c r="I7" t="s">
        <v>45</v>
      </c>
      <c r="J7" t="s">
        <v>1398</v>
      </c>
      <c r="K7" t="s">
        <v>1413</v>
      </c>
      <c r="L7" t="s">
        <v>1430</v>
      </c>
      <c r="M7" t="s">
        <v>1443</v>
      </c>
      <c r="N7" t="s">
        <v>1464</v>
      </c>
      <c r="O7" t="s">
        <v>1482</v>
      </c>
      <c r="P7" t="s">
        <v>1500</v>
      </c>
      <c r="Q7" t="s">
        <v>1519</v>
      </c>
      <c r="R7" t="s">
        <v>1538</v>
      </c>
      <c r="S7" t="s">
        <v>1558</v>
      </c>
      <c r="T7" t="s">
        <v>1579</v>
      </c>
      <c r="U7" t="s">
        <v>1600</v>
      </c>
      <c r="V7" t="s">
        <v>1621</v>
      </c>
      <c r="W7" t="s">
        <v>1641</v>
      </c>
      <c r="X7" t="s">
        <v>1661</v>
      </c>
    </row>
    <row r="8" spans="1:24" x14ac:dyDescent="0.35">
      <c r="A8" s="1" t="s">
        <v>798</v>
      </c>
      <c r="B8" t="s">
        <v>45</v>
      </c>
      <c r="C8" t="s">
        <v>45</v>
      </c>
      <c r="D8" t="s">
        <v>45</v>
      </c>
      <c r="E8" t="s">
        <v>45</v>
      </c>
      <c r="F8" t="s">
        <v>45</v>
      </c>
      <c r="G8" t="s">
        <v>45</v>
      </c>
      <c r="H8" t="s">
        <v>45</v>
      </c>
      <c r="I8" t="s">
        <v>45</v>
      </c>
      <c r="J8" t="s">
        <v>45</v>
      </c>
      <c r="K8" t="s">
        <v>45</v>
      </c>
      <c r="L8" t="s">
        <v>45</v>
      </c>
      <c r="M8" t="s">
        <v>45</v>
      </c>
      <c r="N8" t="s">
        <v>45</v>
      </c>
      <c r="O8" t="s">
        <v>1483</v>
      </c>
      <c r="P8" t="s">
        <v>1501</v>
      </c>
      <c r="Q8" t="s">
        <v>45</v>
      </c>
      <c r="R8" t="s">
        <v>45</v>
      </c>
      <c r="S8" t="s">
        <v>45</v>
      </c>
      <c r="T8" t="s">
        <v>45</v>
      </c>
      <c r="U8" t="s">
        <v>45</v>
      </c>
      <c r="V8" t="s">
        <v>45</v>
      </c>
      <c r="W8" t="s">
        <v>45</v>
      </c>
      <c r="X8" t="s">
        <v>45</v>
      </c>
    </row>
    <row r="9" spans="1:24" x14ac:dyDescent="0.35">
      <c r="A9" s="1" t="s">
        <v>811</v>
      </c>
      <c r="B9" t="s">
        <v>45</v>
      </c>
      <c r="C9" t="s">
        <v>45</v>
      </c>
      <c r="D9" t="s">
        <v>45</v>
      </c>
      <c r="E9" t="s">
        <v>45</v>
      </c>
      <c r="F9" t="s">
        <v>45</v>
      </c>
      <c r="G9" t="s">
        <v>45</v>
      </c>
      <c r="H9" t="s">
        <v>45</v>
      </c>
      <c r="I9" t="s">
        <v>45</v>
      </c>
      <c r="J9" t="s">
        <v>857</v>
      </c>
      <c r="K9" t="s">
        <v>1414</v>
      </c>
      <c r="L9" t="s">
        <v>390</v>
      </c>
      <c r="M9" t="s">
        <v>1444</v>
      </c>
      <c r="N9" t="s">
        <v>652</v>
      </c>
      <c r="O9" t="s">
        <v>1484</v>
      </c>
      <c r="P9" t="s">
        <v>1502</v>
      </c>
      <c r="Q9" t="s">
        <v>1520</v>
      </c>
      <c r="R9" t="s">
        <v>1539</v>
      </c>
      <c r="S9" t="s">
        <v>1559</v>
      </c>
      <c r="T9" t="s">
        <v>1580</v>
      </c>
      <c r="U9" t="s">
        <v>1601</v>
      </c>
      <c r="V9" t="s">
        <v>1622</v>
      </c>
      <c r="W9" t="s">
        <v>1642</v>
      </c>
      <c r="X9" t="s">
        <v>1662</v>
      </c>
    </row>
    <row r="10" spans="1:24" x14ac:dyDescent="0.35">
      <c r="A10" s="1" t="s">
        <v>1319</v>
      </c>
      <c r="B10" t="s">
        <v>45</v>
      </c>
      <c r="C10" t="s">
        <v>45</v>
      </c>
      <c r="D10" t="s">
        <v>45</v>
      </c>
      <c r="E10" t="s">
        <v>387</v>
      </c>
      <c r="F10" t="s">
        <v>379</v>
      </c>
      <c r="G10" t="s">
        <v>1358</v>
      </c>
      <c r="H10" t="s">
        <v>860</v>
      </c>
      <c r="I10" t="s">
        <v>1382</v>
      </c>
      <c r="J10" t="s">
        <v>1399</v>
      </c>
      <c r="K10" t="s">
        <v>1415</v>
      </c>
      <c r="L10" t="s">
        <v>1431</v>
      </c>
      <c r="M10" t="s">
        <v>1445</v>
      </c>
      <c r="N10" t="s">
        <v>1465</v>
      </c>
      <c r="O10" t="s">
        <v>1485</v>
      </c>
      <c r="P10" t="s">
        <v>436</v>
      </c>
      <c r="Q10" t="s">
        <v>907</v>
      </c>
      <c r="R10" t="s">
        <v>1540</v>
      </c>
      <c r="S10" t="s">
        <v>1560</v>
      </c>
      <c r="T10" t="s">
        <v>1581</v>
      </c>
      <c r="U10" t="s">
        <v>1602</v>
      </c>
      <c r="V10" t="s">
        <v>1623</v>
      </c>
      <c r="W10" t="s">
        <v>1643</v>
      </c>
      <c r="X10" t="s">
        <v>854</v>
      </c>
    </row>
    <row r="11" spans="1:24" x14ac:dyDescent="0.35">
      <c r="A11" s="1" t="s">
        <v>1320</v>
      </c>
      <c r="B11" t="s">
        <v>45</v>
      </c>
      <c r="C11" t="s">
        <v>45</v>
      </c>
      <c r="D11" t="s">
        <v>388</v>
      </c>
      <c r="E11" t="s">
        <v>401</v>
      </c>
      <c r="F11" t="s">
        <v>450</v>
      </c>
      <c r="G11" t="s">
        <v>1359</v>
      </c>
      <c r="H11" t="s">
        <v>1369</v>
      </c>
      <c r="I11" t="s">
        <v>1383</v>
      </c>
      <c r="J11" t="s">
        <v>1400</v>
      </c>
      <c r="K11" t="s">
        <v>1416</v>
      </c>
      <c r="L11" t="s">
        <v>1347</v>
      </c>
      <c r="M11" t="s">
        <v>1446</v>
      </c>
      <c r="N11" t="s">
        <v>1466</v>
      </c>
      <c r="O11" t="s">
        <v>1486</v>
      </c>
      <c r="P11" t="s">
        <v>1503</v>
      </c>
      <c r="Q11" t="s">
        <v>1521</v>
      </c>
      <c r="R11" t="s">
        <v>1339</v>
      </c>
      <c r="S11" t="s">
        <v>1561</v>
      </c>
      <c r="T11" t="s">
        <v>1582</v>
      </c>
      <c r="U11" t="s">
        <v>1603</v>
      </c>
      <c r="V11" t="s">
        <v>1624</v>
      </c>
      <c r="W11" t="s">
        <v>1644</v>
      </c>
      <c r="X11" t="s">
        <v>1663</v>
      </c>
    </row>
    <row r="12" spans="1:24" x14ac:dyDescent="0.35">
      <c r="A12" s="1" t="s">
        <v>1321</v>
      </c>
      <c r="B12" t="s">
        <v>45</v>
      </c>
      <c r="C12" t="s">
        <v>45</v>
      </c>
      <c r="D12" t="s">
        <v>1340</v>
      </c>
      <c r="E12" t="s">
        <v>856</v>
      </c>
      <c r="F12" t="s">
        <v>458</v>
      </c>
      <c r="G12" t="s">
        <v>1360</v>
      </c>
      <c r="H12" t="s">
        <v>1370</v>
      </c>
      <c r="I12" t="s">
        <v>1384</v>
      </c>
      <c r="J12" t="s">
        <v>1401</v>
      </c>
      <c r="K12" t="s">
        <v>1417</v>
      </c>
      <c r="L12" t="s">
        <v>1432</v>
      </c>
      <c r="M12" t="s">
        <v>1447</v>
      </c>
      <c r="N12" t="s">
        <v>1467</v>
      </c>
      <c r="O12" t="s">
        <v>1487</v>
      </c>
      <c r="P12" t="s">
        <v>1504</v>
      </c>
      <c r="Q12" t="s">
        <v>1522</v>
      </c>
      <c r="R12" t="s">
        <v>1541</v>
      </c>
      <c r="S12" t="s">
        <v>1562</v>
      </c>
      <c r="T12" t="s">
        <v>1583</v>
      </c>
      <c r="U12" t="s">
        <v>1604</v>
      </c>
      <c r="V12" t="s">
        <v>1625</v>
      </c>
      <c r="W12" t="s">
        <v>1645</v>
      </c>
      <c r="X12" t="s">
        <v>1664</v>
      </c>
    </row>
    <row r="13" spans="1:24" x14ac:dyDescent="0.35">
      <c r="A13" s="1" t="s">
        <v>1322</v>
      </c>
      <c r="B13" t="s">
        <v>45</v>
      </c>
      <c r="C13" t="s">
        <v>45</v>
      </c>
      <c r="D13" t="s">
        <v>1341</v>
      </c>
      <c r="E13" t="s">
        <v>1345</v>
      </c>
      <c r="F13" t="s">
        <v>1351</v>
      </c>
      <c r="G13" t="s">
        <v>1361</v>
      </c>
      <c r="H13" t="s">
        <v>1371</v>
      </c>
      <c r="I13" t="s">
        <v>1385</v>
      </c>
      <c r="J13" t="s">
        <v>1402</v>
      </c>
      <c r="K13" t="s">
        <v>1418</v>
      </c>
      <c r="L13" t="s">
        <v>1433</v>
      </c>
      <c r="M13" t="s">
        <v>1448</v>
      </c>
      <c r="N13" t="s">
        <v>1468</v>
      </c>
      <c r="O13" t="s">
        <v>1488</v>
      </c>
      <c r="P13" t="s">
        <v>1505</v>
      </c>
      <c r="Q13" t="s">
        <v>1523</v>
      </c>
      <c r="R13" t="s">
        <v>1542</v>
      </c>
      <c r="S13" t="s">
        <v>1563</v>
      </c>
      <c r="T13" t="s">
        <v>1584</v>
      </c>
      <c r="U13" t="s">
        <v>1605</v>
      </c>
      <c r="V13" t="s">
        <v>1626</v>
      </c>
      <c r="W13" t="s">
        <v>1646</v>
      </c>
      <c r="X13" t="s">
        <v>1665</v>
      </c>
    </row>
    <row r="14" spans="1:24" x14ac:dyDescent="0.35">
      <c r="A14" s="1" t="s">
        <v>1323</v>
      </c>
      <c r="B14" t="s">
        <v>45</v>
      </c>
      <c r="C14" t="s">
        <v>45</v>
      </c>
      <c r="D14" t="s">
        <v>45</v>
      </c>
      <c r="E14" t="s">
        <v>45</v>
      </c>
      <c r="F14" t="s">
        <v>850</v>
      </c>
      <c r="G14" t="s">
        <v>1362</v>
      </c>
      <c r="H14" t="s">
        <v>1372</v>
      </c>
      <c r="I14" t="s">
        <v>1386</v>
      </c>
      <c r="J14" t="s">
        <v>1403</v>
      </c>
      <c r="K14" t="s">
        <v>1419</v>
      </c>
      <c r="L14" t="s">
        <v>1434</v>
      </c>
      <c r="M14" t="s">
        <v>1449</v>
      </c>
      <c r="N14" t="s">
        <v>1469</v>
      </c>
      <c r="O14" t="s">
        <v>1489</v>
      </c>
      <c r="P14" t="s">
        <v>1506</v>
      </c>
      <c r="Q14" t="s">
        <v>1524</v>
      </c>
      <c r="R14" t="s">
        <v>1543</v>
      </c>
      <c r="S14" t="s">
        <v>1564</v>
      </c>
      <c r="T14" t="s">
        <v>1585</v>
      </c>
      <c r="U14" t="s">
        <v>1606</v>
      </c>
      <c r="V14" t="s">
        <v>1627</v>
      </c>
      <c r="W14" t="s">
        <v>1647</v>
      </c>
      <c r="X14" t="s">
        <v>1666</v>
      </c>
    </row>
    <row r="15" spans="1:24" x14ac:dyDescent="0.35">
      <c r="A15" s="1" t="s">
        <v>1324</v>
      </c>
      <c r="B15" t="s">
        <v>45</v>
      </c>
      <c r="C15" t="s">
        <v>45</v>
      </c>
      <c r="D15" t="s">
        <v>45</v>
      </c>
      <c r="E15" t="s">
        <v>1346</v>
      </c>
      <c r="F15" t="s">
        <v>1352</v>
      </c>
      <c r="G15" t="s">
        <v>1363</v>
      </c>
      <c r="H15" t="s">
        <v>1373</v>
      </c>
      <c r="I15" t="s">
        <v>1387</v>
      </c>
      <c r="J15" t="s">
        <v>1404</v>
      </c>
      <c r="K15" t="s">
        <v>1420</v>
      </c>
      <c r="L15" t="s">
        <v>1435</v>
      </c>
      <c r="M15" t="s">
        <v>1450</v>
      </c>
      <c r="N15" t="s">
        <v>1470</v>
      </c>
      <c r="O15" t="s">
        <v>1490</v>
      </c>
      <c r="P15" t="s">
        <v>1507</v>
      </c>
      <c r="Q15" t="s">
        <v>1525</v>
      </c>
      <c r="R15" t="s">
        <v>1544</v>
      </c>
      <c r="S15" t="s">
        <v>1565</v>
      </c>
      <c r="T15" t="s">
        <v>1586</v>
      </c>
      <c r="U15" t="s">
        <v>1607</v>
      </c>
      <c r="V15" t="s">
        <v>1628</v>
      </c>
      <c r="W15" t="s">
        <v>1648</v>
      </c>
      <c r="X15" t="s">
        <v>1667</v>
      </c>
    </row>
    <row r="16" spans="1:24" x14ac:dyDescent="0.35">
      <c r="A16" s="1" t="s">
        <v>1325</v>
      </c>
      <c r="B16" t="s">
        <v>45</v>
      </c>
      <c r="C16" t="s">
        <v>45</v>
      </c>
      <c r="D16" t="s">
        <v>45</v>
      </c>
      <c r="E16" t="s">
        <v>405</v>
      </c>
      <c r="F16" t="s">
        <v>1353</v>
      </c>
      <c r="G16" t="s">
        <v>1364</v>
      </c>
      <c r="H16" t="s">
        <v>1374</v>
      </c>
      <c r="I16" t="s">
        <v>1388</v>
      </c>
      <c r="J16" t="s">
        <v>1405</v>
      </c>
      <c r="K16" t="s">
        <v>1421</v>
      </c>
      <c r="L16" t="s">
        <v>1436</v>
      </c>
      <c r="M16" t="s">
        <v>1451</v>
      </c>
      <c r="N16" t="s">
        <v>1471</v>
      </c>
      <c r="O16" t="s">
        <v>1491</v>
      </c>
      <c r="P16" t="s">
        <v>1508</v>
      </c>
      <c r="Q16" t="s">
        <v>1526</v>
      </c>
      <c r="R16" t="s">
        <v>1545</v>
      </c>
      <c r="S16" t="s">
        <v>1566</v>
      </c>
      <c r="T16" t="s">
        <v>1587</v>
      </c>
      <c r="U16" t="s">
        <v>1608</v>
      </c>
      <c r="V16" t="s">
        <v>1629</v>
      </c>
      <c r="W16" t="s">
        <v>1649</v>
      </c>
      <c r="X16" t="s">
        <v>1668</v>
      </c>
    </row>
    <row r="17" spans="1:24" x14ac:dyDescent="0.35">
      <c r="A17" s="1" t="s">
        <v>1326</v>
      </c>
      <c r="B17" t="s">
        <v>45</v>
      </c>
      <c r="C17" t="s">
        <v>45</v>
      </c>
      <c r="D17" t="s">
        <v>1342</v>
      </c>
      <c r="E17" t="s">
        <v>849</v>
      </c>
      <c r="F17" t="s">
        <v>45</v>
      </c>
      <c r="G17" t="s">
        <v>1345</v>
      </c>
      <c r="H17" t="s">
        <v>45</v>
      </c>
      <c r="I17" t="s">
        <v>45</v>
      </c>
      <c r="J17" t="s">
        <v>45</v>
      </c>
      <c r="K17" t="s">
        <v>45</v>
      </c>
      <c r="L17" t="s">
        <v>45</v>
      </c>
      <c r="M17" t="s">
        <v>1452</v>
      </c>
      <c r="N17" t="s">
        <v>1472</v>
      </c>
      <c r="O17" t="s">
        <v>1413</v>
      </c>
      <c r="P17" t="s">
        <v>1509</v>
      </c>
      <c r="Q17" t="s">
        <v>1527</v>
      </c>
      <c r="R17" t="s">
        <v>1546</v>
      </c>
      <c r="S17" t="s">
        <v>1567</v>
      </c>
      <c r="T17" t="s">
        <v>1588</v>
      </c>
      <c r="U17" t="s">
        <v>1609</v>
      </c>
      <c r="V17" t="s">
        <v>873</v>
      </c>
      <c r="W17" t="s">
        <v>1650</v>
      </c>
      <c r="X17" t="s">
        <v>1669</v>
      </c>
    </row>
    <row r="18" spans="1:24" x14ac:dyDescent="0.35">
      <c r="A18" s="1" t="s">
        <v>1327</v>
      </c>
      <c r="B18" t="s">
        <v>45</v>
      </c>
      <c r="C18" t="s">
        <v>45</v>
      </c>
      <c r="D18" t="s">
        <v>1343</v>
      </c>
      <c r="E18" t="s">
        <v>1347</v>
      </c>
      <c r="F18" t="s">
        <v>1354</v>
      </c>
      <c r="G18" t="s">
        <v>1365</v>
      </c>
      <c r="H18" t="s">
        <v>1375</v>
      </c>
      <c r="I18" t="s">
        <v>1389</v>
      </c>
      <c r="J18" t="s">
        <v>1406</v>
      </c>
      <c r="K18" t="s">
        <v>1422</v>
      </c>
      <c r="L18" t="s">
        <v>1437</v>
      </c>
      <c r="M18" t="s">
        <v>1453</v>
      </c>
      <c r="N18" t="s">
        <v>1473</v>
      </c>
      <c r="O18" t="s">
        <v>1492</v>
      </c>
      <c r="P18" t="s">
        <v>1510</v>
      </c>
      <c r="Q18" t="s">
        <v>1528</v>
      </c>
      <c r="R18" t="s">
        <v>1547</v>
      </c>
      <c r="S18" t="s">
        <v>1568</v>
      </c>
      <c r="T18" t="s">
        <v>1589</v>
      </c>
      <c r="U18" t="s">
        <v>1610</v>
      </c>
      <c r="V18" t="s">
        <v>1630</v>
      </c>
      <c r="W18" t="s">
        <v>1651</v>
      </c>
      <c r="X18" t="s">
        <v>1670</v>
      </c>
    </row>
    <row r="19" spans="1:24" x14ac:dyDescent="0.35">
      <c r="A19" s="1" t="s">
        <v>1328</v>
      </c>
      <c r="B19" t="s">
        <v>45</v>
      </c>
      <c r="C19" t="s">
        <v>45</v>
      </c>
      <c r="D19" t="s">
        <v>45</v>
      </c>
      <c r="E19" t="s">
        <v>45</v>
      </c>
      <c r="F19" t="s">
        <v>45</v>
      </c>
      <c r="G19" t="s">
        <v>45</v>
      </c>
      <c r="H19" t="s">
        <v>45</v>
      </c>
      <c r="I19" t="s">
        <v>45</v>
      </c>
      <c r="J19" t="s">
        <v>45</v>
      </c>
      <c r="K19" t="s">
        <v>45</v>
      </c>
      <c r="L19" t="s">
        <v>45</v>
      </c>
      <c r="M19" t="s">
        <v>1454</v>
      </c>
      <c r="N19" t="s">
        <v>1474</v>
      </c>
      <c r="O19" t="s">
        <v>1493</v>
      </c>
      <c r="P19" t="s">
        <v>1511</v>
      </c>
      <c r="Q19" t="s">
        <v>1529</v>
      </c>
      <c r="R19" t="s">
        <v>1548</v>
      </c>
      <c r="S19" t="s">
        <v>1569</v>
      </c>
      <c r="T19" t="s">
        <v>1590</v>
      </c>
      <c r="U19" t="s">
        <v>1611</v>
      </c>
      <c r="V19" t="s">
        <v>1631</v>
      </c>
      <c r="W19" t="s">
        <v>1652</v>
      </c>
      <c r="X19" t="s">
        <v>1671</v>
      </c>
    </row>
    <row r="20" spans="1:24" x14ac:dyDescent="0.35">
      <c r="A20" s="1" t="s">
        <v>1329</v>
      </c>
      <c r="B20" t="s">
        <v>45</v>
      </c>
      <c r="C20" t="s">
        <v>45</v>
      </c>
      <c r="D20" t="s">
        <v>45</v>
      </c>
      <c r="E20" t="s">
        <v>846</v>
      </c>
      <c r="F20" t="s">
        <v>397</v>
      </c>
      <c r="G20" t="s">
        <v>1366</v>
      </c>
      <c r="H20" t="s">
        <v>1376</v>
      </c>
      <c r="I20" t="s">
        <v>1390</v>
      </c>
      <c r="J20" t="s">
        <v>45</v>
      </c>
      <c r="K20" t="s">
        <v>45</v>
      </c>
      <c r="L20" t="s">
        <v>45</v>
      </c>
      <c r="M20" t="s">
        <v>45</v>
      </c>
      <c r="N20" t="s">
        <v>45</v>
      </c>
      <c r="O20" t="s">
        <v>45</v>
      </c>
      <c r="P20" t="s">
        <v>45</v>
      </c>
      <c r="Q20" t="s">
        <v>45</v>
      </c>
      <c r="R20" t="s">
        <v>45</v>
      </c>
      <c r="S20" t="s">
        <v>45</v>
      </c>
      <c r="T20" t="s">
        <v>1591</v>
      </c>
      <c r="U20" t="s">
        <v>481</v>
      </c>
      <c r="V20" t="s">
        <v>45</v>
      </c>
      <c r="W20" t="s">
        <v>45</v>
      </c>
      <c r="X20" t="s">
        <v>45</v>
      </c>
    </row>
    <row r="21" spans="1:24" x14ac:dyDescent="0.35">
      <c r="A21" s="1" t="s">
        <v>1330</v>
      </c>
      <c r="B21" t="s">
        <v>45</v>
      </c>
      <c r="C21" t="s">
        <v>45</v>
      </c>
      <c r="D21" t="s">
        <v>373</v>
      </c>
      <c r="E21" t="s">
        <v>45</v>
      </c>
      <c r="F21" t="s">
        <v>45</v>
      </c>
      <c r="G21" t="s">
        <v>45</v>
      </c>
      <c r="H21" t="s">
        <v>45</v>
      </c>
      <c r="I21" t="s">
        <v>45</v>
      </c>
      <c r="J21" t="s">
        <v>45</v>
      </c>
      <c r="K21" t="s">
        <v>45</v>
      </c>
      <c r="L21" t="s">
        <v>45</v>
      </c>
      <c r="M21" t="s">
        <v>1455</v>
      </c>
      <c r="N21" t="s">
        <v>45</v>
      </c>
      <c r="O21" t="s">
        <v>45</v>
      </c>
      <c r="P21" t="s">
        <v>45</v>
      </c>
      <c r="Q21" t="s">
        <v>45</v>
      </c>
      <c r="R21" t="s">
        <v>1549</v>
      </c>
      <c r="S21" t="s">
        <v>1570</v>
      </c>
      <c r="T21" t="s">
        <v>1592</v>
      </c>
      <c r="U21" t="s">
        <v>1612</v>
      </c>
      <c r="V21" t="s">
        <v>1632</v>
      </c>
      <c r="W21" t="s">
        <v>1653</v>
      </c>
      <c r="X21" t="s">
        <v>1672</v>
      </c>
    </row>
    <row r="22" spans="1:24" x14ac:dyDescent="0.35">
      <c r="A22" s="1" t="s">
        <v>1331</v>
      </c>
      <c r="B22" t="s">
        <v>45</v>
      </c>
      <c r="C22" t="s">
        <v>45</v>
      </c>
      <c r="D22" t="s">
        <v>45</v>
      </c>
      <c r="E22" t="s">
        <v>45</v>
      </c>
      <c r="F22" t="s">
        <v>45</v>
      </c>
      <c r="G22" t="s">
        <v>45</v>
      </c>
      <c r="H22" t="s">
        <v>45</v>
      </c>
      <c r="I22" t="s">
        <v>45</v>
      </c>
      <c r="J22" t="s">
        <v>45</v>
      </c>
      <c r="K22" t="s">
        <v>45</v>
      </c>
      <c r="L22" t="s">
        <v>45</v>
      </c>
      <c r="M22" t="s">
        <v>45</v>
      </c>
      <c r="N22" t="s">
        <v>45</v>
      </c>
      <c r="O22" t="s">
        <v>45</v>
      </c>
      <c r="P22" t="s">
        <v>45</v>
      </c>
      <c r="Q22" t="s">
        <v>45</v>
      </c>
      <c r="R22" t="s">
        <v>45</v>
      </c>
      <c r="S22" t="s">
        <v>45</v>
      </c>
      <c r="T22" t="s">
        <v>45</v>
      </c>
      <c r="U22" t="s">
        <v>45</v>
      </c>
      <c r="V22" t="s">
        <v>45</v>
      </c>
      <c r="W22" t="s">
        <v>45</v>
      </c>
      <c r="X22" t="s">
        <v>45</v>
      </c>
    </row>
    <row r="23" spans="1:24" x14ac:dyDescent="0.35">
      <c r="A23" s="1" t="s">
        <v>1332</v>
      </c>
      <c r="B23" t="s">
        <v>45</v>
      </c>
      <c r="C23" t="s">
        <v>45</v>
      </c>
      <c r="D23" t="s">
        <v>1344</v>
      </c>
      <c r="E23" t="s">
        <v>1348</v>
      </c>
      <c r="F23" t="s">
        <v>380</v>
      </c>
      <c r="G23" t="s">
        <v>389</v>
      </c>
      <c r="H23" t="s">
        <v>374</v>
      </c>
      <c r="I23" t="s">
        <v>1391</v>
      </c>
      <c r="J23" t="s">
        <v>1407</v>
      </c>
      <c r="K23" t="s">
        <v>1423</v>
      </c>
      <c r="L23" t="s">
        <v>1438</v>
      </c>
      <c r="M23" t="s">
        <v>1456</v>
      </c>
      <c r="N23" t="s">
        <v>1475</v>
      </c>
      <c r="O23" t="s">
        <v>1494</v>
      </c>
      <c r="P23" t="s">
        <v>1512</v>
      </c>
      <c r="Q23" t="s">
        <v>1530</v>
      </c>
      <c r="R23" t="s">
        <v>1550</v>
      </c>
      <c r="S23" t="s">
        <v>1571</v>
      </c>
      <c r="T23" t="s">
        <v>487</v>
      </c>
      <c r="U23" t="s">
        <v>1613</v>
      </c>
      <c r="V23" t="s">
        <v>1633</v>
      </c>
      <c r="W23" t="s">
        <v>1654</v>
      </c>
      <c r="X23" t="s">
        <v>1673</v>
      </c>
    </row>
    <row r="24" spans="1:24" x14ac:dyDescent="0.35">
      <c r="A24" s="1" t="s">
        <v>1333</v>
      </c>
      <c r="B24" t="s">
        <v>45</v>
      </c>
      <c r="C24" t="s">
        <v>45</v>
      </c>
      <c r="D24" t="s">
        <v>1339</v>
      </c>
      <c r="E24" t="s">
        <v>1349</v>
      </c>
      <c r="F24" t="s">
        <v>1355</v>
      </c>
      <c r="G24" t="s">
        <v>1366</v>
      </c>
      <c r="H24" t="s">
        <v>1377</v>
      </c>
      <c r="I24" t="s">
        <v>1392</v>
      </c>
      <c r="J24" t="s">
        <v>1407</v>
      </c>
      <c r="K24" t="s">
        <v>1423</v>
      </c>
      <c r="L24" t="s">
        <v>1438</v>
      </c>
      <c r="M24" t="s">
        <v>1457</v>
      </c>
      <c r="N24" t="s">
        <v>1476</v>
      </c>
      <c r="O24" t="s">
        <v>500</v>
      </c>
      <c r="P24" t="s">
        <v>1513</v>
      </c>
      <c r="Q24" t="s">
        <v>1531</v>
      </c>
      <c r="R24" t="s">
        <v>1551</v>
      </c>
      <c r="S24" t="s">
        <v>1572</v>
      </c>
      <c r="T24" t="s">
        <v>1593</v>
      </c>
      <c r="U24" t="s">
        <v>1614</v>
      </c>
      <c r="V24" t="s">
        <v>1634</v>
      </c>
      <c r="W24" t="s">
        <v>1655</v>
      </c>
      <c r="X24" t="s">
        <v>1674</v>
      </c>
    </row>
    <row r="25" spans="1:24" x14ac:dyDescent="0.35">
      <c r="A25" s="1" t="s">
        <v>1334</v>
      </c>
      <c r="B25" t="s">
        <v>45</v>
      </c>
      <c r="C25" t="s">
        <v>45</v>
      </c>
      <c r="D25" t="s">
        <v>45</v>
      </c>
      <c r="E25" t="s">
        <v>45</v>
      </c>
      <c r="F25" t="s">
        <v>846</v>
      </c>
      <c r="G25" t="s">
        <v>1355</v>
      </c>
      <c r="H25" t="s">
        <v>1362</v>
      </c>
      <c r="I25" t="s">
        <v>405</v>
      </c>
      <c r="J25" t="s">
        <v>420</v>
      </c>
      <c r="K25" t="s">
        <v>1424</v>
      </c>
      <c r="L25" t="s">
        <v>407</v>
      </c>
      <c r="M25" t="s">
        <v>1458</v>
      </c>
      <c r="N25" t="s">
        <v>1477</v>
      </c>
      <c r="O25" t="s">
        <v>377</v>
      </c>
      <c r="P25" t="s">
        <v>1344</v>
      </c>
      <c r="Q25" t="s">
        <v>1532</v>
      </c>
      <c r="R25" t="s">
        <v>1552</v>
      </c>
      <c r="S25" t="s">
        <v>1573</v>
      </c>
      <c r="T25" t="s">
        <v>1594</v>
      </c>
      <c r="U25" t="s">
        <v>1615</v>
      </c>
      <c r="V25" t="s">
        <v>1635</v>
      </c>
      <c r="W25" t="s">
        <v>1086</v>
      </c>
      <c r="X25" t="s">
        <v>1585</v>
      </c>
    </row>
    <row r="26" spans="1:24" x14ac:dyDescent="0.35">
      <c r="A26" s="1" t="s">
        <v>1335</v>
      </c>
      <c r="B26" t="s">
        <v>45</v>
      </c>
      <c r="C26" t="s">
        <v>45</v>
      </c>
      <c r="D26" t="s">
        <v>45</v>
      </c>
      <c r="E26" t="s">
        <v>420</v>
      </c>
      <c r="F26" t="s">
        <v>1356</v>
      </c>
      <c r="G26" t="s">
        <v>896</v>
      </c>
      <c r="H26" t="s">
        <v>1378</v>
      </c>
      <c r="I26" t="s">
        <v>1393</v>
      </c>
      <c r="J26" t="s">
        <v>1408</v>
      </c>
      <c r="K26" t="s">
        <v>1425</v>
      </c>
      <c r="L26" t="s">
        <v>1439</v>
      </c>
      <c r="M26" t="s">
        <v>1459</v>
      </c>
      <c r="N26" t="s">
        <v>1478</v>
      </c>
      <c r="O26" t="s">
        <v>1495</v>
      </c>
      <c r="P26" t="s">
        <v>1514</v>
      </c>
      <c r="Q26" t="s">
        <v>1533</v>
      </c>
      <c r="R26" t="s">
        <v>1553</v>
      </c>
      <c r="S26" t="s">
        <v>1574</v>
      </c>
      <c r="T26" t="s">
        <v>1595</v>
      </c>
      <c r="U26" t="s">
        <v>1616</v>
      </c>
      <c r="V26" t="s">
        <v>1636</v>
      </c>
      <c r="W26" t="s">
        <v>1656</v>
      </c>
      <c r="X26" t="s">
        <v>1675</v>
      </c>
    </row>
    <row r="27" spans="1:24" x14ac:dyDescent="0.35">
      <c r="A27" s="1" t="s">
        <v>1336</v>
      </c>
      <c r="B27" t="s">
        <v>45</v>
      </c>
      <c r="C27" t="s">
        <v>45</v>
      </c>
      <c r="D27" t="s">
        <v>1200</v>
      </c>
      <c r="E27" t="s">
        <v>592</v>
      </c>
      <c r="F27" t="s">
        <v>854</v>
      </c>
      <c r="G27" t="s">
        <v>1367</v>
      </c>
      <c r="H27" t="s">
        <v>1379</v>
      </c>
      <c r="I27" t="s">
        <v>913</v>
      </c>
      <c r="J27" t="s">
        <v>934</v>
      </c>
      <c r="K27" t="s">
        <v>956</v>
      </c>
      <c r="L27" t="s">
        <v>977</v>
      </c>
      <c r="M27" t="s">
        <v>996</v>
      </c>
      <c r="N27" t="s">
        <v>1020</v>
      </c>
      <c r="O27" t="s">
        <v>1045</v>
      </c>
      <c r="P27" t="s">
        <v>1070</v>
      </c>
      <c r="Q27" t="s">
        <v>1095</v>
      </c>
      <c r="R27" t="s">
        <v>1123</v>
      </c>
      <c r="S27" t="s">
        <v>1150</v>
      </c>
      <c r="T27" t="s">
        <v>1174</v>
      </c>
      <c r="U27" t="s">
        <v>1200</v>
      </c>
      <c r="V27" t="s">
        <v>1226</v>
      </c>
      <c r="W27" t="s">
        <v>1254</v>
      </c>
      <c r="X27" t="s">
        <v>1284</v>
      </c>
    </row>
    <row r="28" spans="1:24" x14ac:dyDescent="0.35">
      <c r="A28" s="1" t="s">
        <v>1337</v>
      </c>
      <c r="B28" t="s">
        <v>45</v>
      </c>
      <c r="C28" t="s">
        <v>45</v>
      </c>
      <c r="D28" t="s">
        <v>1200</v>
      </c>
      <c r="E28" t="s">
        <v>861</v>
      </c>
      <c r="F28" t="s">
        <v>592</v>
      </c>
      <c r="G28" t="s">
        <v>854</v>
      </c>
      <c r="H28" t="s">
        <v>1367</v>
      </c>
      <c r="I28" t="s">
        <v>1379</v>
      </c>
      <c r="J28" t="s">
        <v>913</v>
      </c>
      <c r="K28" t="s">
        <v>934</v>
      </c>
      <c r="L28" t="s">
        <v>956</v>
      </c>
      <c r="M28" t="s">
        <v>977</v>
      </c>
      <c r="N28" t="s">
        <v>996</v>
      </c>
      <c r="O28" t="s">
        <v>1020</v>
      </c>
      <c r="P28" t="s">
        <v>1045</v>
      </c>
      <c r="Q28" t="s">
        <v>1070</v>
      </c>
      <c r="R28" t="s">
        <v>1095</v>
      </c>
      <c r="S28" t="s">
        <v>1123</v>
      </c>
      <c r="T28" t="s">
        <v>1150</v>
      </c>
      <c r="U28" t="s">
        <v>1174</v>
      </c>
      <c r="V28" t="s">
        <v>1200</v>
      </c>
      <c r="W28" t="s">
        <v>1226</v>
      </c>
      <c r="X28" t="s">
        <v>1254</v>
      </c>
    </row>
    <row r="29" spans="1:24" x14ac:dyDescent="0.35">
      <c r="A29" s="1" t="s">
        <v>1338</v>
      </c>
      <c r="B29" t="s">
        <v>45</v>
      </c>
      <c r="C29" t="s">
        <v>45</v>
      </c>
      <c r="D29" t="s">
        <v>861</v>
      </c>
      <c r="E29" t="s">
        <v>1350</v>
      </c>
      <c r="F29" t="s">
        <v>1353</v>
      </c>
      <c r="G29" t="s">
        <v>1368</v>
      </c>
      <c r="H29" t="s">
        <v>1380</v>
      </c>
      <c r="I29" t="s">
        <v>1394</v>
      </c>
      <c r="J29" t="s">
        <v>1409</v>
      </c>
      <c r="K29" t="s">
        <v>1426</v>
      </c>
      <c r="L29" t="s">
        <v>1440</v>
      </c>
      <c r="M29" t="s">
        <v>1460</v>
      </c>
      <c r="N29" t="s">
        <v>1479</v>
      </c>
      <c r="O29" t="s">
        <v>1496</v>
      </c>
      <c r="P29" t="s">
        <v>1515</v>
      </c>
      <c r="Q29" t="s">
        <v>1534</v>
      </c>
      <c r="R29" t="s">
        <v>1554</v>
      </c>
      <c r="S29" t="s">
        <v>1575</v>
      </c>
      <c r="T29" t="s">
        <v>1596</v>
      </c>
      <c r="U29" t="s">
        <v>1617</v>
      </c>
      <c r="V29" t="s">
        <v>1637</v>
      </c>
      <c r="W29" t="s">
        <v>1657</v>
      </c>
      <c r="X29" t="s">
        <v>1676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Model</vt:lpstr>
      <vt:lpstr>Summary</vt:lpstr>
      <vt:lpstr>Sheet1</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2022-08-03T01:38:59Z</dcterms:created>
  <dcterms:modified xsi:type="dcterms:W3CDTF">2023-03-11T12:35:23Z</dcterms:modified>
</cp:coreProperties>
</file>