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META/"/>
    </mc:Choice>
  </mc:AlternateContent>
  <xr:revisionPtr revIDLastSave="1445" documentId="8_{91D9FF0D-017B-4BFC-B404-4FF666242731}" xr6:coauthVersionLast="47" xr6:coauthVersionMax="47" xr10:uidLastSave="{4F9B77AA-B957-4D59-8E40-79B414E25854}"/>
  <bookViews>
    <workbookView xWindow="-110" yWindow="-110" windowWidth="38620" windowHeight="21820" firstSheet="2" activeTab="2" xr2:uid="{00000000-000D-0000-FFFF-FFFF00000000}"/>
  </bookViews>
  <sheets>
    <sheet name="Summary" sheetId="1" r:id="rId1"/>
    <sheet name="Income Statement" sheetId="2" r:id="rId2"/>
    <sheet name="Model" sheetId="5" r:id="rId3"/>
    <sheet name="Balance Sheet" sheetId="3" r:id="rId4"/>
    <sheet name="Cash Flo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5" l="1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42" i="5"/>
  <c r="S77" i="5"/>
  <c r="U76" i="5"/>
  <c r="T77" i="5"/>
  <c r="T78" i="5" s="1"/>
  <c r="T76" i="5"/>
  <c r="S76" i="5"/>
  <c r="Y32" i="5"/>
  <c r="Y31" i="5"/>
  <c r="Y19" i="5"/>
  <c r="Y20" i="5"/>
  <c r="Y21" i="5"/>
  <c r="Y22" i="5"/>
  <c r="Y23" i="5"/>
  <c r="Y24" i="5"/>
  <c r="Y25" i="5"/>
  <c r="Y26" i="5"/>
  <c r="Y27" i="5"/>
  <c r="Y28" i="5"/>
  <c r="Y18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42" i="5"/>
  <c r="Y77" i="5"/>
  <c r="Y76" i="5"/>
  <c r="X77" i="5"/>
  <c r="W77" i="5"/>
  <c r="X76" i="5"/>
  <c r="X78" i="5" s="1"/>
  <c r="W76" i="5"/>
  <c r="W78" i="5" s="1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42" i="5"/>
  <c r="AC77" i="5"/>
  <c r="AC78" i="5" s="1"/>
  <c r="AC76" i="5"/>
  <c r="AB76" i="5"/>
  <c r="AA76" i="5"/>
  <c r="AB77" i="5"/>
  <c r="AA77" i="5"/>
  <c r="AA78" i="5" s="1"/>
  <c r="AC32" i="5"/>
  <c r="AC31" i="5"/>
  <c r="AC19" i="5"/>
  <c r="AC20" i="5"/>
  <c r="AC21" i="5"/>
  <c r="AC22" i="5"/>
  <c r="AC23" i="5"/>
  <c r="AC24" i="5"/>
  <c r="AC25" i="5"/>
  <c r="AC26" i="5"/>
  <c r="AC27" i="5"/>
  <c r="AC28" i="5"/>
  <c r="AC18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42" i="5"/>
  <c r="AG77" i="5"/>
  <c r="AG76" i="5"/>
  <c r="AF77" i="5"/>
  <c r="AF76" i="5"/>
  <c r="AE77" i="5"/>
  <c r="AE78" i="5" s="1"/>
  <c r="AE76" i="5"/>
  <c r="AJ76" i="5"/>
  <c r="AJ77" i="5"/>
  <c r="AJ78" i="5" s="1"/>
  <c r="AI77" i="5"/>
  <c r="AI76" i="5"/>
  <c r="AG32" i="5"/>
  <c r="AG31" i="5"/>
  <c r="AG19" i="5"/>
  <c r="AG20" i="5"/>
  <c r="AG21" i="5"/>
  <c r="AG22" i="5"/>
  <c r="AG23" i="5"/>
  <c r="AG24" i="5"/>
  <c r="AG25" i="5"/>
  <c r="AG26" i="5"/>
  <c r="AG27" i="5"/>
  <c r="AG18" i="5"/>
  <c r="AH63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J78" i="5"/>
  <c r="K78" i="5"/>
  <c r="L78" i="5"/>
  <c r="M78" i="5"/>
  <c r="N78" i="5"/>
  <c r="O78" i="5"/>
  <c r="P78" i="5"/>
  <c r="Q78" i="5"/>
  <c r="R78" i="5"/>
  <c r="V78" i="5"/>
  <c r="Y78" i="5"/>
  <c r="Z78" i="5"/>
  <c r="AB78" i="5"/>
  <c r="AD78" i="5"/>
  <c r="AF78" i="5"/>
  <c r="AG78" i="5"/>
  <c r="AH78" i="5"/>
  <c r="AI78" i="5"/>
  <c r="J68" i="5"/>
  <c r="K68" i="5"/>
  <c r="K69" i="5" s="1"/>
  <c r="L68" i="5"/>
  <c r="L69" i="5" s="1"/>
  <c r="M68" i="5"/>
  <c r="N68" i="5"/>
  <c r="N69" i="5" s="1"/>
  <c r="O68" i="5"/>
  <c r="P68" i="5"/>
  <c r="R68" i="5"/>
  <c r="S68" i="5"/>
  <c r="T68" i="5"/>
  <c r="V68" i="5"/>
  <c r="W68" i="5"/>
  <c r="X68" i="5"/>
  <c r="Z68" i="5"/>
  <c r="AA68" i="5"/>
  <c r="AB68" i="5"/>
  <c r="AD68" i="5"/>
  <c r="AE68" i="5"/>
  <c r="AF68" i="5"/>
  <c r="AG68" i="5"/>
  <c r="AH68" i="5"/>
  <c r="AI68" i="5"/>
  <c r="O69" i="5"/>
  <c r="L63" i="5"/>
  <c r="N63" i="5"/>
  <c r="O63" i="5"/>
  <c r="AG63" i="5"/>
  <c r="J59" i="5"/>
  <c r="J63" i="5" s="1"/>
  <c r="K59" i="5"/>
  <c r="K63" i="5" s="1"/>
  <c r="L59" i="5"/>
  <c r="M59" i="5"/>
  <c r="M63" i="5" s="1"/>
  <c r="M69" i="5" s="1"/>
  <c r="N59" i="5"/>
  <c r="O59" i="5"/>
  <c r="P59" i="5"/>
  <c r="P63" i="5" s="1"/>
  <c r="P69" i="5" s="1"/>
  <c r="R59" i="5"/>
  <c r="R63" i="5" s="1"/>
  <c r="S59" i="5"/>
  <c r="S63" i="5" s="1"/>
  <c r="T59" i="5"/>
  <c r="T63" i="5" s="1"/>
  <c r="V59" i="5"/>
  <c r="V63" i="5" s="1"/>
  <c r="W59" i="5"/>
  <c r="W63" i="5" s="1"/>
  <c r="X59" i="5"/>
  <c r="X63" i="5" s="1"/>
  <c r="Z59" i="5"/>
  <c r="Z63" i="5" s="1"/>
  <c r="AA59" i="5"/>
  <c r="AA63" i="5" s="1"/>
  <c r="AB59" i="5"/>
  <c r="AB63" i="5" s="1"/>
  <c r="AD59" i="5"/>
  <c r="AD63" i="5" s="1"/>
  <c r="AE59" i="5"/>
  <c r="AE63" i="5" s="1"/>
  <c r="AE69" i="5" s="1"/>
  <c r="AF59" i="5"/>
  <c r="AF63" i="5" s="1"/>
  <c r="AG59" i="5"/>
  <c r="AH59" i="5"/>
  <c r="AI59" i="5"/>
  <c r="AI63" i="5" s="1"/>
  <c r="AF53" i="5"/>
  <c r="AG53" i="5"/>
  <c r="J46" i="5"/>
  <c r="J53" i="5" s="1"/>
  <c r="K46" i="5"/>
  <c r="K53" i="5" s="1"/>
  <c r="L46" i="5"/>
  <c r="L53" i="5" s="1"/>
  <c r="M46" i="5"/>
  <c r="M53" i="5" s="1"/>
  <c r="N46" i="5"/>
  <c r="N53" i="5" s="1"/>
  <c r="O46" i="5"/>
  <c r="O53" i="5" s="1"/>
  <c r="P46" i="5"/>
  <c r="P53" i="5" s="1"/>
  <c r="R46" i="5"/>
  <c r="R53" i="5" s="1"/>
  <c r="S46" i="5"/>
  <c r="S53" i="5" s="1"/>
  <c r="T46" i="5"/>
  <c r="T53" i="5" s="1"/>
  <c r="V46" i="5"/>
  <c r="V53" i="5" s="1"/>
  <c r="W46" i="5"/>
  <c r="W53" i="5" s="1"/>
  <c r="X46" i="5"/>
  <c r="X53" i="5" s="1"/>
  <c r="Z46" i="5"/>
  <c r="Z53" i="5" s="1"/>
  <c r="AA46" i="5"/>
  <c r="AA53" i="5" s="1"/>
  <c r="AB46" i="5"/>
  <c r="AB53" i="5" s="1"/>
  <c r="AD46" i="5"/>
  <c r="AD53" i="5" s="1"/>
  <c r="AE46" i="5"/>
  <c r="AE53" i="5" s="1"/>
  <c r="AF46" i="5"/>
  <c r="AG46" i="5"/>
  <c r="AH46" i="5"/>
  <c r="AH53" i="5" s="1"/>
  <c r="AI46" i="5"/>
  <c r="AI53" i="5" s="1"/>
  <c r="AJ68" i="5"/>
  <c r="AJ59" i="5"/>
  <c r="AJ63" i="5" s="1"/>
  <c r="AJ46" i="5"/>
  <c r="AJ53" i="5" s="1"/>
  <c r="Q19" i="5"/>
  <c r="Q20" i="5"/>
  <c r="Q21" i="5"/>
  <c r="Q22" i="5"/>
  <c r="Q24" i="5"/>
  <c r="Q26" i="5"/>
  <c r="Q27" i="5"/>
  <c r="Q18" i="5"/>
  <c r="L23" i="5"/>
  <c r="L25" i="5" s="1"/>
  <c r="L28" i="5" s="1"/>
  <c r="M23" i="5"/>
  <c r="M25" i="5" s="1"/>
  <c r="M28" i="5" s="1"/>
  <c r="N23" i="5"/>
  <c r="N25" i="5" s="1"/>
  <c r="N28" i="5" s="1"/>
  <c r="N29" i="5" s="1"/>
  <c r="O23" i="5"/>
  <c r="O25" i="5" s="1"/>
  <c r="O28" i="5" s="1"/>
  <c r="P23" i="5"/>
  <c r="P25" i="5" s="1"/>
  <c r="P28" i="5" s="1"/>
  <c r="U19" i="5"/>
  <c r="U20" i="5"/>
  <c r="U21" i="5"/>
  <c r="U22" i="5"/>
  <c r="U24" i="5"/>
  <c r="U26" i="5"/>
  <c r="U27" i="5"/>
  <c r="U18" i="5"/>
  <c r="S23" i="5"/>
  <c r="S25" i="5" s="1"/>
  <c r="T23" i="5"/>
  <c r="T25" i="5" s="1"/>
  <c r="T28" i="5" s="1"/>
  <c r="V23" i="5"/>
  <c r="V25" i="5" s="1"/>
  <c r="V28" i="5" s="1"/>
  <c r="W23" i="5"/>
  <c r="W25" i="5" s="1"/>
  <c r="W28" i="5" s="1"/>
  <c r="X23" i="5"/>
  <c r="X25" i="5" s="1"/>
  <c r="X28" i="5" s="1"/>
  <c r="Z23" i="5"/>
  <c r="Z25" i="5" s="1"/>
  <c r="Z28" i="5" s="1"/>
  <c r="AA23" i="5"/>
  <c r="AA25" i="5" s="1"/>
  <c r="AA28" i="5" s="1"/>
  <c r="AB23" i="5"/>
  <c r="AB25" i="5" s="1"/>
  <c r="AB28" i="5" s="1"/>
  <c r="AD23" i="5"/>
  <c r="AD25" i="5" s="1"/>
  <c r="AD28" i="5" s="1"/>
  <c r="AE23" i="5"/>
  <c r="AE25" i="5" s="1"/>
  <c r="AE28" i="5" s="1"/>
  <c r="AF23" i="5"/>
  <c r="AF25" i="5" s="1"/>
  <c r="AF28" i="5" s="1"/>
  <c r="AG28" i="5"/>
  <c r="AH23" i="5"/>
  <c r="AH25" i="5" s="1"/>
  <c r="AH28" i="5" s="1"/>
  <c r="AI23" i="5"/>
  <c r="AI25" i="5" s="1"/>
  <c r="AI28" i="5" s="1"/>
  <c r="AJ23" i="5"/>
  <c r="AJ25" i="5" s="1"/>
  <c r="AJ28" i="5" s="1"/>
  <c r="AK23" i="5"/>
  <c r="AK25" i="5" s="1"/>
  <c r="AK28" i="5" s="1"/>
  <c r="R23" i="5"/>
  <c r="R25" i="5" s="1"/>
  <c r="R28" i="5" s="1"/>
  <c r="AO8" i="5"/>
  <c r="AP8" i="5"/>
  <c r="AQ8" i="5"/>
  <c r="AR8" i="5"/>
  <c r="AT8" i="5"/>
  <c r="AU8" i="5"/>
  <c r="AV8" i="5"/>
  <c r="AW8" i="5"/>
  <c r="AX8" i="5"/>
  <c r="AY8" i="5"/>
  <c r="AZ8" i="5"/>
  <c r="AS8" i="5"/>
  <c r="AO39" i="5"/>
  <c r="AP39" i="5"/>
  <c r="AQ39" i="5"/>
  <c r="AR39" i="5"/>
  <c r="AS39" i="5"/>
  <c r="AT39" i="5"/>
  <c r="AV39" i="5"/>
  <c r="AW39" i="5"/>
  <c r="AX39" i="5"/>
  <c r="AY39" i="5"/>
  <c r="AZ39" i="5"/>
  <c r="AU39" i="5"/>
  <c r="AV78" i="5"/>
  <c r="AW78" i="5"/>
  <c r="AX78" i="5"/>
  <c r="AY78" i="5"/>
  <c r="AZ78" i="5"/>
  <c r="AO78" i="5"/>
  <c r="AP78" i="5"/>
  <c r="AQ78" i="5"/>
  <c r="AR78" i="5"/>
  <c r="AS78" i="5"/>
  <c r="AT78" i="5"/>
  <c r="AU78" i="5"/>
  <c r="AO23" i="5"/>
  <c r="AO25" i="5" s="1"/>
  <c r="AO28" i="5" s="1"/>
  <c r="AP23" i="5"/>
  <c r="AP25" i="5" s="1"/>
  <c r="AP28" i="5" s="1"/>
  <c r="AP32" i="5" s="1"/>
  <c r="AQ23" i="5"/>
  <c r="AQ25" i="5" s="1"/>
  <c r="AQ28" i="5" s="1"/>
  <c r="AQ32" i="5" s="1"/>
  <c r="AR23" i="5"/>
  <c r="AR25" i="5" s="1"/>
  <c r="AR28" i="5" s="1"/>
  <c r="AS23" i="5"/>
  <c r="AS25" i="5" s="1"/>
  <c r="AS28" i="5" s="1"/>
  <c r="AT23" i="5"/>
  <c r="AT25" i="5" s="1"/>
  <c r="AT28" i="5" s="1"/>
  <c r="AV23" i="5"/>
  <c r="AV25" i="5" s="1"/>
  <c r="AV28" i="5" s="1"/>
  <c r="AW23" i="5"/>
  <c r="AW25" i="5" s="1"/>
  <c r="AW28" i="5" s="1"/>
  <c r="AX23" i="5"/>
  <c r="AX25" i="5" s="1"/>
  <c r="AX28" i="5" s="1"/>
  <c r="AY23" i="5"/>
  <c r="AY25" i="5" s="1"/>
  <c r="AY28" i="5" s="1"/>
  <c r="AZ23" i="5"/>
  <c r="AZ25" i="5" s="1"/>
  <c r="AZ28" i="5" s="1"/>
  <c r="AU23" i="5"/>
  <c r="AU25" i="5" s="1"/>
  <c r="AU28" i="5" s="1"/>
  <c r="AO59" i="5"/>
  <c r="AO63" i="5" s="1"/>
  <c r="AP59" i="5"/>
  <c r="AP63" i="5" s="1"/>
  <c r="AQ59" i="5"/>
  <c r="AQ63" i="5" s="1"/>
  <c r="AR59" i="5"/>
  <c r="AR63" i="5" s="1"/>
  <c r="AS59" i="5"/>
  <c r="AS63" i="5" s="1"/>
  <c r="AT59" i="5"/>
  <c r="AT63" i="5" s="1"/>
  <c r="AV59" i="5"/>
  <c r="AV63" i="5" s="1"/>
  <c r="AW59" i="5"/>
  <c r="AW63" i="5" s="1"/>
  <c r="AX59" i="5"/>
  <c r="AX63" i="5" s="1"/>
  <c r="AY59" i="5"/>
  <c r="AY63" i="5" s="1"/>
  <c r="AZ59" i="5"/>
  <c r="AZ63" i="5" s="1"/>
  <c r="BA59" i="5"/>
  <c r="BA63" i="5" s="1"/>
  <c r="BB59" i="5"/>
  <c r="BB63" i="5" s="1"/>
  <c r="AO68" i="5"/>
  <c r="AP68" i="5"/>
  <c r="AQ68" i="5"/>
  <c r="AR68" i="5"/>
  <c r="AS68" i="5"/>
  <c r="AT68" i="5"/>
  <c r="AV68" i="5"/>
  <c r="AW68" i="5"/>
  <c r="AX68" i="5"/>
  <c r="AY68" i="5"/>
  <c r="AZ68" i="5"/>
  <c r="BA68" i="5"/>
  <c r="BB68" i="5"/>
  <c r="AU68" i="5"/>
  <c r="AU59" i="5"/>
  <c r="AU63" i="5" s="1"/>
  <c r="AO46" i="5"/>
  <c r="AO53" i="5" s="1"/>
  <c r="AP46" i="5"/>
  <c r="AP53" i="5" s="1"/>
  <c r="AQ46" i="5"/>
  <c r="AQ53" i="5" s="1"/>
  <c r="AR46" i="5"/>
  <c r="AR53" i="5" s="1"/>
  <c r="AS46" i="5"/>
  <c r="AS53" i="5" s="1"/>
  <c r="AT46" i="5"/>
  <c r="AT53" i="5" s="1"/>
  <c r="AV46" i="5"/>
  <c r="AV53" i="5" s="1"/>
  <c r="AW46" i="5"/>
  <c r="AW53" i="5" s="1"/>
  <c r="AX46" i="5"/>
  <c r="AX53" i="5" s="1"/>
  <c r="AY46" i="5"/>
  <c r="AY53" i="5" s="1"/>
  <c r="AZ46" i="5"/>
  <c r="AZ53" i="5" s="1"/>
  <c r="BA46" i="5"/>
  <c r="BA53" i="5" s="1"/>
  <c r="AU46" i="5"/>
  <c r="AU53" i="5" s="1"/>
  <c r="AO3" i="5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D32" i="2"/>
  <c r="E32" i="2"/>
  <c r="F32" i="2"/>
  <c r="G32" i="2"/>
  <c r="H32" i="2"/>
  <c r="I32" i="2"/>
  <c r="J32" i="2"/>
  <c r="K32" i="2"/>
  <c r="L32" i="2"/>
  <c r="M32" i="2"/>
  <c r="C32" i="2"/>
  <c r="D38" i="2"/>
  <c r="C38" i="2"/>
  <c r="E38" i="2"/>
  <c r="F38" i="2"/>
  <c r="G38" i="2"/>
  <c r="H38" i="2"/>
  <c r="I38" i="2"/>
  <c r="J38" i="2"/>
  <c r="K38" i="2"/>
  <c r="L38" i="2"/>
  <c r="M38" i="2"/>
  <c r="B38" i="2"/>
  <c r="C36" i="2"/>
  <c r="D36" i="2"/>
  <c r="E36" i="2"/>
  <c r="F36" i="2"/>
  <c r="G36" i="2"/>
  <c r="H36" i="2"/>
  <c r="I36" i="2"/>
  <c r="J36" i="2"/>
  <c r="K36" i="2"/>
  <c r="L36" i="2"/>
  <c r="M36" i="2"/>
  <c r="B36" i="2"/>
  <c r="S78" i="5" l="1"/>
  <c r="U77" i="5"/>
  <c r="U78" i="5"/>
  <c r="AB69" i="5"/>
  <c r="AF69" i="5"/>
  <c r="AD69" i="5"/>
  <c r="AA69" i="5"/>
  <c r="Z69" i="5"/>
  <c r="J69" i="5"/>
  <c r="W69" i="5"/>
  <c r="T69" i="5"/>
  <c r="AI69" i="5"/>
  <c r="S69" i="5"/>
  <c r="X69" i="5"/>
  <c r="AH69" i="5"/>
  <c r="R69" i="5"/>
  <c r="V69" i="5"/>
  <c r="AG69" i="5"/>
  <c r="U23" i="5"/>
  <c r="L29" i="5"/>
  <c r="L30" i="5"/>
  <c r="S28" i="5"/>
  <c r="U28" i="5" s="1"/>
  <c r="U25" i="5"/>
  <c r="M29" i="5"/>
  <c r="M30" i="5"/>
  <c r="AK30" i="5"/>
  <c r="AK29" i="5"/>
  <c r="R30" i="5"/>
  <c r="R29" i="5"/>
  <c r="Q25" i="5"/>
  <c r="N30" i="5"/>
  <c r="AJ69" i="5"/>
  <c r="Q23" i="5"/>
  <c r="AX69" i="5"/>
  <c r="AW69" i="5"/>
  <c r="Q29" i="5"/>
  <c r="Q30" i="5"/>
  <c r="P29" i="5"/>
  <c r="P30" i="5"/>
  <c r="O29" i="5"/>
  <c r="O30" i="5"/>
  <c r="T29" i="5"/>
  <c r="AY69" i="5"/>
  <c r="AV69" i="5"/>
  <c r="AT32" i="5"/>
  <c r="AT31" i="5"/>
  <c r="AU69" i="5"/>
  <c r="AP69" i="5"/>
  <c r="AQ69" i="5"/>
  <c r="AO32" i="5"/>
  <c r="AO31" i="5"/>
  <c r="AY31" i="5"/>
  <c r="AY32" i="5"/>
  <c r="AZ31" i="5"/>
  <c r="AZ32" i="5"/>
  <c r="AX32" i="5"/>
  <c r="AX31" i="5"/>
  <c r="AW31" i="5"/>
  <c r="AW32" i="5"/>
  <c r="AU32" i="5"/>
  <c r="AU31" i="5"/>
  <c r="AV32" i="5"/>
  <c r="AV31" i="5"/>
  <c r="AQ31" i="5"/>
  <c r="AP31" i="5"/>
  <c r="AR69" i="5"/>
  <c r="AO69" i="5"/>
  <c r="AS69" i="5"/>
  <c r="BB69" i="5"/>
  <c r="BA69" i="5"/>
  <c r="AZ69" i="5"/>
  <c r="AR31" i="5"/>
  <c r="U31" i="5" s="1"/>
  <c r="AR32" i="5"/>
  <c r="U32" i="5" s="1"/>
  <c r="AS31" i="5"/>
  <c r="AS32" i="5"/>
  <c r="AT69" i="5"/>
  <c r="U30" i="5" l="1"/>
  <c r="S30" i="5"/>
  <c r="U29" i="5"/>
  <c r="S29" i="5"/>
</calcChain>
</file>

<file path=xl/sharedStrings.xml><?xml version="1.0" encoding="utf-8"?>
<sst xmlns="http://schemas.openxmlformats.org/spreadsheetml/2006/main" count="1805" uniqueCount="1228">
  <si>
    <t>Revenue per share</t>
  </si>
  <si>
    <t>- -</t>
  </si>
  <si>
    <t>0.93</t>
  </si>
  <si>
    <t>1.83</t>
  </si>
  <si>
    <t>2.54</t>
  </si>
  <si>
    <t>3.25</t>
  </si>
  <si>
    <t>4.77</t>
  </si>
  <si>
    <t>6.40</t>
  </si>
  <si>
    <t>9.65</t>
  </si>
  <si>
    <t>14.01</t>
  </si>
  <si>
    <t>19.32</t>
  </si>
  <si>
    <t>24.77</t>
  </si>
  <si>
    <t>30.15</t>
  </si>
  <si>
    <t>41.89</t>
  </si>
  <si>
    <t>43.39</t>
  </si>
  <si>
    <t>Earnings per share</t>
  </si>
  <si>
    <t>0.29</t>
  </si>
  <si>
    <t>0.49</t>
  </si>
  <si>
    <t>0.03</t>
  </si>
  <si>
    <t>0.62</t>
  </si>
  <si>
    <t>1.12</t>
  </si>
  <si>
    <t>1.32</t>
  </si>
  <si>
    <t>3.57</t>
  </si>
  <si>
    <t>5.49</t>
  </si>
  <si>
    <t>7.65</t>
  </si>
  <si>
    <t>6.48</t>
  </si>
  <si>
    <t>10.22</t>
  </si>
  <si>
    <t>13.99</t>
  </si>
  <si>
    <t>12.20</t>
  </si>
  <si>
    <t>FCF per share</t>
  </si>
  <si>
    <t>0.19</t>
  </si>
  <si>
    <t>0.46</t>
  </si>
  <si>
    <t>1.18</t>
  </si>
  <si>
    <t>1.39</t>
  </si>
  <si>
    <t>2.17</t>
  </si>
  <si>
    <t>4.06</t>
  </si>
  <si>
    <t>6.03</t>
  </si>
  <si>
    <t>5.31</t>
  </si>
  <si>
    <t>7.43</t>
  </si>
  <si>
    <t>8.29</t>
  </si>
  <si>
    <t>13.90</t>
  </si>
  <si>
    <t>13.00</t>
  </si>
  <si>
    <t>Dividends per share</t>
  </si>
  <si>
    <t>CAPEX per share</t>
  </si>
  <si>
    <t>0.14</t>
  </si>
  <si>
    <t>0.30</t>
  </si>
  <si>
    <t>0.56</t>
  </si>
  <si>
    <t>0.70</t>
  </si>
  <si>
    <t>0.90</t>
  </si>
  <si>
    <t>1.57</t>
  </si>
  <si>
    <t>2.32</t>
  </si>
  <si>
    <t>4.81</t>
  </si>
  <si>
    <t>5.29</t>
  </si>
  <si>
    <t>5.30</t>
  </si>
  <si>
    <t>6.60</t>
  </si>
  <si>
    <t>8.25</t>
  </si>
  <si>
    <t>Book Value per sh.</t>
  </si>
  <si>
    <t>1.02</t>
  </si>
  <si>
    <t>2.41</t>
  </si>
  <si>
    <t>5.86</t>
  </si>
  <si>
    <t>6.39</t>
  </si>
  <si>
    <t>13.81</t>
  </si>
  <si>
    <t>15.78</t>
  </si>
  <si>
    <t>20.68</t>
  </si>
  <si>
    <t>25.63</t>
  </si>
  <si>
    <t>29.11</t>
  </si>
  <si>
    <t>35.41</t>
  </si>
  <si>
    <t>45.00</t>
  </si>
  <si>
    <t>44.36</t>
  </si>
  <si>
    <t>46.08</t>
  </si>
  <si>
    <t>Comm.Shares outs.</t>
  </si>
  <si>
    <t>2,126</t>
  </si>
  <si>
    <t>2,030</t>
  </si>
  <si>
    <t>2,006</t>
  </si>
  <si>
    <t>2,420</t>
  </si>
  <si>
    <t>2,614</t>
  </si>
  <si>
    <t>2,803</t>
  </si>
  <si>
    <t>2,863</t>
  </si>
  <si>
    <t>2,901</t>
  </si>
  <si>
    <t>2,890</t>
  </si>
  <si>
    <t>2,854</t>
  </si>
  <si>
    <t>2,851</t>
  </si>
  <si>
    <t>2,815</t>
  </si>
  <si>
    <t>2,752</t>
  </si>
  <si>
    <t>Avg. annual P/E ratio</t>
  </si>
  <si>
    <t>971.6</t>
  </si>
  <si>
    <t>57.7</t>
  </si>
  <si>
    <t>60.9</t>
  </si>
  <si>
    <t>66.9</t>
  </si>
  <si>
    <t>32.9</t>
  </si>
  <si>
    <t>28.4</t>
  </si>
  <si>
    <t>22.2</t>
  </si>
  <si>
    <t>28.1</t>
  </si>
  <si>
    <t>23.0</t>
  </si>
  <si>
    <t>14.6</t>
  </si>
  <si>
    <t>P/E to S&amp;P500</t>
  </si>
  <si>
    <t>65.3</t>
  </si>
  <si>
    <t>3.4</t>
  </si>
  <si>
    <t>3.3</t>
  </si>
  <si>
    <t>1.5</t>
  </si>
  <si>
    <t>1.2</t>
  </si>
  <si>
    <t>0.9</t>
  </si>
  <si>
    <t>0.6</t>
  </si>
  <si>
    <t>0.8</t>
  </si>
  <si>
    <t>0.7</t>
  </si>
  <si>
    <t>Avg. annual div. yield</t>
  </si>
  <si>
    <t>Revenue (m)</t>
  </si>
  <si>
    <t>1,974</t>
  </si>
  <si>
    <t>3,711</t>
  </si>
  <si>
    <t>5,089</t>
  </si>
  <si>
    <t>7,872</t>
  </si>
  <si>
    <t>12,466</t>
  </si>
  <si>
    <t>17,928</t>
  </si>
  <si>
    <t>27,638</t>
  </si>
  <si>
    <t>40,653</t>
  </si>
  <si>
    <t>55,838</t>
  </si>
  <si>
    <t>70,697</t>
  </si>
  <si>
    <t>85,965</t>
  </si>
  <si>
    <t>117,929</t>
  </si>
  <si>
    <t>119,411</t>
  </si>
  <si>
    <t>Operating margin</t>
  </si>
  <si>
    <t>52.3%</t>
  </si>
  <si>
    <t>47.3%</t>
  </si>
  <si>
    <t>10.6%</t>
  </si>
  <si>
    <t>35.6%</t>
  </si>
  <si>
    <t>40.1%</t>
  </si>
  <si>
    <t>34.7%</t>
  </si>
  <si>
    <t>45.0%</t>
  </si>
  <si>
    <t>49.7%</t>
  </si>
  <si>
    <t>44.6%</t>
  </si>
  <si>
    <t>33.9%</t>
  </si>
  <si>
    <t>38.0%</t>
  </si>
  <si>
    <t>39.6%</t>
  </si>
  <si>
    <t>33.2%</t>
  </si>
  <si>
    <t>Depreciation (m)</t>
  </si>
  <si>
    <t>139</t>
  </si>
  <si>
    <t>323</t>
  </si>
  <si>
    <t>649</t>
  </si>
  <si>
    <t>1,011</t>
  </si>
  <si>
    <t>1,243</t>
  </si>
  <si>
    <t>1,945</t>
  </si>
  <si>
    <t>2,342</t>
  </si>
  <si>
    <t>3,025</t>
  </si>
  <si>
    <t>4,315</t>
  </si>
  <si>
    <t>5,741</t>
  </si>
  <si>
    <t>6,862</t>
  </si>
  <si>
    <t>7,967</t>
  </si>
  <si>
    <t>8,144</t>
  </si>
  <si>
    <t>Net profit (m)</t>
  </si>
  <si>
    <t>606</t>
  </si>
  <si>
    <t>1,000</t>
  </si>
  <si>
    <t>53</t>
  </si>
  <si>
    <t>1,500</t>
  </si>
  <si>
    <t>2,940</t>
  </si>
  <si>
    <t>3,688</t>
  </si>
  <si>
    <t>10,217</t>
  </si>
  <si>
    <t>15,934</t>
  </si>
  <si>
    <t>22,112</t>
  </si>
  <si>
    <t>18,485</t>
  </si>
  <si>
    <t>29,146</t>
  </si>
  <si>
    <t>39,370</t>
  </si>
  <si>
    <t>33,631</t>
  </si>
  <si>
    <t>Income tax rate</t>
  </si>
  <si>
    <t>39.9%</t>
  </si>
  <si>
    <t>41.0%</t>
  </si>
  <si>
    <t>89.3%</t>
  </si>
  <si>
    <t>45.5%</t>
  </si>
  <si>
    <t>40.5%</t>
  </si>
  <si>
    <t>18.4%</t>
  </si>
  <si>
    <t>22.6%</t>
  </si>
  <si>
    <t>12.8%</t>
  </si>
  <si>
    <t>25.5%</t>
  </si>
  <si>
    <t>12.2%</t>
  </si>
  <si>
    <t>16.7%</t>
  </si>
  <si>
    <t>16.6%</t>
  </si>
  <si>
    <t>Net profit margin</t>
  </si>
  <si>
    <t>30.7%</t>
  </si>
  <si>
    <t>26.9%</t>
  </si>
  <si>
    <t>1.0%</t>
  </si>
  <si>
    <t>19.1%</t>
  </si>
  <si>
    <t>23.6%</t>
  </si>
  <si>
    <t>20.6%</t>
  </si>
  <si>
    <t>37.0%</t>
  </si>
  <si>
    <t>39.2%</t>
  </si>
  <si>
    <t>26.1%</t>
  </si>
  <si>
    <t>33.4%</t>
  </si>
  <si>
    <t>28.0%</t>
  </si>
  <si>
    <t>Working capital (m)</t>
  </si>
  <si>
    <t>1,857</t>
  </si>
  <si>
    <t>3,705</t>
  </si>
  <si>
    <t>10,215</t>
  </si>
  <si>
    <t>11,970</t>
  </si>
  <si>
    <t>12,246</t>
  </si>
  <si>
    <t>19,727</t>
  </si>
  <si>
    <t>31,526</t>
  </si>
  <si>
    <t>44,803</t>
  </si>
  <si>
    <t>43,463</t>
  </si>
  <si>
    <t>51,172</t>
  </si>
  <si>
    <t>60,689</t>
  </si>
  <si>
    <t>45,531</t>
  </si>
  <si>
    <t>33,770</t>
  </si>
  <si>
    <t>Long-term debt (m)</t>
  </si>
  <si>
    <t>367</t>
  </si>
  <si>
    <t>398</t>
  </si>
  <si>
    <t>1,991</t>
  </si>
  <si>
    <t>237</t>
  </si>
  <si>
    <t>119</t>
  </si>
  <si>
    <t>107</t>
  </si>
  <si>
    <t>9,524</t>
  </si>
  <si>
    <t>9,631</t>
  </si>
  <si>
    <t>12,746</t>
  </si>
  <si>
    <t>14,792</t>
  </si>
  <si>
    <t>Equity (m)</t>
  </si>
  <si>
    <t>2,162</t>
  </si>
  <si>
    <t>4,899</t>
  </si>
  <si>
    <t>11,755</t>
  </si>
  <si>
    <t>15,470</t>
  </si>
  <si>
    <t>36,096</t>
  </si>
  <si>
    <t>44,218</t>
  </si>
  <si>
    <t>59,194</t>
  </si>
  <si>
    <t>74,347</t>
  </si>
  <si>
    <t>84,127</t>
  </si>
  <si>
    <t>101,054</t>
  </si>
  <si>
    <t>128,290</t>
  </si>
  <si>
    <t>124,879</t>
  </si>
  <si>
    <t>125,767</t>
  </si>
  <si>
    <t>ROIC</t>
  </si>
  <si>
    <t>23.8%</t>
  </si>
  <si>
    <t>18.9%</t>
  </si>
  <si>
    <t>0.4%</t>
  </si>
  <si>
    <t>9.1%</t>
  </si>
  <si>
    <t>7.6%</t>
  </si>
  <si>
    <t>7.8%</t>
  </si>
  <si>
    <t>16.5%</t>
  </si>
  <si>
    <t>19.7%</t>
  </si>
  <si>
    <t>24.5%</t>
  </si>
  <si>
    <t>15.6%</t>
  </si>
  <si>
    <t>27.4%</t>
  </si>
  <si>
    <t>23.1%</t>
  </si>
  <si>
    <t>Return on capital</t>
  </si>
  <si>
    <t>34.4%</t>
  </si>
  <si>
    <t>3.6%</t>
  </si>
  <si>
    <t>15.7%</t>
  </si>
  <si>
    <t>12.3%</t>
  </si>
  <si>
    <t>12.6%</t>
  </si>
  <si>
    <t>19.3%</t>
  </si>
  <si>
    <t>24.4%</t>
  </si>
  <si>
    <t>18.6%</t>
  </si>
  <si>
    <t>21.2%</t>
  </si>
  <si>
    <t>28.8%</t>
  </si>
  <si>
    <t>24.1%</t>
  </si>
  <si>
    <t>Return on equity</t>
  </si>
  <si>
    <t>20.4%</t>
  </si>
  <si>
    <t>0.5%</t>
  </si>
  <si>
    <t>9.7%</t>
  </si>
  <si>
    <t>8.1%</t>
  </si>
  <si>
    <t>8.3%</t>
  </si>
  <si>
    <t>17.3%</t>
  </si>
  <si>
    <t>21.4%</t>
  </si>
  <si>
    <t>26.3%</t>
  </si>
  <si>
    <t>18.3%</t>
  </si>
  <si>
    <t>22.7%</t>
  </si>
  <si>
    <t>31.5%</t>
  </si>
  <si>
    <t>26.7%</t>
  </si>
  <si>
    <t>Plowback ratio</t>
  </si>
  <si>
    <t>100.0%</t>
  </si>
  <si>
    <t>Div.&amp;Repurch./FCF</t>
  </si>
  <si>
    <t>(123.5)%</t>
  </si>
  <si>
    <t>(105.8)%</t>
  </si>
  <si>
    <t>(1,793.1)%</t>
  </si>
  <si>
    <t>(51.7)%</t>
  </si>
  <si>
    <t>11.3%</t>
  </si>
  <si>
    <t>83.9%</t>
  </si>
  <si>
    <t>19.8%</t>
  </si>
  <si>
    <t>26.5%</t>
  </si>
  <si>
    <t>113.9%</t>
  </si>
  <si>
    <t>134.9%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</si>
  <si>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</si>
  <si>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</si>
  <si>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</si>
  <si>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</si>
  <si>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</si>
  <si>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</si>
  <si>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</si>
  <si>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</si>
  <si>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</si>
  <si>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</si>
  <si>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</si>
  <si>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</si>
  <si>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Revenue</t>
  </si>
  <si>
    <t>COGS</t>
  </si>
  <si>
    <t>493</t>
  </si>
  <si>
    <t>860</t>
  </si>
  <si>
    <t>1,364</t>
  </si>
  <si>
    <t>1,875</t>
  </si>
  <si>
    <t>2,153</t>
  </si>
  <si>
    <t>2,867</t>
  </si>
  <si>
    <t>3,789</t>
  </si>
  <si>
    <t>5,454</t>
  </si>
  <si>
    <t>9,355</t>
  </si>
  <si>
    <t>12,770</t>
  </si>
  <si>
    <t>16,692</t>
  </si>
  <si>
    <t>22,649</t>
  </si>
  <si>
    <t>Gross Profit</t>
  </si>
  <si>
    <t>1,481</t>
  </si>
  <si>
    <t>3,725</t>
  </si>
  <si>
    <t>5,997</t>
  </si>
  <si>
    <t>10,313</t>
  </si>
  <si>
    <t>15,061</t>
  </si>
  <si>
    <t>23,849</t>
  </si>
  <si>
    <t>35,199</t>
  </si>
  <si>
    <t>46,483</t>
  </si>
  <si>
    <t>57,927</t>
  </si>
  <si>
    <t>69,273</t>
  </si>
  <si>
    <t>95,280</t>
  </si>
  <si>
    <t>Gross Profit Ratio</t>
  </si>
  <si>
    <t>75.03%</t>
  </si>
  <si>
    <t>76.83%</t>
  </si>
  <si>
    <t>73.20%</t>
  </si>
  <si>
    <t>76.18%</t>
  </si>
  <si>
    <t>82.73%</t>
  </si>
  <si>
    <t>84.01%</t>
  </si>
  <si>
    <t>86.29%</t>
  </si>
  <si>
    <t>86.58%</t>
  </si>
  <si>
    <t>83.25%</t>
  </si>
  <si>
    <t>81.94%</t>
  </si>
  <si>
    <t>80.58%</t>
  </si>
  <si>
    <t>80.79%</t>
  </si>
  <si>
    <t>Operating Expenses</t>
  </si>
  <si>
    <t>449</t>
  </si>
  <si>
    <t>1,095</t>
  </si>
  <si>
    <t>3,187</t>
  </si>
  <si>
    <t>3,193</t>
  </si>
  <si>
    <t>5,319</t>
  </si>
  <si>
    <t>8,836</t>
  </si>
  <si>
    <t>11,422</t>
  </si>
  <si>
    <t>14,996</t>
  </si>
  <si>
    <t>21,570</t>
  </si>
  <si>
    <t>33,941</t>
  </si>
  <si>
    <t>36,602</t>
  </si>
  <si>
    <t>48,527</t>
  </si>
  <si>
    <t>R&amp;D Expenses</t>
  </si>
  <si>
    <t>144</t>
  </si>
  <si>
    <t>388</t>
  </si>
  <si>
    <t>1,399</t>
  </si>
  <si>
    <t>1,415</t>
  </si>
  <si>
    <t>2,666</t>
  </si>
  <si>
    <t>4,816</t>
  </si>
  <si>
    <t>5,919</t>
  </si>
  <si>
    <t>7,754</t>
  </si>
  <si>
    <t>10,273</t>
  </si>
  <si>
    <t>13,600</t>
  </si>
  <si>
    <t>18,447</t>
  </si>
  <si>
    <t>24,655</t>
  </si>
  <si>
    <t>Selling, G&amp;A Exp.</t>
  </si>
  <si>
    <t>305</t>
  </si>
  <si>
    <t>707</t>
  </si>
  <si>
    <t>1,788</t>
  </si>
  <si>
    <t>1,778</t>
  </si>
  <si>
    <t>2,653</t>
  </si>
  <si>
    <t>4,020</t>
  </si>
  <si>
    <t>5,503</t>
  </si>
  <si>
    <t>7,242</t>
  </si>
  <si>
    <t>11,297</t>
  </si>
  <si>
    <t>20,341</t>
  </si>
  <si>
    <t>18,155</t>
  </si>
  <si>
    <t>23,872</t>
  </si>
  <si>
    <t>General and Admin. Exp.</t>
  </si>
  <si>
    <t>138</t>
  </si>
  <si>
    <t>280</t>
  </si>
  <si>
    <t>892</t>
  </si>
  <si>
    <t>781</t>
  </si>
  <si>
    <t>973</t>
  </si>
  <si>
    <t>1,295</t>
  </si>
  <si>
    <t>1,731</t>
  </si>
  <si>
    <t>2,517</t>
  </si>
  <si>
    <t>3,451</t>
  </si>
  <si>
    <t>10,465</t>
  </si>
  <si>
    <t>6,564</t>
  </si>
  <si>
    <t>9,829</t>
  </si>
  <si>
    <t>Selling and Marketing Exp.</t>
  </si>
  <si>
    <t>167</t>
  </si>
  <si>
    <t>427</t>
  </si>
  <si>
    <t>896</t>
  </si>
  <si>
    <t>997</t>
  </si>
  <si>
    <t>1,680</t>
  </si>
  <si>
    <t>2,725</t>
  </si>
  <si>
    <t>3,772</t>
  </si>
  <si>
    <t>4,725</t>
  </si>
  <si>
    <t>7,846</t>
  </si>
  <si>
    <t>9,876</t>
  </si>
  <si>
    <t>11,591</t>
  </si>
  <si>
    <t>14,043</t>
  </si>
  <si>
    <t>Other Expenses</t>
  </si>
  <si>
    <t>COGS and Expenses</t>
  </si>
  <si>
    <t>942</t>
  </si>
  <si>
    <t>1,955</t>
  </si>
  <si>
    <t>4,551</t>
  </si>
  <si>
    <t>5,068</t>
  </si>
  <si>
    <t>7,472</t>
  </si>
  <si>
    <t>11,703</t>
  </si>
  <si>
    <t>15,211</t>
  </si>
  <si>
    <t>20,450</t>
  </si>
  <si>
    <t>30,925</t>
  </si>
  <si>
    <t>46,711</t>
  </si>
  <si>
    <t>53,294</t>
  </si>
  <si>
    <t>71,176</t>
  </si>
  <si>
    <t>Interest Income</t>
  </si>
  <si>
    <t>1</t>
  </si>
  <si>
    <t>14</t>
  </si>
  <si>
    <t>19</t>
  </si>
  <si>
    <t>27</t>
  </si>
  <si>
    <t>52</t>
  </si>
  <si>
    <t>176</t>
  </si>
  <si>
    <t>661</t>
  </si>
  <si>
    <t>924</t>
  </si>
  <si>
    <t>672</t>
  </si>
  <si>
    <t>461</t>
  </si>
  <si>
    <t>Interest Expense</t>
  </si>
  <si>
    <t>22</t>
  </si>
  <si>
    <t>42</t>
  </si>
  <si>
    <t>51</t>
  </si>
  <si>
    <t>56</t>
  </si>
  <si>
    <t>23</t>
  </si>
  <si>
    <t>10</t>
  </si>
  <si>
    <t>6</t>
  </si>
  <si>
    <t>9</t>
  </si>
  <si>
    <t>20</t>
  </si>
  <si>
    <t>Depreciation and Amortization</t>
  </si>
  <si>
    <t>EBITDA</t>
  </si>
  <si>
    <t>1,169</t>
  </si>
  <si>
    <t>2,060</t>
  </si>
  <si>
    <t>1,194</t>
  </si>
  <si>
    <t>3,821</t>
  </si>
  <si>
    <t>6,176</t>
  </si>
  <si>
    <t>8,162</t>
  </si>
  <si>
    <t>14,870</t>
  </si>
  <si>
    <t>23,625</t>
  </si>
  <si>
    <t>29,685</t>
  </si>
  <si>
    <t>30,573</t>
  </si>
  <si>
    <t>40,714</t>
  </si>
  <si>
    <t>55,712</t>
  </si>
  <si>
    <t>EBITDA ratio</t>
  </si>
  <si>
    <t>59.22%</t>
  </si>
  <si>
    <t>55.51%</t>
  </si>
  <si>
    <t>23.46%</t>
  </si>
  <si>
    <t>48.54%</t>
  </si>
  <si>
    <t>49.54%</t>
  </si>
  <si>
    <t>45.53%</t>
  </si>
  <si>
    <t>53.80%</t>
  </si>
  <si>
    <t>58.11%</t>
  </si>
  <si>
    <t>53.16%</t>
  </si>
  <si>
    <t>43.25%</t>
  </si>
  <si>
    <t>47.36%</t>
  </si>
  <si>
    <t>47.24%</t>
  </si>
  <si>
    <t>Operating Income</t>
  </si>
  <si>
    <t>1,032</t>
  </si>
  <si>
    <t>1,756</t>
  </si>
  <si>
    <t>538</t>
  </si>
  <si>
    <t>2,804</t>
  </si>
  <si>
    <t>4,994</t>
  </si>
  <si>
    <t>6,225</t>
  </si>
  <si>
    <t>12,427</t>
  </si>
  <si>
    <t>20,203</t>
  </si>
  <si>
    <t>24,913</t>
  </si>
  <si>
    <t>23,986</t>
  </si>
  <si>
    <t>32,671</t>
  </si>
  <si>
    <t>46,753</t>
  </si>
  <si>
    <t>Operating Income ratio</t>
  </si>
  <si>
    <t>52.28%</t>
  </si>
  <si>
    <t>47.32%</t>
  </si>
  <si>
    <t>10.57%</t>
  </si>
  <si>
    <t>35.62%</t>
  </si>
  <si>
    <t>40.06%</t>
  </si>
  <si>
    <t>34.72%</t>
  </si>
  <si>
    <t>44.96%</t>
  </si>
  <si>
    <t>49.70%</t>
  </si>
  <si>
    <t>44.62%</t>
  </si>
  <si>
    <t>33.93%</t>
  </si>
  <si>
    <t>38.01%</t>
  </si>
  <si>
    <t>39.65%</t>
  </si>
  <si>
    <t>Total Other Income Exp.(Gains)</t>
  </si>
  <si>
    <t>(24)</t>
  </si>
  <si>
    <t>(61)</t>
  </si>
  <si>
    <t>(44)</t>
  </si>
  <si>
    <t>(50)</t>
  </si>
  <si>
    <t>(84)</t>
  </si>
  <si>
    <t>(31)</t>
  </si>
  <si>
    <t>91</t>
  </si>
  <si>
    <t>391</t>
  </si>
  <si>
    <t>448</t>
  </si>
  <si>
    <t>826</t>
  </si>
  <si>
    <t>509</t>
  </si>
  <si>
    <t>531</t>
  </si>
  <si>
    <t>Income Before Tax</t>
  </si>
  <si>
    <t>1,008</t>
  </si>
  <si>
    <t>1,695</t>
  </si>
  <si>
    <t>494</t>
  </si>
  <si>
    <t>2,754</t>
  </si>
  <si>
    <t>4,910</t>
  </si>
  <si>
    <t>6,194</t>
  </si>
  <si>
    <t>12,518</t>
  </si>
  <si>
    <t>20,594</t>
  </si>
  <si>
    <t>25,361</t>
  </si>
  <si>
    <t>24,812</t>
  </si>
  <si>
    <t>33,180</t>
  </si>
  <si>
    <t>47,284</t>
  </si>
  <si>
    <t>Income Before Tax ratio</t>
  </si>
  <si>
    <t>51.06%</t>
  </si>
  <si>
    <t>45.68%</t>
  </si>
  <si>
    <t>9.71%</t>
  </si>
  <si>
    <t>34.98%</t>
  </si>
  <si>
    <t>39.39%</t>
  </si>
  <si>
    <t>34.55%</t>
  </si>
  <si>
    <t>45.29%</t>
  </si>
  <si>
    <t>50.66%</t>
  </si>
  <si>
    <t>45.42%</t>
  </si>
  <si>
    <t>35.10%</t>
  </si>
  <si>
    <t>38.60%</t>
  </si>
  <si>
    <t>40.10%</t>
  </si>
  <si>
    <t>Income Tax Expense (Gain)</t>
  </si>
  <si>
    <t>402</t>
  </si>
  <si>
    <t>695</t>
  </si>
  <si>
    <t>441</t>
  </si>
  <si>
    <t>1,254</t>
  </si>
  <si>
    <t>1,970</t>
  </si>
  <si>
    <t>2,506</t>
  </si>
  <si>
    <t>2,301</t>
  </si>
  <si>
    <t>4,660</t>
  </si>
  <si>
    <t>3,249</t>
  </si>
  <si>
    <t>6,327</t>
  </si>
  <si>
    <t>4,034</t>
  </si>
  <si>
    <t>7,914</t>
  </si>
  <si>
    <t>Net Income</t>
  </si>
  <si>
    <t>Net Income Ratio</t>
  </si>
  <si>
    <t>30.70%</t>
  </si>
  <si>
    <t>26.95%</t>
  </si>
  <si>
    <t>1.04%</t>
  </si>
  <si>
    <t>19.05%</t>
  </si>
  <si>
    <t>23.58%</t>
  </si>
  <si>
    <t>20.57%</t>
  </si>
  <si>
    <t>36.97%</t>
  </si>
  <si>
    <t>39.20%</t>
  </si>
  <si>
    <t>39.60%</t>
  </si>
  <si>
    <t>26.15%</t>
  </si>
  <si>
    <t>33.90%</t>
  </si>
  <si>
    <t>33.38%</t>
  </si>
  <si>
    <t>EPS</t>
  </si>
  <si>
    <t>0.17</t>
  </si>
  <si>
    <t>0.02</t>
  </si>
  <si>
    <t>1.31</t>
  </si>
  <si>
    <t>3.56</t>
  </si>
  <si>
    <t>EPS Diluted</t>
  </si>
  <si>
    <t>0.43</t>
  </si>
  <si>
    <t>0.01</t>
  </si>
  <si>
    <t>0.60</t>
  </si>
  <si>
    <t>1.10</t>
  </si>
  <si>
    <t>1.29</t>
  </si>
  <si>
    <t>3.49</t>
  </si>
  <si>
    <t>5.39</t>
  </si>
  <si>
    <t>7.57</t>
  </si>
  <si>
    <t>6.43</t>
  </si>
  <si>
    <t>10.09</t>
  </si>
  <si>
    <t>13.77</t>
  </si>
  <si>
    <t>Weighted Avg. Shares Outs.</t>
  </si>
  <si>
    <t>Weighted Avg. Shares Outs. Dil.</t>
  </si>
  <si>
    <t>2,361</t>
  </si>
  <si>
    <t>2,332</t>
  </si>
  <si>
    <t>2,166</t>
  </si>
  <si>
    <t>2,664</t>
  </si>
  <si>
    <t>2,853</t>
  </si>
  <si>
    <t>2,925</t>
  </si>
  <si>
    <t>2,956</t>
  </si>
  <si>
    <t>2,921</t>
  </si>
  <si>
    <t>2,876</t>
  </si>
  <si>
    <t>2,888</t>
  </si>
  <si>
    <t>2,859</t>
  </si>
  <si>
    <t>Revenue y/y</t>
  </si>
  <si>
    <t>Net Income y/y</t>
  </si>
  <si>
    <t>Gross Margin</t>
  </si>
  <si>
    <t>Profit Margin</t>
  </si>
  <si>
    <t>Quarter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</si>
  <si>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</si>
  <si>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</si>
  <si>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</si>
  <si>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</si>
  <si>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</si>
  <si>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</si>
  <si>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</si>
  <si>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</si>
  <si>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</si>
  <si>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</si>
  <si>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</si>
  <si>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</si>
  <si>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</si>
  <si>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</si>
  <si>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</si>
  <si>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</si>
  <si>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</si>
  <si>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</si>
  <si>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</si>
  <si>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</si>
  <si>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</si>
  <si>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</si>
  <si>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</si>
  <si>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</si>
  <si>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</si>
  <si>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</si>
  <si>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</si>
  <si>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</si>
  <si>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Filing Date</t>
  </si>
  <si>
    <t>Period of Report</t>
  </si>
  <si>
    <t>Revenue Breakdown</t>
  </si>
  <si>
    <t>Advertising</t>
  </si>
  <si>
    <t>Payments and other fees</t>
  </si>
  <si>
    <t>Reality Labs</t>
  </si>
  <si>
    <t>Total revenue</t>
  </si>
  <si>
    <t>Revenue Geo</t>
  </si>
  <si>
    <t>North America</t>
  </si>
  <si>
    <t xml:space="preserve">Europe </t>
  </si>
  <si>
    <t>Asia-Pacific</t>
  </si>
  <si>
    <t>Rest of the world</t>
  </si>
  <si>
    <t>Total Revenue</t>
  </si>
  <si>
    <t xml:space="preserve">  </t>
  </si>
  <si>
    <t xml:space="preserve">Income Statement </t>
  </si>
  <si>
    <t>COGs</t>
  </si>
  <si>
    <t>R&amp;D</t>
  </si>
  <si>
    <t>Marketing and sales</t>
  </si>
  <si>
    <t>G&amp;M</t>
  </si>
  <si>
    <t>Interest and other income (expense),net</t>
  </si>
  <si>
    <t>Income before taxes</t>
  </si>
  <si>
    <t>Provision for income taxes</t>
  </si>
  <si>
    <t>Net income attributable to participating securities</t>
  </si>
  <si>
    <t>Shares - Basic</t>
  </si>
  <si>
    <t>Shares - Diluted</t>
  </si>
  <si>
    <t>EPS - Basic</t>
  </si>
  <si>
    <t>EPS - Diluted</t>
  </si>
  <si>
    <t>Share based compensation</t>
  </si>
  <si>
    <t>Cost of revenue</t>
  </si>
  <si>
    <t>Total share-based compensation expense</t>
  </si>
  <si>
    <t>Balance Sheet</t>
  </si>
  <si>
    <t>Cash &amp; Cash equivalents</t>
  </si>
  <si>
    <t>Marketable Securities</t>
  </si>
  <si>
    <t>AR</t>
  </si>
  <si>
    <t>Prepaid expenses and other current assets</t>
  </si>
  <si>
    <t>Total Current Assets</t>
  </si>
  <si>
    <t>Non-marketable equity securities</t>
  </si>
  <si>
    <t>PP&amp;E</t>
  </si>
  <si>
    <t>Operating lease right-of-use assets</t>
  </si>
  <si>
    <t>Intangible assets, net</t>
  </si>
  <si>
    <t xml:space="preserve">Goodwill </t>
  </si>
  <si>
    <t>Other assets</t>
  </si>
  <si>
    <t>Total Assets</t>
  </si>
  <si>
    <t>Accounts payable</t>
  </si>
  <si>
    <t>Partners payable</t>
  </si>
  <si>
    <t>Operating lease liabilities</t>
  </si>
  <si>
    <t>Accrued expenses and other current liabilities</t>
  </si>
  <si>
    <t>Deferred revenue and deposits</t>
  </si>
  <si>
    <t>Total current liabilities</t>
  </si>
  <si>
    <t>Operating lease liabilities, non-current</t>
  </si>
  <si>
    <t>Long-term debt</t>
  </si>
  <si>
    <t>Other liabilities</t>
  </si>
  <si>
    <t>Total liabilities</t>
  </si>
  <si>
    <t>Common stock &amp; additional paid-in capital</t>
  </si>
  <si>
    <t>Additional paid in capital</t>
  </si>
  <si>
    <t>Accumulated other comprehensive loss</t>
  </si>
  <si>
    <t>Retained earnings</t>
  </si>
  <si>
    <t>Total stockholders' equity</t>
  </si>
  <si>
    <t>Total liabilities &amp; Stockholder equity</t>
  </si>
  <si>
    <t>Cash Flow</t>
  </si>
  <si>
    <t>Operating Cash Flow</t>
  </si>
  <si>
    <t>CapEx</t>
  </si>
  <si>
    <t>FCF</t>
  </si>
  <si>
    <t>Cash and Cash Equivalents</t>
  </si>
  <si>
    <t>1,785</t>
  </si>
  <si>
    <t>1,512</t>
  </si>
  <si>
    <t>2,384</t>
  </si>
  <si>
    <t>3,323</t>
  </si>
  <si>
    <t>4,907</t>
  </si>
  <si>
    <t>8,903</t>
  </si>
  <si>
    <t>8,079</t>
  </si>
  <si>
    <t>10,019</t>
  </si>
  <si>
    <t>19,079</t>
  </si>
  <si>
    <t>17,576</t>
  </si>
  <si>
    <t>16,601</t>
  </si>
  <si>
    <t>Short-Term Investments</t>
  </si>
  <si>
    <t>2,396</t>
  </si>
  <si>
    <t>8,126</t>
  </si>
  <si>
    <t>6,884</t>
  </si>
  <si>
    <t>13,527</t>
  </si>
  <si>
    <t>20,546</t>
  </si>
  <si>
    <t>33,632</t>
  </si>
  <si>
    <t>31,095</t>
  </si>
  <si>
    <t>35,776</t>
  </si>
  <si>
    <t>44,378</t>
  </si>
  <si>
    <t>31,397</t>
  </si>
  <si>
    <t>Cash &amp; Short-Term Investments</t>
  </si>
  <si>
    <t>3,908</t>
  </si>
  <si>
    <t>9,626</t>
  </si>
  <si>
    <t>11,449</t>
  </si>
  <si>
    <t>11,199</t>
  </si>
  <si>
    <t>18,434</t>
  </si>
  <si>
    <t>29,449</t>
  </si>
  <si>
    <t>41,711</t>
  </si>
  <si>
    <t>41,114</t>
  </si>
  <si>
    <t>54,855</t>
  </si>
  <si>
    <t>61,954</t>
  </si>
  <si>
    <t>47,998</t>
  </si>
  <si>
    <t>Net Receivables</t>
  </si>
  <si>
    <t>373</t>
  </si>
  <si>
    <t>547</t>
  </si>
  <si>
    <t>1,170</t>
  </si>
  <si>
    <t>1,160</t>
  </si>
  <si>
    <t>1,678</t>
  </si>
  <si>
    <t>2,559</t>
  </si>
  <si>
    <t>3,993</t>
  </si>
  <si>
    <t>5,832</t>
  </si>
  <si>
    <t>7,587</t>
  </si>
  <si>
    <t>9,518</t>
  </si>
  <si>
    <t>11,335</t>
  </si>
  <si>
    <t>14,039</t>
  </si>
  <si>
    <t>Inventory</t>
  </si>
  <si>
    <t>Other Current Assets</t>
  </si>
  <si>
    <t>88</t>
  </si>
  <si>
    <t>149</t>
  </si>
  <si>
    <t>471</t>
  </si>
  <si>
    <t>793</t>
  </si>
  <si>
    <t>659</t>
  </si>
  <si>
    <t>959</t>
  </si>
  <si>
    <t>1,020</t>
  </si>
  <si>
    <t>1,779</t>
  </si>
  <si>
    <t>1,852</t>
  </si>
  <si>
    <t>2,381</t>
  </si>
  <si>
    <t>4,629</t>
  </si>
  <si>
    <t>2,246</t>
  </si>
  <si>
    <t>4,604</t>
  </si>
  <si>
    <t>11,267</t>
  </si>
  <si>
    <t>13,070</t>
  </si>
  <si>
    <t>13,670</t>
  </si>
  <si>
    <t>21,652</t>
  </si>
  <si>
    <t>34,401</t>
  </si>
  <si>
    <t>48,563</t>
  </si>
  <si>
    <t>50,480</t>
  </si>
  <si>
    <t>66,225</t>
  </si>
  <si>
    <t>75,670</t>
  </si>
  <si>
    <t>66,666</t>
  </si>
  <si>
    <t>574</t>
  </si>
  <si>
    <t>1,475</t>
  </si>
  <si>
    <t>2,391</t>
  </si>
  <si>
    <t>2,882</t>
  </si>
  <si>
    <t>3,967</t>
  </si>
  <si>
    <t>5,687</t>
  </si>
  <si>
    <t>8,591</t>
  </si>
  <si>
    <t>13,721</t>
  </si>
  <si>
    <t>24,683</t>
  </si>
  <si>
    <t>44,783</t>
  </si>
  <si>
    <t>54,981</t>
  </si>
  <si>
    <t>69,964</t>
  </si>
  <si>
    <t>Goodwill</t>
  </si>
  <si>
    <t>37</t>
  </si>
  <si>
    <t>82</t>
  </si>
  <si>
    <t>587</t>
  </si>
  <si>
    <t>839</t>
  </si>
  <si>
    <t>17,981</t>
  </si>
  <si>
    <t>18,026</t>
  </si>
  <si>
    <t>18,122</t>
  </si>
  <si>
    <t>18,221</t>
  </si>
  <si>
    <t>18,301</t>
  </si>
  <si>
    <t>18,715</t>
  </si>
  <si>
    <t>19,050</t>
  </si>
  <si>
    <t>19,197</t>
  </si>
  <si>
    <t>Intangible Assets</t>
  </si>
  <si>
    <t>59</t>
  </si>
  <si>
    <t>80</t>
  </si>
  <si>
    <t>801</t>
  </si>
  <si>
    <t>883</t>
  </si>
  <si>
    <t>3,929</t>
  </si>
  <si>
    <t>3,246</t>
  </si>
  <si>
    <t>2,535</t>
  </si>
  <si>
    <t>1,884</t>
  </si>
  <si>
    <t>1,294</t>
  </si>
  <si>
    <t>894</t>
  </si>
  <si>
    <t>623</t>
  </si>
  <si>
    <t>634</t>
  </si>
  <si>
    <t>Goodwill and Intangible Assets</t>
  </si>
  <si>
    <t>96</t>
  </si>
  <si>
    <t>162</t>
  </si>
  <si>
    <t>1,388</t>
  </si>
  <si>
    <t>1,722</t>
  </si>
  <si>
    <t>21,910</t>
  </si>
  <si>
    <t>21,272</t>
  </si>
  <si>
    <t>20,657</t>
  </si>
  <si>
    <t>20,105</t>
  </si>
  <si>
    <t>19,595</t>
  </si>
  <si>
    <t>19,609</t>
  </si>
  <si>
    <t>19,673</t>
  </si>
  <si>
    <t>19,831</t>
  </si>
  <si>
    <t>Investments</t>
  </si>
  <si>
    <t>6,234</t>
  </si>
  <si>
    <t>6,775</t>
  </si>
  <si>
    <t>Tax Assets</t>
  </si>
  <si>
    <t>Other Non-Current Assets</t>
  </si>
  <si>
    <t>74</t>
  </si>
  <si>
    <t>90</t>
  </si>
  <si>
    <t>57</t>
  </si>
  <si>
    <t>221</t>
  </si>
  <si>
    <t>637</t>
  </si>
  <si>
    <t>796</t>
  </si>
  <si>
    <t>1,312</t>
  </si>
  <si>
    <t>2,135</t>
  </si>
  <si>
    <t>2,576</t>
  </si>
  <si>
    <t>2,759</t>
  </si>
  <si>
    <t>2,758</t>
  </si>
  <si>
    <t>2,751</t>
  </si>
  <si>
    <t>Total Non-Current Assets</t>
  </si>
  <si>
    <t>744</t>
  </si>
  <si>
    <t>1,727</t>
  </si>
  <si>
    <t>3,836</t>
  </si>
  <si>
    <t>4,825</t>
  </si>
  <si>
    <t>26,514</t>
  </si>
  <si>
    <t>27,755</t>
  </si>
  <si>
    <t>30,560</t>
  </si>
  <si>
    <t>35,961</t>
  </si>
  <si>
    <t>46,854</t>
  </si>
  <si>
    <t>67,151</t>
  </si>
  <si>
    <t>83,646</t>
  </si>
  <si>
    <t>99,321</t>
  </si>
  <si>
    <t>Other Assets</t>
  </si>
  <si>
    <t>2,990</t>
  </si>
  <si>
    <t>6,331</t>
  </si>
  <si>
    <t>15,103</t>
  </si>
  <si>
    <t>17,895</t>
  </si>
  <si>
    <t>40,184</t>
  </si>
  <si>
    <t>49,407</t>
  </si>
  <si>
    <t>64,961</t>
  </si>
  <si>
    <t>84,524</t>
  </si>
  <si>
    <t>97,334</t>
  </si>
  <si>
    <t>133,376</t>
  </si>
  <si>
    <t>159,316</t>
  </si>
  <si>
    <t>165,987</t>
  </si>
  <si>
    <t>Accounts Payable</t>
  </si>
  <si>
    <t>29</t>
  </si>
  <si>
    <t>63</t>
  </si>
  <si>
    <t>65</t>
  </si>
  <si>
    <t>87</t>
  </si>
  <si>
    <t>196</t>
  </si>
  <si>
    <t>302</t>
  </si>
  <si>
    <t>380</t>
  </si>
  <si>
    <t>820</t>
  </si>
  <si>
    <t>1,363</t>
  </si>
  <si>
    <t>1,331</t>
  </si>
  <si>
    <t>4,083</t>
  </si>
  <si>
    <t>Short-Term Debt</t>
  </si>
  <si>
    <t>106</t>
  </si>
  <si>
    <t>279</t>
  </si>
  <si>
    <t>365</t>
  </si>
  <si>
    <t>239</t>
  </si>
  <si>
    <t>114</t>
  </si>
  <si>
    <t>208</t>
  </si>
  <si>
    <t>500</t>
  </si>
  <si>
    <t>1,077</t>
  </si>
  <si>
    <t>1,023</t>
  </si>
  <si>
    <t>1,127</t>
  </si>
  <si>
    <t>Tax Payable</t>
  </si>
  <si>
    <t>230</t>
  </si>
  <si>
    <t>491</t>
  </si>
  <si>
    <t>624</t>
  </si>
  <si>
    <t>2,038</t>
  </si>
  <si>
    <t>1,256</t>
  </si>
  <si>
    <t>Deferred Revenue</t>
  </si>
  <si>
    <t>Other Current Liabilities</t>
  </si>
  <si>
    <t>212</t>
  </si>
  <si>
    <t>467</t>
  </si>
  <si>
    <t>592</t>
  </si>
  <si>
    <t>736</t>
  </si>
  <si>
    <t>1,068</t>
  </si>
  <si>
    <t>1,465</t>
  </si>
  <si>
    <t>2,483</t>
  </si>
  <si>
    <t>3,282</t>
  </si>
  <si>
    <t>5,550</t>
  </si>
  <si>
    <t>12,344</t>
  </si>
  <si>
    <t>12,245</t>
  </si>
  <si>
    <t>15,364</t>
  </si>
  <si>
    <t>Total Current Liabilities</t>
  </si>
  <si>
    <t>389</t>
  </si>
  <si>
    <t>899</t>
  </si>
  <si>
    <t>1,052</t>
  </si>
  <si>
    <t>1,100</t>
  </si>
  <si>
    <t>1,424</t>
  </si>
  <si>
    <t>1,925</t>
  </si>
  <si>
    <t>2,875</t>
  </si>
  <si>
    <t>3,760</t>
  </si>
  <si>
    <t>7,017</t>
  </si>
  <si>
    <t>15,053</t>
  </si>
  <si>
    <t>14,981</t>
  </si>
  <si>
    <t>21,135</t>
  </si>
  <si>
    <t>Long-Term Debt</t>
  </si>
  <si>
    <t>Deferred Tax Liabilities</t>
  </si>
  <si>
    <t>987</t>
  </si>
  <si>
    <t>163</t>
  </si>
  <si>
    <t>673</t>
  </si>
  <si>
    <t>1,039</t>
  </si>
  <si>
    <t>Other Non-Current Liabilities</t>
  </si>
  <si>
    <t>72</t>
  </si>
  <si>
    <t>135</t>
  </si>
  <si>
    <t>1,088</t>
  </si>
  <si>
    <t>1,558</t>
  </si>
  <si>
    <t>2,994</t>
  </si>
  <si>
    <t>2,892</t>
  </si>
  <si>
    <t>6,417</t>
  </si>
  <si>
    <t>5,517</t>
  </si>
  <si>
    <t>6,706</t>
  </si>
  <si>
    <t>6,414</t>
  </si>
  <si>
    <t>7,227</t>
  </si>
  <si>
    <t>Total Non-Current Liabilities</t>
  </si>
  <si>
    <t>439</t>
  </si>
  <si>
    <t>533</t>
  </si>
  <si>
    <t>2,296</t>
  </si>
  <si>
    <t>1,325</t>
  </si>
  <si>
    <t>3,264</t>
  </si>
  <si>
    <t>6,190</t>
  </si>
  <si>
    <t>17,269</t>
  </si>
  <si>
    <t>16,045</t>
  </si>
  <si>
    <t>19,973</t>
  </si>
  <si>
    <t>Other Liabilities</t>
  </si>
  <si>
    <t>Capital Lease Obligations</t>
  </si>
  <si>
    <t>223</t>
  </si>
  <si>
    <t>677</t>
  </si>
  <si>
    <t>856</t>
  </si>
  <si>
    <t>476</t>
  </si>
  <si>
    <t>233</t>
  </si>
  <si>
    <t>10,324</t>
  </si>
  <si>
    <t>10,654</t>
  </si>
  <si>
    <t>13,873</t>
  </si>
  <si>
    <t>Total Liabilities</t>
  </si>
  <si>
    <t>828</t>
  </si>
  <si>
    <t>1,432</t>
  </si>
  <si>
    <t>3,348</t>
  </si>
  <si>
    <t>2,425</t>
  </si>
  <si>
    <t>4,088</t>
  </si>
  <si>
    <t>5,189</t>
  </si>
  <si>
    <t>5,767</t>
  </si>
  <si>
    <t>10,177</t>
  </si>
  <si>
    <t>13,207</t>
  </si>
  <si>
    <t>32,322</t>
  </si>
  <si>
    <t>31,026</t>
  </si>
  <si>
    <t>41,108</t>
  </si>
  <si>
    <t>Preferred Stock</t>
  </si>
  <si>
    <t>615</t>
  </si>
  <si>
    <t>Common Stock</t>
  </si>
  <si>
    <t>Retained Earnings</t>
  </si>
  <si>
    <t>1,606</t>
  </si>
  <si>
    <t>1,659</t>
  </si>
  <si>
    <t>3,159</t>
  </si>
  <si>
    <t>6,099</t>
  </si>
  <si>
    <t>9,787</t>
  </si>
  <si>
    <t>21,670</t>
  </si>
  <si>
    <t>33,990</t>
  </si>
  <si>
    <t>41,981</t>
  </si>
  <si>
    <t>55,692</t>
  </si>
  <si>
    <t>77,345</t>
  </si>
  <si>
    <t>69,761</t>
  </si>
  <si>
    <t>Other Compreh. Income(Loss)</t>
  </si>
  <si>
    <t>(6)</t>
  </si>
  <si>
    <t>2</t>
  </si>
  <si>
    <t>(228)</t>
  </si>
  <si>
    <t>(455)</t>
  </si>
  <si>
    <t>(703)</t>
  </si>
  <si>
    <t>(227)</t>
  </si>
  <si>
    <t>(760)</t>
  </si>
  <si>
    <t>(489)</t>
  </si>
  <si>
    <t>927</t>
  </si>
  <si>
    <t>(693)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</si>
  <si>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</si>
  <si>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</si>
  <si>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</si>
  <si>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</si>
  <si>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</si>
  <si>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Deferred Income Tax</t>
  </si>
  <si>
    <t>433</t>
  </si>
  <si>
    <t>(186)</t>
  </si>
  <si>
    <t>(37)</t>
  </si>
  <si>
    <t>(210)</t>
  </si>
  <si>
    <t>(795)</t>
  </si>
  <si>
    <t>(457)</t>
  </si>
  <si>
    <t>(377)</t>
  </si>
  <si>
    <t>286</t>
  </si>
  <si>
    <t>(1,192)</t>
  </si>
  <si>
    <t>609</t>
  </si>
  <si>
    <t>Stock Based Compensation</t>
  </si>
  <si>
    <t>217</t>
  </si>
  <si>
    <t>1,572</t>
  </si>
  <si>
    <t>906</t>
  </si>
  <si>
    <t>1,786</t>
  </si>
  <si>
    <t>2,960</t>
  </si>
  <si>
    <t>3,218</t>
  </si>
  <si>
    <t>3,723</t>
  </si>
  <si>
    <t>4,152</t>
  </si>
  <si>
    <t>4,836</t>
  </si>
  <si>
    <t>6,536</t>
  </si>
  <si>
    <t>9,164</t>
  </si>
  <si>
    <t>Change in Working Capital</t>
  </si>
  <si>
    <t>(93)</t>
  </si>
  <si>
    <t>5</t>
  </si>
  <si>
    <t>(491)</t>
  </si>
  <si>
    <t>676</t>
  </si>
  <si>
    <t>(262)</t>
  </si>
  <si>
    <t>784</t>
  </si>
  <si>
    <t>758</t>
  </si>
  <si>
    <t>1,887</t>
  </si>
  <si>
    <t>(1,527)</t>
  </si>
  <si>
    <t>7,250</t>
  </si>
  <si>
    <t>(2,723)</t>
  </si>
  <si>
    <t>700</t>
  </si>
  <si>
    <t>Accounts Receivable</t>
  </si>
  <si>
    <t>(209)</t>
  </si>
  <si>
    <t>(174)</t>
  </si>
  <si>
    <t>(170)</t>
  </si>
  <si>
    <t>(378)</t>
  </si>
  <si>
    <t>(610)</t>
  </si>
  <si>
    <t>(973)</t>
  </si>
  <si>
    <t>(1,489)</t>
  </si>
  <si>
    <t>(1,609)</t>
  </si>
  <si>
    <t>(1,892)</t>
  </si>
  <si>
    <t>(1,961)</t>
  </si>
  <si>
    <t>(1,512)</t>
  </si>
  <si>
    <t>(3,110)</t>
  </si>
  <si>
    <t>12</t>
  </si>
  <si>
    <t>26</t>
  </si>
  <si>
    <t>31</t>
  </si>
  <si>
    <t>18</t>
  </si>
  <si>
    <t>43</t>
  </si>
  <si>
    <t>113</t>
  </si>
  <si>
    <t>(17)</t>
  </si>
  <si>
    <t>1,436</t>
  </si>
  <si>
    <t>Other Working Capital</t>
  </si>
  <si>
    <t>70</t>
  </si>
  <si>
    <t>(60)</t>
  </si>
  <si>
    <t>8</t>
  </si>
  <si>
    <t>(9)</t>
  </si>
  <si>
    <t>35</t>
  </si>
  <si>
    <t>4</t>
  </si>
  <si>
    <t>123</t>
  </si>
  <si>
    <t>108</t>
  </si>
  <si>
    <t>187</t>
  </si>
  <si>
    <t>Other Non-Cash Items</t>
  </si>
  <si>
    <t>3</t>
  </si>
  <si>
    <t>571</t>
  </si>
  <si>
    <t>15</t>
  </si>
  <si>
    <t>166</t>
  </si>
  <si>
    <t>(40)</t>
  </si>
  <si>
    <t>17</t>
  </si>
  <si>
    <t>30</t>
  </si>
  <si>
    <t>24</t>
  </si>
  <si>
    <t>(64)</t>
  </si>
  <si>
    <t>39</t>
  </si>
  <si>
    <t>118</t>
  </si>
  <si>
    <t>(127)</t>
  </si>
  <si>
    <t>Cash Provided by Operating Activities</t>
  </si>
  <si>
    <t>698</t>
  </si>
  <si>
    <t>1,549</t>
  </si>
  <si>
    <t>1,612</t>
  </si>
  <si>
    <t>4,222</t>
  </si>
  <si>
    <t>5,457</t>
  </si>
  <si>
    <t>8,599</t>
  </si>
  <si>
    <t>16,108</t>
  </si>
  <si>
    <t>24,216</t>
  </si>
  <si>
    <t>29,274</t>
  </si>
  <si>
    <t>36,314</t>
  </si>
  <si>
    <t>38,747</t>
  </si>
  <si>
    <t>57,683</t>
  </si>
  <si>
    <t>CAPEX</t>
  </si>
  <si>
    <t>(293)</t>
  </si>
  <si>
    <t>(606)</t>
  </si>
  <si>
    <t>(1,235)</t>
  </si>
  <si>
    <t>(1,362)</t>
  </si>
  <si>
    <t>(1,831)</t>
  </si>
  <si>
    <t>(2,523)</t>
  </si>
  <si>
    <t>(4,491)</t>
  </si>
  <si>
    <t>(6,733)</t>
  </si>
  <si>
    <t>(13,915)</t>
  </si>
  <si>
    <t>(15,102)</t>
  </si>
  <si>
    <t>(15,115)</t>
  </si>
  <si>
    <t>(18,567)</t>
  </si>
  <si>
    <t>Acquisitions Net</t>
  </si>
  <si>
    <t>(22)</t>
  </si>
  <si>
    <t>(911)</t>
  </si>
  <si>
    <t>(368)</t>
  </si>
  <si>
    <t>(4,975)</t>
  </si>
  <si>
    <t>(313)</t>
  </si>
  <si>
    <t>(123)</t>
  </si>
  <si>
    <t>(122)</t>
  </si>
  <si>
    <t>(137)</t>
  </si>
  <si>
    <t>(508)</t>
  </si>
  <si>
    <t>(6,749)</t>
  </si>
  <si>
    <t>(898)</t>
  </si>
  <si>
    <t>Purchases of Investments</t>
  </si>
  <si>
    <t>(3,028)</t>
  </si>
  <si>
    <t>(10,309)</t>
  </si>
  <si>
    <t>(7,434)</t>
  </si>
  <si>
    <t>(9,104)</t>
  </si>
  <si>
    <t>(15,938)</t>
  </si>
  <si>
    <t>(22,341)</t>
  </si>
  <si>
    <t>(25,682)</t>
  </si>
  <si>
    <t>(14,656)</t>
  </si>
  <si>
    <t>(23,910)</t>
  </si>
  <si>
    <t>(33,930)</t>
  </si>
  <si>
    <t>(30,407)</t>
  </si>
  <si>
    <t>Sales/Maturities of Investments</t>
  </si>
  <si>
    <t>629</t>
  </si>
  <si>
    <t>5,433</t>
  </si>
  <si>
    <t>6,551</t>
  </si>
  <si>
    <t>10,347</t>
  </si>
  <si>
    <t>9,238</t>
  </si>
  <si>
    <t>15,155</t>
  </si>
  <si>
    <t>12,432</t>
  </si>
  <si>
    <t>17,130</t>
  </si>
  <si>
    <t>19,717</t>
  </si>
  <si>
    <t>25,771</t>
  </si>
  <si>
    <t>42,586</t>
  </si>
  <si>
    <t>Other Investing Activities</t>
  </si>
  <si>
    <t>(2)</t>
  </si>
  <si>
    <t>(11)</t>
  </si>
  <si>
    <t>(350)</t>
  </si>
  <si>
    <t>102</t>
  </si>
  <si>
    <t>61</t>
  </si>
  <si>
    <t>67</t>
  </si>
  <si>
    <t>(25)</t>
  </si>
  <si>
    <t>(36)</t>
  </si>
  <si>
    <t>(284)</t>
  </si>
  <si>
    <t>Cash Used for Investing Activities</t>
  </si>
  <si>
    <t>(324)</t>
  </si>
  <si>
    <t>(3,023)</t>
  </si>
  <si>
    <t>(7,024)</t>
  </si>
  <si>
    <t>(2,624)</t>
  </si>
  <si>
    <t>(5,913)</t>
  </si>
  <si>
    <t>(9,434)</t>
  </si>
  <si>
    <t>(11,739)</t>
  </si>
  <si>
    <t>(20,038)</t>
  </si>
  <si>
    <t>(11,603)</t>
  </si>
  <si>
    <t>(19,864)</t>
  </si>
  <si>
    <t>(30,059)</t>
  </si>
  <si>
    <t>(7,570)</t>
  </si>
  <si>
    <t>Debt Repayment</t>
  </si>
  <si>
    <t>(90)</t>
  </si>
  <si>
    <t>(431)</t>
  </si>
  <si>
    <t>(366)</t>
  </si>
  <si>
    <t>(1,891)</t>
  </si>
  <si>
    <t>(243)</t>
  </si>
  <si>
    <t>(119)</t>
  </si>
  <si>
    <t>(312)</t>
  </si>
  <si>
    <t>(552)</t>
  </si>
  <si>
    <t>(604)</t>
  </si>
  <si>
    <t>(677)</t>
  </si>
  <si>
    <t>Common Stock Issued</t>
  </si>
  <si>
    <t>998</t>
  </si>
  <si>
    <t>6,760</t>
  </si>
  <si>
    <t>1,478</t>
  </si>
  <si>
    <t>Common Stock Repurchased</t>
  </si>
  <si>
    <t>(1,976)</t>
  </si>
  <si>
    <t>(12,879)</t>
  </si>
  <si>
    <t>(4,202)</t>
  </si>
  <si>
    <t>(6,272)</t>
  </si>
  <si>
    <t>(44,537)</t>
  </si>
  <si>
    <t>Dividends Paid</t>
  </si>
  <si>
    <t>Other Financing Activities</t>
  </si>
  <si>
    <t>371</t>
  </si>
  <si>
    <t>631</t>
  </si>
  <si>
    <t>(111)</t>
  </si>
  <si>
    <t>(254)</t>
  </si>
  <si>
    <t>1,814</t>
  </si>
  <si>
    <t>1,701</t>
  </si>
  <si>
    <t>(3,259)</t>
  </si>
  <si>
    <t>(2,693)</t>
  </si>
  <si>
    <t>(2,545)</t>
  </si>
  <si>
    <t>(3,416)</t>
  </si>
  <si>
    <t>(5,514)</t>
  </si>
  <si>
    <t>Cash Used/Provided by Financing Activities</t>
  </si>
  <si>
    <t>1,198</t>
  </si>
  <si>
    <t>6,283</t>
  </si>
  <si>
    <t>(667)</t>
  </si>
  <si>
    <t>1,571</t>
  </si>
  <si>
    <t>1,582</t>
  </si>
  <si>
    <t>(310)</t>
  </si>
  <si>
    <t>(5,235)</t>
  </si>
  <si>
    <t>(15,572)</t>
  </si>
  <si>
    <t>(7,299)</t>
  </si>
  <si>
    <t>(10,292)</t>
  </si>
  <si>
    <t>(50,728)</t>
  </si>
  <si>
    <t>Effect of Forex Changes on Cash</t>
  </si>
  <si>
    <t>(3)</t>
  </si>
  <si>
    <t>(155)</t>
  </si>
  <si>
    <t>(63)</t>
  </si>
  <si>
    <t>(179)</t>
  </si>
  <si>
    <t>(474)</t>
  </si>
  <si>
    <t>Net Change In Cash</t>
  </si>
  <si>
    <t>1,152</t>
  </si>
  <si>
    <t>(273)</t>
  </si>
  <si>
    <t>872</t>
  </si>
  <si>
    <t>939</t>
  </si>
  <si>
    <t>992</t>
  </si>
  <si>
    <t>3,996</t>
  </si>
  <si>
    <t>(824)</t>
  </si>
  <si>
    <t>1,920</t>
  </si>
  <si>
    <t>9,155</t>
  </si>
  <si>
    <t>(1,325)</t>
  </si>
  <si>
    <t>(1,089)</t>
  </si>
  <si>
    <t>Cash at the End of Period</t>
  </si>
  <si>
    <t>10,124</t>
  </si>
  <si>
    <t>19,279</t>
  </si>
  <si>
    <t>17,954</t>
  </si>
  <si>
    <t>16,865</t>
  </si>
  <si>
    <t>Cash at the Beginning of Period</t>
  </si>
  <si>
    <t>633</t>
  </si>
  <si>
    <t>8,204</t>
  </si>
  <si>
    <t>Free Cash Flow</t>
  </si>
  <si>
    <t>405</t>
  </si>
  <si>
    <t>943</t>
  </si>
  <si>
    <t>377</t>
  </si>
  <si>
    <t>2,860</t>
  </si>
  <si>
    <t>3,626</t>
  </si>
  <si>
    <t>6,076</t>
  </si>
  <si>
    <t>11,617</t>
  </si>
  <si>
    <t>17,483</t>
  </si>
  <si>
    <t>15,359</t>
  </si>
  <si>
    <t>21,212</t>
  </si>
  <si>
    <t>23,632</t>
  </si>
  <si>
    <t>39,116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</si>
</sst>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11234</xdr:colOff>
      <xdr:row>116</xdr:row>
      <xdr:rowOff>120436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3A554F-DA3A-49BA-A772-95CBF514C58E}"/>
            </a:ext>
          </a:extLst>
        </xdr:cNvPr>
        <xdr:cNvCxnSpPr/>
      </xdr:nvCxnSpPr>
      <xdr:spPr>
        <a:xfrm>
          <a:off x="3600450" y="0"/>
          <a:ext cx="11234" cy="19087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0</xdr:row>
      <xdr:rowOff>152400</xdr:rowOff>
    </xdr:from>
    <xdr:to>
      <xdr:col>21</xdr:col>
      <xdr:colOff>23934</xdr:colOff>
      <xdr:row>117</xdr:row>
      <xdr:rowOff>88686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8FB3F1-8BED-45C7-A528-5470E9FC3BA2}"/>
            </a:ext>
          </a:extLst>
        </xdr:cNvPr>
        <xdr:cNvCxnSpPr/>
      </xdr:nvCxnSpPr>
      <xdr:spPr>
        <a:xfrm>
          <a:off x="13931900" y="152400"/>
          <a:ext cx="11234" cy="21481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0</xdr:row>
      <xdr:rowOff>25400</xdr:rowOff>
    </xdr:from>
    <xdr:to>
      <xdr:col>25</xdr:col>
      <xdr:colOff>30284</xdr:colOff>
      <xdr:row>116</xdr:row>
      <xdr:rowOff>145836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D6BA0AA-F022-40B3-AF6C-D08839DD8DFD}"/>
            </a:ext>
          </a:extLst>
        </xdr:cNvPr>
        <xdr:cNvCxnSpPr/>
      </xdr:nvCxnSpPr>
      <xdr:spPr>
        <a:xfrm>
          <a:off x="16598900" y="25400"/>
          <a:ext cx="11234" cy="21481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603250</xdr:colOff>
      <xdr:row>0</xdr:row>
      <xdr:rowOff>25400</xdr:rowOff>
    </xdr:from>
    <xdr:to>
      <xdr:col>29</xdr:col>
      <xdr:colOff>4884</xdr:colOff>
      <xdr:row>116</xdr:row>
      <xdr:rowOff>145836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FF669A4-9B52-4C48-AE33-4D7B45CF25D7}"/>
            </a:ext>
          </a:extLst>
        </xdr:cNvPr>
        <xdr:cNvCxnSpPr/>
      </xdr:nvCxnSpPr>
      <xdr:spPr>
        <a:xfrm>
          <a:off x="18992850" y="25400"/>
          <a:ext cx="11234" cy="21481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31750</xdr:rowOff>
    </xdr:from>
    <xdr:to>
      <xdr:col>33</xdr:col>
      <xdr:colOff>30284</xdr:colOff>
      <xdr:row>116</xdr:row>
      <xdr:rowOff>152186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69C7232-0F9D-432F-86FC-BA12DF036762}"/>
            </a:ext>
          </a:extLst>
        </xdr:cNvPr>
        <xdr:cNvCxnSpPr/>
      </xdr:nvCxnSpPr>
      <xdr:spPr>
        <a:xfrm>
          <a:off x="21678900" y="31750"/>
          <a:ext cx="11234" cy="21481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0</xdr:row>
      <xdr:rowOff>0</xdr:rowOff>
    </xdr:from>
    <xdr:to>
      <xdr:col>37</xdr:col>
      <xdr:colOff>11234</xdr:colOff>
      <xdr:row>116</xdr:row>
      <xdr:rowOff>120436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581E508-5843-4DA8-805A-320880E03446}"/>
            </a:ext>
          </a:extLst>
        </xdr:cNvPr>
        <xdr:cNvCxnSpPr/>
      </xdr:nvCxnSpPr>
      <xdr:spPr>
        <a:xfrm>
          <a:off x="18230850" y="0"/>
          <a:ext cx="11234" cy="19087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717550</xdr:colOff>
      <xdr:row>0</xdr:row>
      <xdr:rowOff>38100</xdr:rowOff>
    </xdr:from>
    <xdr:to>
      <xdr:col>16</xdr:col>
      <xdr:colOff>728784</xdr:colOff>
      <xdr:row>116</xdr:row>
      <xdr:rowOff>158536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9493422-F76C-4FCE-AA53-9D26C0C1B040}"/>
            </a:ext>
          </a:extLst>
        </xdr:cNvPr>
        <xdr:cNvCxnSpPr/>
      </xdr:nvCxnSpPr>
      <xdr:spPr>
        <a:xfrm>
          <a:off x="11125200" y="38100"/>
          <a:ext cx="11234" cy="214818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/>
  </sheetViews>
  <sheetFormatPr defaultRowHeight="14.45"/>
  <cols>
    <col min="1" max="1" width="17.5703125" customWidth="1"/>
  </cols>
  <sheetData>
    <row r="1" spans="1:18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>
      <c r="A2" s="1" t="s">
        <v>0</v>
      </c>
      <c r="B2" t="s">
        <v>1</v>
      </c>
      <c r="C2" t="s">
        <v>1</v>
      </c>
      <c r="D2" t="s">
        <v>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1:18">
      <c r="A3" s="1" t="s">
        <v>15</v>
      </c>
      <c r="B3" t="s">
        <v>1</v>
      </c>
      <c r="C3" t="s">
        <v>1</v>
      </c>
      <c r="D3" t="s">
        <v>1</v>
      </c>
      <c r="E3" t="s">
        <v>1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</row>
    <row r="4" spans="1:18">
      <c r="A4" s="1" t="s">
        <v>29</v>
      </c>
      <c r="B4" t="s">
        <v>1</v>
      </c>
      <c r="C4" t="s">
        <v>1</v>
      </c>
      <c r="D4" t="s">
        <v>1</v>
      </c>
      <c r="E4" t="s">
        <v>1</v>
      </c>
      <c r="F4" t="s">
        <v>30</v>
      </c>
      <c r="G4" t="s">
        <v>31</v>
      </c>
      <c r="H4" t="s">
        <v>30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</row>
    <row r="5" spans="1:18">
      <c r="A5" s="1" t="s">
        <v>42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</row>
    <row r="6" spans="1:18">
      <c r="A6" s="1" t="s">
        <v>43</v>
      </c>
      <c r="B6" t="s">
        <v>1</v>
      </c>
      <c r="C6" t="s">
        <v>1</v>
      </c>
      <c r="D6" t="s">
        <v>1</v>
      </c>
      <c r="E6" t="s">
        <v>1</v>
      </c>
      <c r="F6" t="s">
        <v>44</v>
      </c>
      <c r="G6" t="s">
        <v>45</v>
      </c>
      <c r="H6" t="s">
        <v>19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  <c r="Q6" t="s">
        <v>54</v>
      </c>
      <c r="R6" t="s">
        <v>55</v>
      </c>
    </row>
    <row r="7" spans="1:18">
      <c r="A7" s="1" t="s">
        <v>56</v>
      </c>
      <c r="B7" t="s">
        <v>1</v>
      </c>
      <c r="C7" t="s">
        <v>1</v>
      </c>
      <c r="D7" t="s">
        <v>1</v>
      </c>
      <c r="E7" t="s">
        <v>1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  <c r="R7" t="s">
        <v>69</v>
      </c>
    </row>
    <row r="8" spans="1:18">
      <c r="A8" s="1" t="s">
        <v>70</v>
      </c>
      <c r="B8" t="s">
        <v>1</v>
      </c>
      <c r="C8" t="s">
        <v>1</v>
      </c>
      <c r="D8" t="s">
        <v>1</v>
      </c>
      <c r="E8" t="s">
        <v>1</v>
      </c>
      <c r="F8" t="s">
        <v>71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78</v>
      </c>
      <c r="N8" t="s">
        <v>79</v>
      </c>
      <c r="O8" t="s">
        <v>80</v>
      </c>
      <c r="P8" t="s">
        <v>81</v>
      </c>
      <c r="Q8" t="s">
        <v>82</v>
      </c>
      <c r="R8" t="s">
        <v>83</v>
      </c>
    </row>
    <row r="9" spans="1:18">
      <c r="A9" s="1" t="s">
        <v>84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90</v>
      </c>
      <c r="N9" t="s">
        <v>91</v>
      </c>
      <c r="O9" t="s">
        <v>92</v>
      </c>
      <c r="P9" t="s">
        <v>93</v>
      </c>
      <c r="Q9" t="s">
        <v>93</v>
      </c>
      <c r="R9" t="s">
        <v>94</v>
      </c>
    </row>
    <row r="10" spans="1:18">
      <c r="A10" s="1" t="s">
        <v>95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96</v>
      </c>
      <c r="I10" t="s">
        <v>97</v>
      </c>
      <c r="J10" t="s">
        <v>97</v>
      </c>
      <c r="K10" t="s">
        <v>98</v>
      </c>
      <c r="L10" t="s">
        <v>99</v>
      </c>
      <c r="M10" t="s">
        <v>100</v>
      </c>
      <c r="N10" t="s">
        <v>101</v>
      </c>
      <c r="O10" t="s">
        <v>100</v>
      </c>
      <c r="P10" t="s">
        <v>102</v>
      </c>
      <c r="Q10" t="s">
        <v>103</v>
      </c>
      <c r="R10" t="s">
        <v>104</v>
      </c>
    </row>
    <row r="11" spans="1:18">
      <c r="A11" s="1" t="s">
        <v>105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</row>
    <row r="12" spans="1:18">
      <c r="A12" s="1" t="s">
        <v>106</v>
      </c>
      <c r="B12" t="s">
        <v>1</v>
      </c>
      <c r="C12" t="s">
        <v>1</v>
      </c>
      <c r="D12" t="s">
        <v>1</v>
      </c>
      <c r="E12" t="s">
        <v>1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116</v>
      </c>
      <c r="P12" t="s">
        <v>117</v>
      </c>
      <c r="Q12" t="s">
        <v>118</v>
      </c>
      <c r="R12" t="s">
        <v>119</v>
      </c>
    </row>
    <row r="13" spans="1:18">
      <c r="A13" s="1" t="s">
        <v>120</v>
      </c>
      <c r="B13" t="s">
        <v>1</v>
      </c>
      <c r="C13" t="s">
        <v>1</v>
      </c>
      <c r="D13" t="s">
        <v>1</v>
      </c>
      <c r="E13" t="s">
        <v>1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L13" t="s">
        <v>127</v>
      </c>
      <c r="M13" t="s">
        <v>128</v>
      </c>
      <c r="N13" t="s">
        <v>129</v>
      </c>
      <c r="O13" t="s">
        <v>130</v>
      </c>
      <c r="P13" t="s">
        <v>131</v>
      </c>
      <c r="Q13" t="s">
        <v>132</v>
      </c>
      <c r="R13" t="s">
        <v>133</v>
      </c>
    </row>
    <row r="14" spans="1:18">
      <c r="A14" s="1" t="s">
        <v>134</v>
      </c>
      <c r="B14" t="s">
        <v>1</v>
      </c>
      <c r="C14" t="s">
        <v>1</v>
      </c>
      <c r="D14" t="s">
        <v>1</v>
      </c>
      <c r="E14" t="s">
        <v>1</v>
      </c>
      <c r="F14" t="s">
        <v>135</v>
      </c>
      <c r="G14" t="s">
        <v>136</v>
      </c>
      <c r="H14" t="s">
        <v>137</v>
      </c>
      <c r="I14" t="s">
        <v>138</v>
      </c>
      <c r="J14" t="s">
        <v>139</v>
      </c>
      <c r="K14" t="s">
        <v>140</v>
      </c>
      <c r="L14" t="s">
        <v>141</v>
      </c>
      <c r="M14" t="s">
        <v>142</v>
      </c>
      <c r="N14" t="s">
        <v>143</v>
      </c>
      <c r="O14" t="s">
        <v>144</v>
      </c>
      <c r="P14" t="s">
        <v>145</v>
      </c>
      <c r="Q14" t="s">
        <v>146</v>
      </c>
      <c r="R14" t="s">
        <v>147</v>
      </c>
    </row>
    <row r="15" spans="1:18">
      <c r="A15" s="1" t="s">
        <v>148</v>
      </c>
      <c r="B15" t="s">
        <v>1</v>
      </c>
      <c r="C15" t="s">
        <v>1</v>
      </c>
      <c r="D15" t="s">
        <v>1</v>
      </c>
      <c r="E15" t="s">
        <v>1</v>
      </c>
      <c r="F15" t="s">
        <v>149</v>
      </c>
      <c r="G15" t="s">
        <v>150</v>
      </c>
      <c r="H15" t="s">
        <v>151</v>
      </c>
      <c r="I15" t="s">
        <v>152</v>
      </c>
      <c r="J15" t="s">
        <v>153</v>
      </c>
      <c r="K15" t="s">
        <v>154</v>
      </c>
      <c r="L15" t="s">
        <v>155</v>
      </c>
      <c r="M15" t="s">
        <v>156</v>
      </c>
      <c r="N15" t="s">
        <v>157</v>
      </c>
      <c r="O15" t="s">
        <v>158</v>
      </c>
      <c r="P15" t="s">
        <v>159</v>
      </c>
      <c r="Q15" t="s">
        <v>160</v>
      </c>
      <c r="R15" t="s">
        <v>161</v>
      </c>
    </row>
    <row r="16" spans="1:18">
      <c r="A16" s="1" t="s">
        <v>162</v>
      </c>
      <c r="B16" t="s">
        <v>1</v>
      </c>
      <c r="C16" t="s">
        <v>1</v>
      </c>
      <c r="D16" t="s">
        <v>1</v>
      </c>
      <c r="E16" t="s">
        <v>1</v>
      </c>
      <c r="F16" t="s">
        <v>163</v>
      </c>
      <c r="G16" t="s">
        <v>164</v>
      </c>
      <c r="H16" t="s">
        <v>165</v>
      </c>
      <c r="I16" t="s">
        <v>166</v>
      </c>
      <c r="J16" t="s">
        <v>125</v>
      </c>
      <c r="K16" t="s">
        <v>167</v>
      </c>
      <c r="L16" t="s">
        <v>168</v>
      </c>
      <c r="M16" t="s">
        <v>169</v>
      </c>
      <c r="N16" t="s">
        <v>170</v>
      </c>
      <c r="O16" t="s">
        <v>171</v>
      </c>
      <c r="P16" t="s">
        <v>172</v>
      </c>
      <c r="Q16" t="s">
        <v>173</v>
      </c>
      <c r="R16" t="s">
        <v>174</v>
      </c>
    </row>
    <row r="17" spans="1:18">
      <c r="A17" s="1" t="s">
        <v>175</v>
      </c>
      <c r="B17" t="s">
        <v>1</v>
      </c>
      <c r="C17" t="s">
        <v>1</v>
      </c>
      <c r="D17" t="s">
        <v>1</v>
      </c>
      <c r="E17" t="s">
        <v>1</v>
      </c>
      <c r="F17" t="s">
        <v>176</v>
      </c>
      <c r="G17" t="s">
        <v>177</v>
      </c>
      <c r="H17" t="s">
        <v>178</v>
      </c>
      <c r="I17" t="s">
        <v>179</v>
      </c>
      <c r="J17" t="s">
        <v>180</v>
      </c>
      <c r="K17" t="s">
        <v>181</v>
      </c>
      <c r="L17" t="s">
        <v>182</v>
      </c>
      <c r="M17" t="s">
        <v>183</v>
      </c>
      <c r="N17" t="s">
        <v>132</v>
      </c>
      <c r="O17" t="s">
        <v>184</v>
      </c>
      <c r="P17" t="s">
        <v>130</v>
      </c>
      <c r="Q17" t="s">
        <v>185</v>
      </c>
      <c r="R17" t="s">
        <v>186</v>
      </c>
    </row>
    <row r="18" spans="1:18">
      <c r="A18" s="1" t="s">
        <v>187</v>
      </c>
      <c r="B18" t="s">
        <v>1</v>
      </c>
      <c r="C18" t="s">
        <v>1</v>
      </c>
      <c r="D18" t="s">
        <v>1</v>
      </c>
      <c r="E18" t="s">
        <v>1</v>
      </c>
      <c r="F18" t="s">
        <v>188</v>
      </c>
      <c r="G18" t="s">
        <v>189</v>
      </c>
      <c r="H18" t="s">
        <v>190</v>
      </c>
      <c r="I18" t="s">
        <v>191</v>
      </c>
      <c r="J18" t="s">
        <v>192</v>
      </c>
      <c r="K18" t="s">
        <v>193</v>
      </c>
      <c r="L18" t="s">
        <v>194</v>
      </c>
      <c r="M18" t="s">
        <v>195</v>
      </c>
      <c r="N18" t="s">
        <v>196</v>
      </c>
      <c r="O18" t="s">
        <v>197</v>
      </c>
      <c r="P18" t="s">
        <v>198</v>
      </c>
      <c r="Q18" t="s">
        <v>199</v>
      </c>
      <c r="R18" t="s">
        <v>200</v>
      </c>
    </row>
    <row r="19" spans="1:18">
      <c r="A19" s="1" t="s">
        <v>201</v>
      </c>
      <c r="B19" t="s">
        <v>1</v>
      </c>
      <c r="C19" t="s">
        <v>1</v>
      </c>
      <c r="D19" t="s">
        <v>1</v>
      </c>
      <c r="E19" t="s">
        <v>1</v>
      </c>
      <c r="F19" t="s">
        <v>202</v>
      </c>
      <c r="G19" t="s">
        <v>203</v>
      </c>
      <c r="H19" t="s">
        <v>204</v>
      </c>
      <c r="I19" t="s">
        <v>205</v>
      </c>
      <c r="J19" t="s">
        <v>206</v>
      </c>
      <c r="K19" t="s">
        <v>207</v>
      </c>
      <c r="L19" t="s">
        <v>1</v>
      </c>
      <c r="M19" t="s">
        <v>1</v>
      </c>
      <c r="N19" t="s">
        <v>1</v>
      </c>
      <c r="O19" t="s">
        <v>208</v>
      </c>
      <c r="P19" t="s">
        <v>209</v>
      </c>
      <c r="Q19" t="s">
        <v>210</v>
      </c>
      <c r="R19" t="s">
        <v>211</v>
      </c>
    </row>
    <row r="20" spans="1:18">
      <c r="A20" s="1" t="s">
        <v>212</v>
      </c>
      <c r="B20" t="s">
        <v>1</v>
      </c>
      <c r="C20" t="s">
        <v>1</v>
      </c>
      <c r="D20" t="s">
        <v>1</v>
      </c>
      <c r="E20" t="s">
        <v>1</v>
      </c>
      <c r="F20" t="s">
        <v>213</v>
      </c>
      <c r="G20" t="s">
        <v>214</v>
      </c>
      <c r="H20" t="s">
        <v>215</v>
      </c>
      <c r="I20" t="s">
        <v>216</v>
      </c>
      <c r="J20" t="s">
        <v>217</v>
      </c>
      <c r="K20" t="s">
        <v>218</v>
      </c>
      <c r="L20" t="s">
        <v>219</v>
      </c>
      <c r="M20" t="s">
        <v>220</v>
      </c>
      <c r="N20" t="s">
        <v>221</v>
      </c>
      <c r="O20" t="s">
        <v>222</v>
      </c>
      <c r="P20" t="s">
        <v>223</v>
      </c>
      <c r="Q20" t="s">
        <v>224</v>
      </c>
      <c r="R20" t="s">
        <v>225</v>
      </c>
    </row>
    <row r="21" spans="1:18">
      <c r="A21" s="1" t="s">
        <v>226</v>
      </c>
      <c r="B21" t="s">
        <v>1</v>
      </c>
      <c r="C21" t="s">
        <v>1</v>
      </c>
      <c r="D21" t="s">
        <v>1</v>
      </c>
      <c r="E21" t="s">
        <v>1</v>
      </c>
      <c r="F21" t="s">
        <v>227</v>
      </c>
      <c r="G21" t="s">
        <v>228</v>
      </c>
      <c r="H21" t="s">
        <v>229</v>
      </c>
      <c r="I21" t="s">
        <v>230</v>
      </c>
      <c r="J21" t="s">
        <v>231</v>
      </c>
      <c r="K21" t="s">
        <v>232</v>
      </c>
      <c r="L21" t="s">
        <v>233</v>
      </c>
      <c r="M21" t="s">
        <v>234</v>
      </c>
      <c r="N21" t="s">
        <v>235</v>
      </c>
      <c r="O21" t="s">
        <v>236</v>
      </c>
      <c r="P21" t="s">
        <v>181</v>
      </c>
      <c r="Q21" t="s">
        <v>237</v>
      </c>
      <c r="R21" t="s">
        <v>238</v>
      </c>
    </row>
    <row r="22" spans="1:18">
      <c r="A22" s="1" t="s">
        <v>239</v>
      </c>
      <c r="B22" t="s">
        <v>1</v>
      </c>
      <c r="C22" t="s">
        <v>1</v>
      </c>
      <c r="D22" t="s">
        <v>1</v>
      </c>
      <c r="E22" t="s">
        <v>1</v>
      </c>
      <c r="F22" t="s">
        <v>240</v>
      </c>
      <c r="G22" t="s">
        <v>237</v>
      </c>
      <c r="H22" t="s">
        <v>241</v>
      </c>
      <c r="I22" t="s">
        <v>242</v>
      </c>
      <c r="J22" t="s">
        <v>243</v>
      </c>
      <c r="K22" t="s">
        <v>244</v>
      </c>
      <c r="L22" t="s">
        <v>245</v>
      </c>
      <c r="M22" t="s">
        <v>246</v>
      </c>
      <c r="N22" t="s">
        <v>184</v>
      </c>
      <c r="O22" t="s">
        <v>247</v>
      </c>
      <c r="P22" t="s">
        <v>248</v>
      </c>
      <c r="Q22" t="s">
        <v>249</v>
      </c>
      <c r="R22" t="s">
        <v>250</v>
      </c>
    </row>
    <row r="23" spans="1:18">
      <c r="A23" s="1" t="s">
        <v>251</v>
      </c>
      <c r="B23" t="s">
        <v>1</v>
      </c>
      <c r="C23" t="s">
        <v>1</v>
      </c>
      <c r="D23" t="s">
        <v>1</v>
      </c>
      <c r="E23" t="s">
        <v>1</v>
      </c>
      <c r="F23" t="s">
        <v>186</v>
      </c>
      <c r="G23" t="s">
        <v>252</v>
      </c>
      <c r="H23" t="s">
        <v>253</v>
      </c>
      <c r="I23" t="s">
        <v>254</v>
      </c>
      <c r="J23" t="s">
        <v>255</v>
      </c>
      <c r="K23" t="s">
        <v>256</v>
      </c>
      <c r="L23" t="s">
        <v>257</v>
      </c>
      <c r="M23" t="s">
        <v>258</v>
      </c>
      <c r="N23" t="s">
        <v>259</v>
      </c>
      <c r="O23" t="s">
        <v>260</v>
      </c>
      <c r="P23" t="s">
        <v>261</v>
      </c>
      <c r="Q23" t="s">
        <v>262</v>
      </c>
      <c r="R23" t="s">
        <v>263</v>
      </c>
    </row>
    <row r="24" spans="1:18">
      <c r="A24" s="1" t="s">
        <v>264</v>
      </c>
      <c r="B24" t="s">
        <v>1</v>
      </c>
      <c r="C24" t="s">
        <v>1</v>
      </c>
      <c r="D24" t="s">
        <v>1</v>
      </c>
      <c r="E24" t="s">
        <v>1</v>
      </c>
      <c r="F24" t="s">
        <v>265</v>
      </c>
      <c r="G24" t="s">
        <v>1</v>
      </c>
      <c r="H24" t="s">
        <v>265</v>
      </c>
      <c r="I24" t="s">
        <v>265</v>
      </c>
      <c r="J24" t="s">
        <v>265</v>
      </c>
      <c r="K24" t="s">
        <v>265</v>
      </c>
      <c r="L24" t="s">
        <v>265</v>
      </c>
      <c r="M24" t="s">
        <v>265</v>
      </c>
      <c r="N24" t="s">
        <v>265</v>
      </c>
      <c r="O24" t="s">
        <v>265</v>
      </c>
      <c r="P24" t="s">
        <v>265</v>
      </c>
      <c r="Q24" t="s">
        <v>265</v>
      </c>
      <c r="R24" t="s">
        <v>265</v>
      </c>
    </row>
    <row r="25" spans="1:18">
      <c r="A25" s="1" t="s">
        <v>266</v>
      </c>
      <c r="B25" t="s">
        <v>1</v>
      </c>
      <c r="C25" t="s">
        <v>1</v>
      </c>
      <c r="D25" t="s">
        <v>1</v>
      </c>
      <c r="E25" t="s">
        <v>1</v>
      </c>
      <c r="F25" t="s">
        <v>267</v>
      </c>
      <c r="G25" t="s">
        <v>268</v>
      </c>
      <c r="H25" t="s">
        <v>269</v>
      </c>
      <c r="I25" t="s">
        <v>270</v>
      </c>
      <c r="J25" t="s">
        <v>1</v>
      </c>
      <c r="K25" t="s">
        <v>1</v>
      </c>
      <c r="L25" t="s">
        <v>1</v>
      </c>
      <c r="M25" t="s">
        <v>271</v>
      </c>
      <c r="N25" t="s">
        <v>272</v>
      </c>
      <c r="O25" t="s">
        <v>273</v>
      </c>
      <c r="P25" t="s">
        <v>274</v>
      </c>
      <c r="Q25" t="s">
        <v>275</v>
      </c>
      <c r="R25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7" workbookViewId="0">
      <selection activeCell="J54" sqref="J54"/>
    </sheetView>
  </sheetViews>
  <sheetFormatPr defaultRowHeight="14.45"/>
  <cols>
    <col min="1" max="1" width="17.5703125" customWidth="1"/>
  </cols>
  <sheetData>
    <row r="1" spans="1:13"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</row>
    <row r="2" spans="1:13">
      <c r="A2" s="1" t="s">
        <v>289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</row>
    <row r="3" spans="1:13">
      <c r="A3" s="1" t="s">
        <v>290</v>
      </c>
      <c r="B3" t="s">
        <v>291</v>
      </c>
      <c r="C3" t="s">
        <v>292</v>
      </c>
      <c r="D3" t="s">
        <v>293</v>
      </c>
      <c r="E3" t="s">
        <v>294</v>
      </c>
      <c r="F3" t="s">
        <v>295</v>
      </c>
      <c r="G3" t="s">
        <v>296</v>
      </c>
      <c r="H3" t="s">
        <v>297</v>
      </c>
      <c r="I3" t="s">
        <v>298</v>
      </c>
      <c r="J3" t="s">
        <v>299</v>
      </c>
      <c r="K3" t="s">
        <v>300</v>
      </c>
      <c r="L3" t="s">
        <v>301</v>
      </c>
      <c r="M3" t="s">
        <v>302</v>
      </c>
    </row>
    <row r="4" spans="1:13">
      <c r="A4" s="1" t="s">
        <v>303</v>
      </c>
      <c r="B4" t="s">
        <v>304</v>
      </c>
      <c r="C4" t="s">
        <v>81</v>
      </c>
      <c r="D4" t="s">
        <v>305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312</v>
      </c>
      <c r="L4" t="s">
        <v>313</v>
      </c>
      <c r="M4" t="s">
        <v>314</v>
      </c>
    </row>
    <row r="5" spans="1:13">
      <c r="A5" s="1" t="s">
        <v>315</v>
      </c>
      <c r="B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H5" t="s">
        <v>322</v>
      </c>
      <c r="I5" t="s">
        <v>323</v>
      </c>
      <c r="J5" t="s">
        <v>324</v>
      </c>
      <c r="K5" t="s">
        <v>325</v>
      </c>
      <c r="L5" t="s">
        <v>326</v>
      </c>
      <c r="M5" t="s">
        <v>327</v>
      </c>
    </row>
    <row r="6" spans="1:13">
      <c r="A6" s="1" t="s">
        <v>328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>
      <c r="A7" s="1" t="s">
        <v>341</v>
      </c>
      <c r="B7" t="s">
        <v>342</v>
      </c>
      <c r="C7" t="s">
        <v>343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</row>
    <row r="8" spans="1:13">
      <c r="A8" s="1" t="s">
        <v>354</v>
      </c>
      <c r="B8" t="s">
        <v>355</v>
      </c>
      <c r="C8" t="s">
        <v>356</v>
      </c>
      <c r="D8" t="s">
        <v>357</v>
      </c>
      <c r="E8" t="s">
        <v>358</v>
      </c>
      <c r="F8" t="s">
        <v>359</v>
      </c>
      <c r="G8" t="s">
        <v>360</v>
      </c>
      <c r="H8" t="s">
        <v>361</v>
      </c>
      <c r="I8" t="s">
        <v>362</v>
      </c>
      <c r="J8" t="s">
        <v>363</v>
      </c>
      <c r="K8" t="s">
        <v>364</v>
      </c>
      <c r="L8" t="s">
        <v>365</v>
      </c>
      <c r="M8" t="s">
        <v>366</v>
      </c>
    </row>
    <row r="9" spans="1:13">
      <c r="A9" s="1" t="s">
        <v>367</v>
      </c>
      <c r="B9" t="s">
        <v>368</v>
      </c>
      <c r="C9" t="s">
        <v>369</v>
      </c>
      <c r="D9" t="s">
        <v>370</v>
      </c>
      <c r="E9" t="s">
        <v>371</v>
      </c>
      <c r="F9" t="s">
        <v>372</v>
      </c>
      <c r="G9" t="s">
        <v>373</v>
      </c>
      <c r="H9" t="s">
        <v>374</v>
      </c>
      <c r="I9" t="s">
        <v>375</v>
      </c>
      <c r="J9" t="s">
        <v>376</v>
      </c>
      <c r="K9" t="s">
        <v>377</v>
      </c>
      <c r="L9" t="s">
        <v>378</v>
      </c>
      <c r="M9" t="s">
        <v>379</v>
      </c>
    </row>
    <row r="10" spans="1:13">
      <c r="A10" s="1" t="s">
        <v>380</v>
      </c>
      <c r="B10" t="s">
        <v>381</v>
      </c>
      <c r="C10" t="s">
        <v>382</v>
      </c>
      <c r="D10" t="s">
        <v>383</v>
      </c>
      <c r="E10" t="s">
        <v>384</v>
      </c>
      <c r="F10" t="s">
        <v>385</v>
      </c>
      <c r="G10" t="s">
        <v>386</v>
      </c>
      <c r="H10" t="s">
        <v>387</v>
      </c>
      <c r="I10" t="s">
        <v>388</v>
      </c>
      <c r="J10" t="s">
        <v>389</v>
      </c>
      <c r="K10" t="s">
        <v>390</v>
      </c>
      <c r="L10" t="s">
        <v>391</v>
      </c>
      <c r="M10" t="s">
        <v>392</v>
      </c>
    </row>
    <row r="11" spans="1:13">
      <c r="A11" s="1" t="s">
        <v>393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  <row r="12" spans="1:13">
      <c r="A12" s="1" t="s">
        <v>394</v>
      </c>
      <c r="B12" t="s">
        <v>395</v>
      </c>
      <c r="C12" t="s">
        <v>396</v>
      </c>
      <c r="D12" t="s">
        <v>397</v>
      </c>
      <c r="E12" t="s">
        <v>398</v>
      </c>
      <c r="F12" t="s">
        <v>399</v>
      </c>
      <c r="G12" t="s">
        <v>400</v>
      </c>
      <c r="H12" t="s">
        <v>401</v>
      </c>
      <c r="I12" t="s">
        <v>402</v>
      </c>
      <c r="J12" t="s">
        <v>403</v>
      </c>
      <c r="K12" t="s">
        <v>404</v>
      </c>
      <c r="L12" t="s">
        <v>405</v>
      </c>
      <c r="M12" t="s">
        <v>406</v>
      </c>
    </row>
    <row r="13" spans="1:13">
      <c r="A13" s="1" t="s">
        <v>407</v>
      </c>
      <c r="B13" t="s">
        <v>408</v>
      </c>
      <c r="C13" t="s">
        <v>1</v>
      </c>
      <c r="D13" t="s">
        <v>409</v>
      </c>
      <c r="E13" t="s">
        <v>410</v>
      </c>
      <c r="F13" t="s">
        <v>411</v>
      </c>
      <c r="G13" t="s">
        <v>412</v>
      </c>
      <c r="H13" t="s">
        <v>413</v>
      </c>
      <c r="I13" t="s">
        <v>203</v>
      </c>
      <c r="J13" t="s">
        <v>414</v>
      </c>
      <c r="K13" t="s">
        <v>415</v>
      </c>
      <c r="L13" t="s">
        <v>416</v>
      </c>
      <c r="M13" t="s">
        <v>417</v>
      </c>
    </row>
    <row r="14" spans="1:13">
      <c r="A14" s="1" t="s">
        <v>418</v>
      </c>
      <c r="B14" t="s">
        <v>419</v>
      </c>
      <c r="C14" t="s">
        <v>420</v>
      </c>
      <c r="D14" t="s">
        <v>421</v>
      </c>
      <c r="E14" t="s">
        <v>422</v>
      </c>
      <c r="F14" t="s">
        <v>423</v>
      </c>
      <c r="G14" t="s">
        <v>423</v>
      </c>
      <c r="H14" t="s">
        <v>424</v>
      </c>
      <c r="I14" t="s">
        <v>425</v>
      </c>
      <c r="J14" t="s">
        <v>426</v>
      </c>
      <c r="K14" t="s">
        <v>427</v>
      </c>
      <c r="L14" t="s">
        <v>416</v>
      </c>
      <c r="M14" t="s">
        <v>417</v>
      </c>
    </row>
    <row r="15" spans="1:13">
      <c r="A15" s="1" t="s">
        <v>428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t="s">
        <v>142</v>
      </c>
      <c r="J15" t="s">
        <v>143</v>
      </c>
      <c r="K15" t="s">
        <v>144</v>
      </c>
      <c r="L15" t="s">
        <v>145</v>
      </c>
      <c r="M15" t="s">
        <v>146</v>
      </c>
    </row>
    <row r="16" spans="1:13">
      <c r="A16" s="1" t="s">
        <v>429</v>
      </c>
      <c r="B16" t="s">
        <v>430</v>
      </c>
      <c r="C16" t="s">
        <v>431</v>
      </c>
      <c r="D16" t="s">
        <v>432</v>
      </c>
      <c r="E16" t="s">
        <v>433</v>
      </c>
      <c r="F16" t="s">
        <v>434</v>
      </c>
      <c r="G16" t="s">
        <v>435</v>
      </c>
      <c r="H16" t="s">
        <v>436</v>
      </c>
      <c r="I16" t="s">
        <v>437</v>
      </c>
      <c r="J16" t="s">
        <v>438</v>
      </c>
      <c r="K16" t="s">
        <v>439</v>
      </c>
      <c r="L16" t="s">
        <v>440</v>
      </c>
      <c r="M16" t="s">
        <v>441</v>
      </c>
    </row>
    <row r="17" spans="1:13">
      <c r="A17" s="1" t="s">
        <v>442</v>
      </c>
      <c r="B17" t="s">
        <v>443</v>
      </c>
      <c r="C17" t="s">
        <v>444</v>
      </c>
      <c r="D17" t="s">
        <v>445</v>
      </c>
      <c r="E17" t="s">
        <v>446</v>
      </c>
      <c r="F17" t="s">
        <v>447</v>
      </c>
      <c r="G17" t="s">
        <v>448</v>
      </c>
      <c r="H17" t="s">
        <v>449</v>
      </c>
      <c r="I17" t="s">
        <v>450</v>
      </c>
      <c r="J17" t="s">
        <v>451</v>
      </c>
      <c r="K17" t="s">
        <v>452</v>
      </c>
      <c r="L17" t="s">
        <v>453</v>
      </c>
      <c r="M17" t="s">
        <v>454</v>
      </c>
    </row>
    <row r="18" spans="1:13">
      <c r="A18" s="1" t="s">
        <v>455</v>
      </c>
      <c r="B18" t="s">
        <v>456</v>
      </c>
      <c r="C18" t="s">
        <v>457</v>
      </c>
      <c r="D18" t="s">
        <v>458</v>
      </c>
      <c r="E18" t="s">
        <v>459</v>
      </c>
      <c r="F18" t="s">
        <v>460</v>
      </c>
      <c r="G18" t="s">
        <v>461</v>
      </c>
      <c r="H18" t="s">
        <v>462</v>
      </c>
      <c r="I18" t="s">
        <v>463</v>
      </c>
      <c r="J18" t="s">
        <v>464</v>
      </c>
      <c r="K18" t="s">
        <v>465</v>
      </c>
      <c r="L18" t="s">
        <v>466</v>
      </c>
      <c r="M18" t="s">
        <v>467</v>
      </c>
    </row>
    <row r="19" spans="1:13">
      <c r="A19" s="1" t="s">
        <v>468</v>
      </c>
      <c r="B19" t="s">
        <v>469</v>
      </c>
      <c r="C19" t="s">
        <v>470</v>
      </c>
      <c r="D19" t="s">
        <v>471</v>
      </c>
      <c r="E19" t="s">
        <v>472</v>
      </c>
      <c r="F19" t="s">
        <v>473</v>
      </c>
      <c r="G19" t="s">
        <v>474</v>
      </c>
      <c r="H19" t="s">
        <v>475</v>
      </c>
      <c r="I19" t="s">
        <v>476</v>
      </c>
      <c r="J19" t="s">
        <v>477</v>
      </c>
      <c r="K19" t="s">
        <v>478</v>
      </c>
      <c r="L19" t="s">
        <v>479</v>
      </c>
      <c r="M19" t="s">
        <v>480</v>
      </c>
    </row>
    <row r="20" spans="1:13">
      <c r="A20" s="1" t="s">
        <v>481</v>
      </c>
      <c r="B20" t="s">
        <v>482</v>
      </c>
      <c r="C20" t="s">
        <v>483</v>
      </c>
      <c r="D20" t="s">
        <v>484</v>
      </c>
      <c r="E20" t="s">
        <v>485</v>
      </c>
      <c r="F20" t="s">
        <v>486</v>
      </c>
      <c r="G20" t="s">
        <v>487</v>
      </c>
      <c r="H20" t="s">
        <v>488</v>
      </c>
      <c r="I20" t="s">
        <v>489</v>
      </c>
      <c r="J20" t="s">
        <v>490</v>
      </c>
      <c r="K20" t="s">
        <v>491</v>
      </c>
      <c r="L20" t="s">
        <v>492</v>
      </c>
      <c r="M20" t="s">
        <v>493</v>
      </c>
    </row>
    <row r="21" spans="1:13">
      <c r="A21" s="1" t="s">
        <v>494</v>
      </c>
      <c r="B21" t="s">
        <v>495</v>
      </c>
      <c r="C21" t="s">
        <v>496</v>
      </c>
      <c r="D21" t="s">
        <v>497</v>
      </c>
      <c r="E21" t="s">
        <v>498</v>
      </c>
      <c r="F21" t="s">
        <v>499</v>
      </c>
      <c r="G21" t="s">
        <v>500</v>
      </c>
      <c r="H21" t="s">
        <v>501</v>
      </c>
      <c r="I21" t="s">
        <v>502</v>
      </c>
      <c r="J21" t="s">
        <v>503</v>
      </c>
      <c r="K21" t="s">
        <v>504</v>
      </c>
      <c r="L21" t="s">
        <v>505</v>
      </c>
      <c r="M21" t="s">
        <v>506</v>
      </c>
    </row>
    <row r="22" spans="1:13">
      <c r="A22" s="1" t="s">
        <v>507</v>
      </c>
      <c r="B22" t="s">
        <v>508</v>
      </c>
      <c r="C22" t="s">
        <v>509</v>
      </c>
      <c r="D22" t="s">
        <v>510</v>
      </c>
      <c r="E22" t="s">
        <v>511</v>
      </c>
      <c r="F22" t="s">
        <v>512</v>
      </c>
      <c r="G22" t="s">
        <v>513</v>
      </c>
      <c r="H22" t="s">
        <v>514</v>
      </c>
      <c r="I22" t="s">
        <v>515</v>
      </c>
      <c r="J22" t="s">
        <v>516</v>
      </c>
      <c r="K22" t="s">
        <v>517</v>
      </c>
      <c r="L22" t="s">
        <v>518</v>
      </c>
      <c r="M22" t="s">
        <v>519</v>
      </c>
    </row>
    <row r="23" spans="1:13">
      <c r="A23" s="1" t="s">
        <v>520</v>
      </c>
      <c r="B23" t="s">
        <v>521</v>
      </c>
      <c r="C23" t="s">
        <v>522</v>
      </c>
      <c r="D23" t="s">
        <v>523</v>
      </c>
      <c r="E23" t="s">
        <v>524</v>
      </c>
      <c r="F23" t="s">
        <v>525</v>
      </c>
      <c r="G23" t="s">
        <v>526</v>
      </c>
      <c r="H23" t="s">
        <v>527</v>
      </c>
      <c r="I23" t="s">
        <v>528</v>
      </c>
      <c r="J23" t="s">
        <v>529</v>
      </c>
      <c r="K23" t="s">
        <v>530</v>
      </c>
      <c r="L23" t="s">
        <v>531</v>
      </c>
      <c r="M23" t="s">
        <v>532</v>
      </c>
    </row>
    <row r="24" spans="1:13">
      <c r="A24" s="1" t="s">
        <v>533</v>
      </c>
      <c r="B24" t="s">
        <v>149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</row>
    <row r="25" spans="1:13">
      <c r="A25" s="1" t="s">
        <v>534</v>
      </c>
      <c r="B25" t="s">
        <v>535</v>
      </c>
      <c r="C25" t="s">
        <v>536</v>
      </c>
      <c r="D25" t="s">
        <v>537</v>
      </c>
      <c r="E25" t="s">
        <v>538</v>
      </c>
      <c r="F25" t="s">
        <v>539</v>
      </c>
      <c r="G25" t="s">
        <v>540</v>
      </c>
      <c r="H25" t="s">
        <v>541</v>
      </c>
      <c r="I25" t="s">
        <v>542</v>
      </c>
      <c r="J25" t="s">
        <v>543</v>
      </c>
      <c r="K25" t="s">
        <v>544</v>
      </c>
      <c r="L25" t="s">
        <v>545</v>
      </c>
      <c r="M25" t="s">
        <v>546</v>
      </c>
    </row>
    <row r="26" spans="1:13">
      <c r="A26" s="1" t="s">
        <v>547</v>
      </c>
      <c r="B26" t="s">
        <v>548</v>
      </c>
      <c r="C26" t="s">
        <v>17</v>
      </c>
      <c r="D26" t="s">
        <v>549</v>
      </c>
      <c r="E26" t="s">
        <v>19</v>
      </c>
      <c r="F26" t="s">
        <v>20</v>
      </c>
      <c r="G26" t="s">
        <v>550</v>
      </c>
      <c r="H26" t="s">
        <v>551</v>
      </c>
      <c r="I26" t="s">
        <v>23</v>
      </c>
      <c r="J26" t="s">
        <v>24</v>
      </c>
      <c r="K26" t="s">
        <v>25</v>
      </c>
      <c r="L26" t="s">
        <v>26</v>
      </c>
      <c r="M26" t="s">
        <v>27</v>
      </c>
    </row>
    <row r="27" spans="1:13">
      <c r="A27" s="1" t="s">
        <v>552</v>
      </c>
      <c r="B27" t="s">
        <v>548</v>
      </c>
      <c r="C27" t="s">
        <v>553</v>
      </c>
      <c r="D27" t="s">
        <v>554</v>
      </c>
      <c r="E27" t="s">
        <v>555</v>
      </c>
      <c r="F27" t="s">
        <v>556</v>
      </c>
      <c r="G27" t="s">
        <v>557</v>
      </c>
      <c r="H27" t="s">
        <v>558</v>
      </c>
      <c r="I27" t="s">
        <v>559</v>
      </c>
      <c r="J27" t="s">
        <v>560</v>
      </c>
      <c r="K27" t="s">
        <v>561</v>
      </c>
      <c r="L27" t="s">
        <v>562</v>
      </c>
      <c r="M27" t="s">
        <v>563</v>
      </c>
    </row>
    <row r="28" spans="1:13">
      <c r="A28" s="1" t="s">
        <v>564</v>
      </c>
      <c r="B28" t="s">
        <v>71</v>
      </c>
      <c r="C28" t="s">
        <v>72</v>
      </c>
      <c r="D28" t="s">
        <v>73</v>
      </c>
      <c r="E28" t="s">
        <v>74</v>
      </c>
      <c r="F28" t="s">
        <v>75</v>
      </c>
      <c r="G28" t="s">
        <v>76</v>
      </c>
      <c r="H28" t="s">
        <v>77</v>
      </c>
      <c r="I28" t="s">
        <v>78</v>
      </c>
      <c r="J28" t="s">
        <v>79</v>
      </c>
      <c r="K28" t="s">
        <v>80</v>
      </c>
      <c r="L28" t="s">
        <v>81</v>
      </c>
      <c r="M28" t="s">
        <v>82</v>
      </c>
    </row>
    <row r="29" spans="1:13">
      <c r="A29" s="1" t="s">
        <v>565</v>
      </c>
      <c r="B29" t="s">
        <v>566</v>
      </c>
      <c r="C29" t="s">
        <v>567</v>
      </c>
      <c r="D29" t="s">
        <v>568</v>
      </c>
      <c r="E29" t="s">
        <v>375</v>
      </c>
      <c r="F29" t="s">
        <v>569</v>
      </c>
      <c r="G29" t="s">
        <v>570</v>
      </c>
      <c r="H29" t="s">
        <v>571</v>
      </c>
      <c r="I29" t="s">
        <v>572</v>
      </c>
      <c r="J29" t="s">
        <v>573</v>
      </c>
      <c r="K29" t="s">
        <v>574</v>
      </c>
      <c r="L29" t="s">
        <v>575</v>
      </c>
      <c r="M29" t="s">
        <v>576</v>
      </c>
    </row>
    <row r="31" spans="1:13">
      <c r="A31" s="2" t="s">
        <v>577</v>
      </c>
    </row>
    <row r="32" spans="1:13">
      <c r="A32" s="2" t="s">
        <v>578</v>
      </c>
      <c r="C32" s="3">
        <f>C24/B24-1</f>
        <v>0.65016501650165015</v>
      </c>
      <c r="D32" s="3">
        <f t="shared" ref="D32:M32" si="0">D24/C24-1</f>
        <v>-0.94699999999999995</v>
      </c>
      <c r="E32" s="3">
        <f t="shared" si="0"/>
        <v>27.30188679245283</v>
      </c>
      <c r="F32" s="3">
        <f t="shared" si="0"/>
        <v>0.96</v>
      </c>
      <c r="G32" s="3">
        <f t="shared" si="0"/>
        <v>0.25442176870748301</v>
      </c>
      <c r="H32" s="3">
        <f t="shared" si="0"/>
        <v>1.7703362255965294</v>
      </c>
      <c r="I32" s="3">
        <f t="shared" si="0"/>
        <v>0.55955760007830091</v>
      </c>
      <c r="J32" s="3">
        <f t="shared" si="0"/>
        <v>0.38772436299736412</v>
      </c>
      <c r="K32" s="3">
        <f t="shared" si="0"/>
        <v>-0.16402858176555712</v>
      </c>
      <c r="L32" s="3">
        <f t="shared" si="0"/>
        <v>0.57673789559101984</v>
      </c>
      <c r="M32" s="3">
        <f t="shared" si="0"/>
        <v>0.35078569958141759</v>
      </c>
    </row>
    <row r="36" spans="1:13">
      <c r="A36" s="2" t="s">
        <v>579</v>
      </c>
      <c r="B36" s="3">
        <f>B4/B2</f>
        <v>0.75025329280648434</v>
      </c>
      <c r="C36" s="3">
        <f t="shared" ref="C36:M36" si="1">C4/C2</f>
        <v>0.76825653462678523</v>
      </c>
      <c r="D36" s="3">
        <f t="shared" si="1"/>
        <v>0.73197091766555311</v>
      </c>
      <c r="E36" s="3">
        <f t="shared" si="1"/>
        <v>0.76181402439024393</v>
      </c>
      <c r="F36" s="3">
        <f t="shared" si="1"/>
        <v>0.82729022942403341</v>
      </c>
      <c r="G36" s="3">
        <f t="shared" si="1"/>
        <v>0.84008255243195007</v>
      </c>
      <c r="H36" s="3">
        <f t="shared" si="1"/>
        <v>0.86290614371517471</v>
      </c>
      <c r="I36" s="3">
        <f t="shared" si="1"/>
        <v>0.86584015939783043</v>
      </c>
      <c r="J36" s="3">
        <f t="shared" si="1"/>
        <v>0.8324617643898421</v>
      </c>
      <c r="K36" s="3">
        <f t="shared" si="1"/>
        <v>0.81936998741106415</v>
      </c>
      <c r="L36" s="3">
        <f t="shared" si="1"/>
        <v>0.80582795323678236</v>
      </c>
      <c r="M36" s="3">
        <f t="shared" si="1"/>
        <v>0.80794376277251567</v>
      </c>
    </row>
    <row r="38" spans="1:13">
      <c r="A38" t="s">
        <v>580</v>
      </c>
      <c r="B38" s="3">
        <f t="shared" ref="B38:M38" si="2">B24/B4</f>
        <v>0.40918298446995272</v>
      </c>
      <c r="C38" s="3">
        <f t="shared" si="2"/>
        <v>0.35075412136092599</v>
      </c>
      <c r="D38" s="3">
        <f t="shared" si="2"/>
        <v>1.4228187919463087E-2</v>
      </c>
      <c r="E38" s="3">
        <f t="shared" si="2"/>
        <v>0.25012506253126565</v>
      </c>
      <c r="F38" s="3">
        <f t="shared" si="2"/>
        <v>0.28507708717153107</v>
      </c>
      <c r="G38" s="3">
        <f t="shared" si="2"/>
        <v>0.24487085850873117</v>
      </c>
      <c r="H38" s="3">
        <f t="shared" si="2"/>
        <v>0.42840370665436706</v>
      </c>
      <c r="I38" s="3">
        <f t="shared" si="2"/>
        <v>0.45268331486689961</v>
      </c>
      <c r="J38" s="3">
        <f t="shared" si="2"/>
        <v>0.47570079383860764</v>
      </c>
      <c r="K38" s="3">
        <f t="shared" si="2"/>
        <v>0.319108533153797</v>
      </c>
      <c r="L38" s="3">
        <f t="shared" si="2"/>
        <v>0.42074112569110622</v>
      </c>
      <c r="M38" s="3">
        <f t="shared" si="2"/>
        <v>0.41320319059613769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8282-CB72-475B-B85F-B4A5DBD4884C}">
  <dimension ref="A1:BI83"/>
  <sheetViews>
    <sheetView tabSelected="1" workbookViewId="0">
      <pane xSplit="1" ySplit="3" topLeftCell="L4" activePane="bottomRight" state="frozen"/>
      <selection pane="bottomRight" activeCell="O15" sqref="O15"/>
      <selection pane="bottomLeft" activeCell="A4" sqref="A4"/>
      <selection pane="topRight" activeCell="B1" sqref="B1"/>
    </sheetView>
  </sheetViews>
  <sheetFormatPr defaultRowHeight="14.45"/>
  <cols>
    <col min="1" max="1" width="16.5703125" customWidth="1"/>
    <col min="2" max="9" width="8.5703125" customWidth="1"/>
    <col min="14" max="16" width="9.42578125" bestFit="1" customWidth="1"/>
    <col min="17" max="17" width="10.42578125" bestFit="1" customWidth="1"/>
    <col min="18" max="19" width="9.42578125" bestFit="1" customWidth="1"/>
    <col min="20" max="21" width="10.42578125" bestFit="1" customWidth="1"/>
    <col min="22" max="23" width="9.42578125" bestFit="1" customWidth="1"/>
    <col min="24" max="24" width="10.42578125" bestFit="1" customWidth="1"/>
    <col min="26" max="27" width="9.42578125" bestFit="1" customWidth="1"/>
    <col min="28" max="28" width="10.42578125" bestFit="1" customWidth="1"/>
    <col min="30" max="31" width="9.42578125" bestFit="1" customWidth="1"/>
    <col min="32" max="32" width="10.42578125" bestFit="1" customWidth="1"/>
    <col min="34" max="35" width="9.42578125" bestFit="1" customWidth="1"/>
    <col min="36" max="36" width="10.42578125" bestFit="1" customWidth="1"/>
    <col min="41" max="41" width="9.42578125" bestFit="1" customWidth="1"/>
    <col min="44" max="46" width="9.42578125" bestFit="1" customWidth="1"/>
  </cols>
  <sheetData>
    <row r="1" spans="1:52">
      <c r="A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586</v>
      </c>
      <c r="O1" t="s">
        <v>587</v>
      </c>
      <c r="P1" t="s">
        <v>588</v>
      </c>
      <c r="Q1" t="s">
        <v>589</v>
      </c>
      <c r="R1" t="s">
        <v>590</v>
      </c>
      <c r="S1" t="s">
        <v>591</v>
      </c>
      <c r="T1" t="s">
        <v>592</v>
      </c>
      <c r="U1" t="s">
        <v>593</v>
      </c>
      <c r="V1" t="s">
        <v>594</v>
      </c>
      <c r="W1" t="s">
        <v>595</v>
      </c>
      <c r="X1" t="s">
        <v>596</v>
      </c>
      <c r="Y1" t="s">
        <v>597</v>
      </c>
      <c r="Z1" t="s">
        <v>598</v>
      </c>
      <c r="AA1" t="s">
        <v>599</v>
      </c>
      <c r="AB1" t="s">
        <v>600</v>
      </c>
      <c r="AC1" t="s">
        <v>601</v>
      </c>
      <c r="AD1" t="s">
        <v>602</v>
      </c>
      <c r="AE1" t="s">
        <v>603</v>
      </c>
      <c r="AF1" t="s">
        <v>604</v>
      </c>
      <c r="AG1" t="s">
        <v>605</v>
      </c>
      <c r="AH1" t="s">
        <v>606</v>
      </c>
      <c r="AI1" t="s">
        <v>607</v>
      </c>
      <c r="AJ1" t="s">
        <v>608</v>
      </c>
      <c r="AK1" t="s">
        <v>609</v>
      </c>
    </row>
    <row r="2" spans="1:52">
      <c r="A2" t="s">
        <v>610</v>
      </c>
      <c r="R2" s="8">
        <v>43216</v>
      </c>
      <c r="S2" s="8">
        <v>43307</v>
      </c>
      <c r="T2" s="8">
        <v>43404</v>
      </c>
      <c r="V2" s="8">
        <v>43580</v>
      </c>
      <c r="W2" s="8">
        <v>43671</v>
      </c>
      <c r="X2" s="8">
        <v>43769</v>
      </c>
      <c r="Z2" s="8">
        <v>43951</v>
      </c>
      <c r="AA2" s="8">
        <v>44043</v>
      </c>
      <c r="AB2" s="8">
        <v>44134</v>
      </c>
      <c r="AD2" s="8">
        <v>44315</v>
      </c>
      <c r="AE2" s="8">
        <v>44406</v>
      </c>
      <c r="AF2" s="8">
        <v>44495</v>
      </c>
      <c r="AH2" s="8">
        <v>44679</v>
      </c>
      <c r="AI2" s="8">
        <v>44770</v>
      </c>
      <c r="AJ2" s="8">
        <v>44861</v>
      </c>
      <c r="AO2" s="8">
        <v>42487</v>
      </c>
      <c r="AP2" s="8">
        <v>42769</v>
      </c>
      <c r="AQ2" s="8">
        <v>43132</v>
      </c>
      <c r="AR2" s="8">
        <v>43496</v>
      </c>
      <c r="AS2" s="8">
        <v>43860</v>
      </c>
      <c r="AT2" s="8">
        <v>44224</v>
      </c>
      <c r="AU2" s="8">
        <v>44595</v>
      </c>
    </row>
    <row r="3" spans="1:52">
      <c r="A3" t="s">
        <v>611</v>
      </c>
      <c r="N3" s="8">
        <v>42825</v>
      </c>
      <c r="O3" s="8">
        <v>42916</v>
      </c>
      <c r="P3" s="8">
        <v>43008</v>
      </c>
      <c r="Q3" s="8">
        <v>43100</v>
      </c>
      <c r="R3" s="8">
        <v>43190</v>
      </c>
      <c r="S3" s="8">
        <v>43281</v>
      </c>
      <c r="T3" s="8">
        <v>43373</v>
      </c>
      <c r="U3" s="8">
        <v>43465</v>
      </c>
      <c r="V3" s="8">
        <v>43555</v>
      </c>
      <c r="W3" s="8">
        <v>43646</v>
      </c>
      <c r="X3" s="8">
        <v>43738</v>
      </c>
      <c r="Z3" s="8">
        <v>43921</v>
      </c>
      <c r="AA3" s="8">
        <v>44012</v>
      </c>
      <c r="AB3" s="8">
        <v>44104</v>
      </c>
      <c r="AD3" s="8">
        <v>44286</v>
      </c>
      <c r="AE3" s="8">
        <v>44377</v>
      </c>
      <c r="AF3" s="8">
        <v>44469</v>
      </c>
      <c r="AH3" s="8">
        <v>44651</v>
      </c>
      <c r="AI3" s="8">
        <v>44742</v>
      </c>
      <c r="AJ3" s="8">
        <v>44834</v>
      </c>
      <c r="AO3">
        <f>2015</f>
        <v>2015</v>
      </c>
      <c r="AP3">
        <f>AO3+1</f>
        <v>2016</v>
      </c>
      <c r="AQ3">
        <f t="shared" ref="AQ3:AZ3" si="0">AP3+1</f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</row>
    <row r="4" spans="1:52" s="4" customFormat="1">
      <c r="A4" s="5" t="s">
        <v>612</v>
      </c>
      <c r="B4" s="5"/>
      <c r="C4" s="5"/>
      <c r="D4" s="5"/>
      <c r="E4" s="5"/>
      <c r="F4" s="5"/>
      <c r="G4" s="5"/>
      <c r="H4" s="5"/>
      <c r="I4" s="5"/>
      <c r="AF4" s="13"/>
      <c r="AJ4" s="13"/>
    </row>
    <row r="5" spans="1:52">
      <c r="A5" t="s">
        <v>613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9164</v>
      </c>
      <c r="P5" s="10">
        <v>10142</v>
      </c>
      <c r="Q5" s="10"/>
      <c r="R5" s="10">
        <v>11795</v>
      </c>
      <c r="S5" s="10">
        <v>13038</v>
      </c>
      <c r="T5" s="10">
        <v>13539</v>
      </c>
      <c r="U5" s="10"/>
      <c r="V5" s="10">
        <v>14912</v>
      </c>
      <c r="W5" s="10">
        <v>16624</v>
      </c>
      <c r="X5" s="10">
        <v>17383</v>
      </c>
      <c r="Y5" s="10"/>
      <c r="Z5" s="10">
        <v>17440</v>
      </c>
      <c r="AA5" s="10">
        <v>18321</v>
      </c>
      <c r="AB5" s="10">
        <v>21221</v>
      </c>
      <c r="AC5" s="10"/>
      <c r="AD5" s="10">
        <v>25439</v>
      </c>
      <c r="AE5" s="10">
        <v>28580</v>
      </c>
      <c r="AF5" s="10">
        <v>28276</v>
      </c>
      <c r="AG5" s="10"/>
      <c r="AH5" s="10">
        <v>26998</v>
      </c>
      <c r="AI5" s="10">
        <v>28152</v>
      </c>
      <c r="AJ5" s="10">
        <v>27237</v>
      </c>
      <c r="AO5">
        <v>17079</v>
      </c>
      <c r="AP5">
        <v>26885</v>
      </c>
      <c r="AQ5">
        <v>39942</v>
      </c>
      <c r="AR5">
        <v>55013</v>
      </c>
      <c r="AS5">
        <v>69655</v>
      </c>
      <c r="AT5">
        <v>84169</v>
      </c>
      <c r="AU5">
        <v>114934</v>
      </c>
    </row>
    <row r="6" spans="1:52">
      <c r="A6" t="s">
        <v>614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157</v>
      </c>
      <c r="P6" s="10">
        <v>186</v>
      </c>
      <c r="Q6" s="10"/>
      <c r="R6" s="10">
        <v>171</v>
      </c>
      <c r="S6" s="10">
        <v>193</v>
      </c>
      <c r="T6" s="10">
        <v>188</v>
      </c>
      <c r="U6" s="10"/>
      <c r="V6" s="10">
        <v>165</v>
      </c>
      <c r="W6" s="10">
        <v>262</v>
      </c>
      <c r="X6" s="10">
        <v>269</v>
      </c>
      <c r="Y6" s="10"/>
      <c r="Z6" s="10">
        <v>297</v>
      </c>
      <c r="AA6" s="10">
        <v>366</v>
      </c>
      <c r="AB6" s="10">
        <v>249</v>
      </c>
      <c r="AC6" s="10"/>
      <c r="AD6" s="10">
        <v>198</v>
      </c>
      <c r="AE6" s="10">
        <v>192</v>
      </c>
      <c r="AF6" s="10">
        <v>176</v>
      </c>
      <c r="AG6" s="10"/>
      <c r="AH6" s="10">
        <v>215</v>
      </c>
      <c r="AI6" s="10">
        <v>218</v>
      </c>
      <c r="AJ6" s="10">
        <v>192</v>
      </c>
      <c r="AO6">
        <v>849</v>
      </c>
      <c r="AP6">
        <v>753</v>
      </c>
      <c r="AQ6">
        <v>711</v>
      </c>
      <c r="AR6">
        <v>825</v>
      </c>
      <c r="AS6">
        <v>541</v>
      </c>
      <c r="AT6">
        <v>657</v>
      </c>
      <c r="AU6">
        <v>721</v>
      </c>
    </row>
    <row r="7" spans="1:52" s="6" customFormat="1">
      <c r="A7" s="6" t="s">
        <v>615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0</v>
      </c>
      <c r="P7" s="11">
        <v>0</v>
      </c>
      <c r="Q7" s="11"/>
      <c r="R7" s="11">
        <v>0</v>
      </c>
      <c r="S7" s="11">
        <v>0</v>
      </c>
      <c r="T7" s="11">
        <v>0</v>
      </c>
      <c r="U7" s="11"/>
      <c r="V7" s="11">
        <v>0</v>
      </c>
      <c r="W7" s="11">
        <v>0</v>
      </c>
      <c r="X7" s="11">
        <v>0</v>
      </c>
      <c r="Y7" s="11"/>
      <c r="Z7" s="11">
        <v>0</v>
      </c>
      <c r="AA7" s="11">
        <v>0</v>
      </c>
      <c r="AB7" s="11">
        <v>0</v>
      </c>
      <c r="AC7" s="11"/>
      <c r="AD7" s="11">
        <v>534</v>
      </c>
      <c r="AE7" s="11">
        <v>305</v>
      </c>
      <c r="AF7" s="11">
        <v>558</v>
      </c>
      <c r="AG7" s="11"/>
      <c r="AH7" s="11">
        <v>695</v>
      </c>
      <c r="AI7" s="11">
        <v>452</v>
      </c>
      <c r="AJ7" s="11">
        <v>285</v>
      </c>
      <c r="AO7" s="6">
        <v>0</v>
      </c>
      <c r="AP7" s="6">
        <v>0</v>
      </c>
      <c r="AQ7" s="6">
        <v>0</v>
      </c>
      <c r="AR7" s="6">
        <v>0</v>
      </c>
      <c r="AS7" s="6">
        <v>501</v>
      </c>
      <c r="AT7" s="6">
        <v>1139</v>
      </c>
      <c r="AU7" s="6">
        <v>2274</v>
      </c>
    </row>
    <row r="8" spans="1:52">
      <c r="A8" t="s">
        <v>616</v>
      </c>
      <c r="B8">
        <f t="shared" ref="B8:AI8" si="1">SUM(B5:B7)</f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9321</v>
      </c>
      <c r="P8">
        <f t="shared" si="1"/>
        <v>10328</v>
      </c>
      <c r="Q8">
        <f t="shared" si="1"/>
        <v>0</v>
      </c>
      <c r="R8">
        <f t="shared" si="1"/>
        <v>11966</v>
      </c>
      <c r="S8">
        <f t="shared" si="1"/>
        <v>13231</v>
      </c>
      <c r="T8">
        <f t="shared" si="1"/>
        <v>13727</v>
      </c>
      <c r="U8">
        <f t="shared" si="1"/>
        <v>0</v>
      </c>
      <c r="V8">
        <f t="shared" si="1"/>
        <v>15077</v>
      </c>
      <c r="W8">
        <f t="shared" si="1"/>
        <v>16886</v>
      </c>
      <c r="X8">
        <f t="shared" si="1"/>
        <v>17652</v>
      </c>
      <c r="Y8">
        <f t="shared" si="1"/>
        <v>0</v>
      </c>
      <c r="Z8">
        <f t="shared" si="1"/>
        <v>17737</v>
      </c>
      <c r="AA8">
        <f t="shared" si="1"/>
        <v>18687</v>
      </c>
      <c r="AB8">
        <f t="shared" si="1"/>
        <v>21470</v>
      </c>
      <c r="AC8">
        <f t="shared" si="1"/>
        <v>0</v>
      </c>
      <c r="AD8">
        <f t="shared" si="1"/>
        <v>26171</v>
      </c>
      <c r="AE8">
        <f t="shared" si="1"/>
        <v>29077</v>
      </c>
      <c r="AF8">
        <f t="shared" si="1"/>
        <v>29010</v>
      </c>
      <c r="AG8">
        <f t="shared" si="1"/>
        <v>0</v>
      </c>
      <c r="AH8">
        <f t="shared" si="1"/>
        <v>27908</v>
      </c>
      <c r="AI8">
        <f t="shared" si="1"/>
        <v>28822</v>
      </c>
      <c r="AJ8">
        <f>SUM(AJ5:AJ7)</f>
        <v>27714</v>
      </c>
      <c r="AO8">
        <f>SUM(AO5:AO7)</f>
        <v>17928</v>
      </c>
      <c r="AP8">
        <f>SUM(AP5:AP7)</f>
        <v>27638</v>
      </c>
      <c r="AQ8">
        <f>SUM(AQ5:AQ7)</f>
        <v>40653</v>
      </c>
      <c r="AR8">
        <f>SUM(AR5:AR7)</f>
        <v>55838</v>
      </c>
      <c r="AS8">
        <f>SUM(AS5:AS7)</f>
        <v>70697</v>
      </c>
      <c r="AT8">
        <f>SUM(AT5:AT7)</f>
        <v>85965</v>
      </c>
      <c r="AU8">
        <f>SUM(AU5:AU7)</f>
        <v>117929</v>
      </c>
      <c r="AV8">
        <f>SUM(AV5:AV7)</f>
        <v>0</v>
      </c>
      <c r="AW8">
        <f>SUM(AW5:AW7)</f>
        <v>0</v>
      </c>
      <c r="AX8">
        <f>SUM(AX5:AX7)</f>
        <v>0</v>
      </c>
      <c r="AY8">
        <f>SUM(AY5:AY7)</f>
        <v>0</v>
      </c>
      <c r="AZ8">
        <f>SUM(AZ5:AZ7)</f>
        <v>0</v>
      </c>
    </row>
    <row r="10" spans="1:52" s="5" customFormat="1">
      <c r="A10" s="5" t="s">
        <v>617</v>
      </c>
    </row>
    <row r="11" spans="1:52">
      <c r="A11" t="s">
        <v>618</v>
      </c>
      <c r="O11">
        <v>4359</v>
      </c>
      <c r="P11">
        <v>4823</v>
      </c>
      <c r="R11">
        <v>5442</v>
      </c>
      <c r="S11">
        <v>5982</v>
      </c>
      <c r="T11">
        <v>6325</v>
      </c>
      <c r="V11">
        <v>6777</v>
      </c>
      <c r="W11">
        <v>7632</v>
      </c>
      <c r="X11">
        <v>8026</v>
      </c>
      <c r="Z11">
        <v>8012</v>
      </c>
      <c r="AA11">
        <v>8292</v>
      </c>
      <c r="AB11">
        <v>9229</v>
      </c>
      <c r="AD11">
        <v>11436</v>
      </c>
      <c r="AE11">
        <v>12612</v>
      </c>
      <c r="AF11">
        <v>12668</v>
      </c>
      <c r="AH11">
        <v>11780</v>
      </c>
      <c r="AI11">
        <v>12186</v>
      </c>
      <c r="AJ11">
        <v>11966</v>
      </c>
    </row>
    <row r="12" spans="1:52">
      <c r="A12" t="s">
        <v>619</v>
      </c>
      <c r="O12">
        <v>2332</v>
      </c>
      <c r="P12">
        <v>2546</v>
      </c>
      <c r="R12">
        <v>3027</v>
      </c>
      <c r="S12">
        <v>3307</v>
      </c>
      <c r="T12">
        <v>3234</v>
      </c>
      <c r="V12">
        <v>3624</v>
      </c>
      <c r="W12">
        <v>4097</v>
      </c>
      <c r="X12">
        <v>4053</v>
      </c>
      <c r="Z12">
        <v>4150</v>
      </c>
      <c r="AA12">
        <v>4249</v>
      </c>
      <c r="AB12">
        <v>5055</v>
      </c>
      <c r="AD12">
        <v>6384</v>
      </c>
      <c r="AE12">
        <v>7220</v>
      </c>
      <c r="AF12">
        <v>7018</v>
      </c>
      <c r="AH12">
        <v>6638</v>
      </c>
      <c r="AI12">
        <v>6650</v>
      </c>
      <c r="AJ12">
        <v>5996</v>
      </c>
    </row>
    <row r="13" spans="1:52">
      <c r="A13" t="s">
        <v>620</v>
      </c>
      <c r="O13">
        <v>1806</v>
      </c>
      <c r="P13">
        <v>2042</v>
      </c>
      <c r="R13">
        <v>2475</v>
      </c>
      <c r="S13">
        <v>2772</v>
      </c>
      <c r="T13">
        <v>3007</v>
      </c>
      <c r="V13">
        <v>3337</v>
      </c>
      <c r="W13">
        <v>3628</v>
      </c>
      <c r="X13">
        <v>3958</v>
      </c>
      <c r="Z13">
        <v>3971</v>
      </c>
      <c r="AA13">
        <v>4611</v>
      </c>
      <c r="AB13">
        <v>5311</v>
      </c>
      <c r="AD13">
        <v>6101</v>
      </c>
      <c r="AE13">
        <v>6677</v>
      </c>
      <c r="AF13">
        <v>6592</v>
      </c>
      <c r="AH13">
        <v>6722</v>
      </c>
      <c r="AI13">
        <v>6960</v>
      </c>
      <c r="AJ13">
        <v>6797</v>
      </c>
    </row>
    <row r="14" spans="1:52" s="6" customFormat="1">
      <c r="A14" s="6" t="s">
        <v>621</v>
      </c>
      <c r="O14" s="6">
        <v>824</v>
      </c>
      <c r="P14" s="6">
        <v>917</v>
      </c>
      <c r="R14" s="6">
        <v>1022</v>
      </c>
      <c r="S14" s="6">
        <v>1170</v>
      </c>
      <c r="T14" s="6">
        <v>1161</v>
      </c>
      <c r="V14" s="6">
        <v>1339</v>
      </c>
      <c r="W14" s="6">
        <v>1529</v>
      </c>
      <c r="X14" s="6">
        <v>1615</v>
      </c>
      <c r="Z14" s="6">
        <v>1604</v>
      </c>
      <c r="AA14" s="6">
        <v>1535</v>
      </c>
      <c r="AB14" s="6">
        <v>1875</v>
      </c>
      <c r="AD14" s="6">
        <v>2250</v>
      </c>
      <c r="AE14" s="6">
        <v>2568</v>
      </c>
      <c r="AF14" s="6">
        <v>2732</v>
      </c>
      <c r="AH14" s="6">
        <v>2768</v>
      </c>
      <c r="AI14" s="6">
        <v>3026</v>
      </c>
      <c r="AJ14" s="6">
        <v>2955</v>
      </c>
    </row>
    <row r="15" spans="1:52">
      <c r="A15" t="s">
        <v>622</v>
      </c>
      <c r="C15">
        <f t="shared" ref="C15:AI15" si="2">SUM(C11:C14)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9321</v>
      </c>
      <c r="P15">
        <f t="shared" si="2"/>
        <v>10328</v>
      </c>
      <c r="Q15">
        <f t="shared" si="2"/>
        <v>0</v>
      </c>
      <c r="R15">
        <f t="shared" si="2"/>
        <v>11966</v>
      </c>
      <c r="S15">
        <f t="shared" si="2"/>
        <v>13231</v>
      </c>
      <c r="T15">
        <f t="shared" si="2"/>
        <v>13727</v>
      </c>
      <c r="U15">
        <f t="shared" si="2"/>
        <v>0</v>
      </c>
      <c r="V15" t="s">
        <v>623</v>
      </c>
      <c r="W15">
        <f t="shared" si="2"/>
        <v>16886</v>
      </c>
      <c r="X15">
        <f t="shared" si="2"/>
        <v>17652</v>
      </c>
      <c r="Y15">
        <f t="shared" si="2"/>
        <v>0</v>
      </c>
      <c r="Z15">
        <f t="shared" si="2"/>
        <v>17737</v>
      </c>
      <c r="AA15">
        <f t="shared" si="2"/>
        <v>18687</v>
      </c>
      <c r="AB15">
        <f t="shared" si="2"/>
        <v>21470</v>
      </c>
      <c r="AC15">
        <f t="shared" si="2"/>
        <v>0</v>
      </c>
      <c r="AD15">
        <f t="shared" si="2"/>
        <v>26171</v>
      </c>
      <c r="AE15">
        <f t="shared" si="2"/>
        <v>29077</v>
      </c>
      <c r="AF15">
        <f t="shared" si="2"/>
        <v>29010</v>
      </c>
      <c r="AG15">
        <f t="shared" si="2"/>
        <v>0</v>
      </c>
      <c r="AH15">
        <f t="shared" si="2"/>
        <v>27908</v>
      </c>
      <c r="AI15">
        <f t="shared" si="2"/>
        <v>28822</v>
      </c>
      <c r="AJ15">
        <f>SUM(AJ11:AJ14)</f>
        <v>27714</v>
      </c>
    </row>
    <row r="17" spans="1:52" s="4" customFormat="1">
      <c r="A17" s="5" t="s">
        <v>624</v>
      </c>
      <c r="B17" s="5"/>
      <c r="C17" s="5"/>
      <c r="D17" s="5"/>
      <c r="E17" s="5"/>
      <c r="F17" s="5"/>
      <c r="G17" s="5"/>
      <c r="H17" s="5"/>
      <c r="I17" s="5"/>
    </row>
    <row r="18" spans="1:52">
      <c r="A18" t="s">
        <v>289</v>
      </c>
      <c r="N18">
        <v>8032</v>
      </c>
      <c r="O18">
        <v>9321</v>
      </c>
      <c r="P18">
        <v>10328</v>
      </c>
      <c r="Q18">
        <f>AQ18-P18-O18-N18</f>
        <v>12972</v>
      </c>
      <c r="R18">
        <v>11966</v>
      </c>
      <c r="S18">
        <v>13231</v>
      </c>
      <c r="T18">
        <v>13727</v>
      </c>
      <c r="U18">
        <f>AR18-T18-S18-R18</f>
        <v>16914</v>
      </c>
      <c r="V18">
        <v>15077</v>
      </c>
      <c r="W18">
        <v>16886</v>
      </c>
      <c r="X18">
        <v>17652</v>
      </c>
      <c r="Y18">
        <f>AS18-X18-W18-V18</f>
        <v>21082</v>
      </c>
      <c r="Z18">
        <v>17737</v>
      </c>
      <c r="AA18">
        <v>18687</v>
      </c>
      <c r="AB18">
        <v>21470</v>
      </c>
      <c r="AC18">
        <f>AT18-AB18-AA18-Z18</f>
        <v>28071</v>
      </c>
      <c r="AD18">
        <v>26171</v>
      </c>
      <c r="AE18">
        <v>29077</v>
      </c>
      <c r="AF18">
        <v>29010</v>
      </c>
      <c r="AG18">
        <f>AU18-AF18-AE18-AD18</f>
        <v>33671</v>
      </c>
      <c r="AH18">
        <v>27908</v>
      </c>
      <c r="AI18">
        <v>28822</v>
      </c>
      <c r="AJ18">
        <v>27714</v>
      </c>
      <c r="AO18">
        <v>17928</v>
      </c>
      <c r="AP18">
        <v>27638</v>
      </c>
      <c r="AQ18">
        <v>40653</v>
      </c>
      <c r="AR18">
        <v>55838</v>
      </c>
      <c r="AS18">
        <v>70697</v>
      </c>
      <c r="AT18">
        <v>85965</v>
      </c>
      <c r="AU18">
        <v>117929</v>
      </c>
    </row>
    <row r="19" spans="1:52">
      <c r="A19" t="s">
        <v>625</v>
      </c>
      <c r="N19">
        <v>1159</v>
      </c>
      <c r="O19">
        <v>1237</v>
      </c>
      <c r="P19">
        <v>1448</v>
      </c>
      <c r="Q19">
        <f t="shared" ref="Q19:Q27" si="3">AQ19-P19-O19-N19</f>
        <v>1610</v>
      </c>
      <c r="R19">
        <v>1927</v>
      </c>
      <c r="S19">
        <v>2214</v>
      </c>
      <c r="T19">
        <v>2418</v>
      </c>
      <c r="U19">
        <f t="shared" ref="U19:U28" si="4">AR19-T19-S19-R19</f>
        <v>2796</v>
      </c>
      <c r="V19">
        <v>2816</v>
      </c>
      <c r="W19">
        <v>3307</v>
      </c>
      <c r="X19">
        <v>3155</v>
      </c>
      <c r="Y19">
        <f t="shared" ref="Y19:Y28" si="5">AS19-X19-W19-V19</f>
        <v>3492</v>
      </c>
      <c r="Z19">
        <v>3459</v>
      </c>
      <c r="AA19">
        <v>3829</v>
      </c>
      <c r="AB19">
        <v>4194</v>
      </c>
      <c r="AC19">
        <f t="shared" ref="AC19:AC28" si="6">AT19-AB19-AA19-Z19</f>
        <v>5210</v>
      </c>
      <c r="AD19">
        <v>5131</v>
      </c>
      <c r="AE19">
        <v>5399</v>
      </c>
      <c r="AF19">
        <v>5771</v>
      </c>
      <c r="AG19">
        <f t="shared" ref="AG19:AG27" si="7">AU19-AF19-AE19-AD19</f>
        <v>6348</v>
      </c>
      <c r="AH19">
        <v>6005</v>
      </c>
      <c r="AI19">
        <v>5192</v>
      </c>
      <c r="AJ19">
        <v>5716</v>
      </c>
      <c r="AO19">
        <v>2867</v>
      </c>
      <c r="AP19">
        <v>3789</v>
      </c>
      <c r="AQ19">
        <v>5454</v>
      </c>
      <c r="AR19">
        <v>9355</v>
      </c>
      <c r="AS19">
        <v>12770</v>
      </c>
      <c r="AT19">
        <v>16692</v>
      </c>
      <c r="AU19">
        <v>22649</v>
      </c>
    </row>
    <row r="20" spans="1:52">
      <c r="A20" t="s">
        <v>626</v>
      </c>
      <c r="N20">
        <v>1834</v>
      </c>
      <c r="O20">
        <v>1919</v>
      </c>
      <c r="P20">
        <v>2052</v>
      </c>
      <c r="Q20">
        <f t="shared" si="3"/>
        <v>1949</v>
      </c>
      <c r="R20">
        <v>2238</v>
      </c>
      <c r="S20">
        <v>2523</v>
      </c>
      <c r="T20">
        <v>2657</v>
      </c>
      <c r="U20">
        <f t="shared" si="4"/>
        <v>2855</v>
      </c>
      <c r="V20">
        <v>2860</v>
      </c>
      <c r="W20">
        <v>3315</v>
      </c>
      <c r="X20">
        <v>3548</v>
      </c>
      <c r="Y20">
        <f t="shared" si="5"/>
        <v>3877</v>
      </c>
      <c r="Z20">
        <v>4015</v>
      </c>
      <c r="AA20">
        <v>4462</v>
      </c>
      <c r="AB20">
        <v>4763</v>
      </c>
      <c r="AC20">
        <f t="shared" si="6"/>
        <v>5207</v>
      </c>
      <c r="AD20">
        <v>5197</v>
      </c>
      <c r="AE20">
        <v>6096</v>
      </c>
      <c r="AF20">
        <v>6316</v>
      </c>
      <c r="AG20">
        <f t="shared" si="7"/>
        <v>7046</v>
      </c>
      <c r="AH20">
        <v>7707</v>
      </c>
      <c r="AI20">
        <v>8690</v>
      </c>
      <c r="AJ20">
        <v>9170</v>
      </c>
      <c r="AO20">
        <v>4816</v>
      </c>
      <c r="AP20">
        <v>5919</v>
      </c>
      <c r="AQ20">
        <v>7754</v>
      </c>
      <c r="AR20">
        <v>10273</v>
      </c>
      <c r="AS20">
        <v>13600</v>
      </c>
      <c r="AT20">
        <v>18447</v>
      </c>
      <c r="AU20">
        <v>24655</v>
      </c>
    </row>
    <row r="21" spans="1:52">
      <c r="A21" t="s">
        <v>627</v>
      </c>
      <c r="N21">
        <v>1057</v>
      </c>
      <c r="O21">
        <v>1124</v>
      </c>
      <c r="P21">
        <v>1170</v>
      </c>
      <c r="Q21">
        <f t="shared" si="3"/>
        <v>1374</v>
      </c>
      <c r="R21">
        <v>1595</v>
      </c>
      <c r="S21">
        <v>1855</v>
      </c>
      <c r="T21">
        <v>1928</v>
      </c>
      <c r="U21">
        <f t="shared" si="4"/>
        <v>2468</v>
      </c>
      <c r="V21">
        <v>2020</v>
      </c>
      <c r="W21">
        <v>2414</v>
      </c>
      <c r="X21">
        <v>2416</v>
      </c>
      <c r="Y21">
        <f t="shared" si="5"/>
        <v>3026</v>
      </c>
      <c r="Z21">
        <v>2787</v>
      </c>
      <c r="AA21">
        <v>2840</v>
      </c>
      <c r="AB21">
        <v>2683</v>
      </c>
      <c r="AC21">
        <f t="shared" si="6"/>
        <v>3281</v>
      </c>
      <c r="AD21">
        <v>2843</v>
      </c>
      <c r="AE21">
        <v>3259</v>
      </c>
      <c r="AF21">
        <v>3554</v>
      </c>
      <c r="AG21">
        <f t="shared" si="7"/>
        <v>4387</v>
      </c>
      <c r="AH21">
        <v>3312</v>
      </c>
      <c r="AI21">
        <v>3595</v>
      </c>
      <c r="AJ21">
        <v>3780</v>
      </c>
      <c r="AO21">
        <v>2725</v>
      </c>
      <c r="AP21">
        <v>3772</v>
      </c>
      <c r="AQ21">
        <v>4725</v>
      </c>
      <c r="AR21">
        <v>7846</v>
      </c>
      <c r="AS21">
        <v>9876</v>
      </c>
      <c r="AT21">
        <v>11591</v>
      </c>
      <c r="AU21">
        <v>14043</v>
      </c>
    </row>
    <row r="22" spans="1:52" s="6" customFormat="1">
      <c r="A22" s="6" t="s">
        <v>628</v>
      </c>
      <c r="N22" s="6">
        <v>655</v>
      </c>
      <c r="O22" s="6">
        <v>640</v>
      </c>
      <c r="P22" s="6">
        <v>536</v>
      </c>
      <c r="Q22">
        <f t="shared" si="3"/>
        <v>686</v>
      </c>
      <c r="R22" s="6">
        <v>757</v>
      </c>
      <c r="S22" s="6">
        <v>776</v>
      </c>
      <c r="T22" s="6">
        <v>943</v>
      </c>
      <c r="U22" s="6">
        <f t="shared" si="4"/>
        <v>975</v>
      </c>
      <c r="V22" s="6">
        <v>4064</v>
      </c>
      <c r="W22" s="6">
        <v>3224</v>
      </c>
      <c r="X22" s="6">
        <v>1348</v>
      </c>
      <c r="Y22" s="6">
        <f t="shared" si="5"/>
        <v>1829</v>
      </c>
      <c r="Z22" s="6">
        <v>1583</v>
      </c>
      <c r="AA22" s="6">
        <v>1593</v>
      </c>
      <c r="AB22" s="6">
        <v>1790</v>
      </c>
      <c r="AC22" s="6">
        <f t="shared" si="6"/>
        <v>1598</v>
      </c>
      <c r="AD22" s="6">
        <v>1622</v>
      </c>
      <c r="AE22" s="6">
        <v>1956</v>
      </c>
      <c r="AF22" s="6">
        <v>2946</v>
      </c>
      <c r="AG22" s="6">
        <f t="shared" si="7"/>
        <v>3305</v>
      </c>
      <c r="AH22" s="6">
        <v>2360</v>
      </c>
      <c r="AI22" s="6">
        <v>2987</v>
      </c>
      <c r="AJ22" s="6">
        <v>3384</v>
      </c>
      <c r="AO22" s="6">
        <v>1295</v>
      </c>
      <c r="AP22" s="6">
        <v>1731</v>
      </c>
      <c r="AQ22" s="6">
        <v>2517</v>
      </c>
      <c r="AR22" s="6">
        <v>3451</v>
      </c>
      <c r="AS22" s="6">
        <v>10465</v>
      </c>
      <c r="AT22" s="6">
        <v>6564</v>
      </c>
      <c r="AU22" s="6">
        <v>9829</v>
      </c>
    </row>
    <row r="23" spans="1:52">
      <c r="A23" t="s">
        <v>455</v>
      </c>
      <c r="L23">
        <f t="shared" ref="L23:P23" si="8">L18-SUM(L19:L22)</f>
        <v>0</v>
      </c>
      <c r="M23">
        <f t="shared" si="8"/>
        <v>0</v>
      </c>
      <c r="N23">
        <f t="shared" si="8"/>
        <v>3327</v>
      </c>
      <c r="O23">
        <f t="shared" si="8"/>
        <v>4401</v>
      </c>
      <c r="P23">
        <f t="shared" si="8"/>
        <v>5122</v>
      </c>
      <c r="Q23">
        <f t="shared" si="3"/>
        <v>7353</v>
      </c>
      <c r="R23">
        <f>R18-SUM(R19:R22)</f>
        <v>5449</v>
      </c>
      <c r="S23">
        <f t="shared" ref="S23:AK23" si="9">S18-SUM(S19:S22)</f>
        <v>5863</v>
      </c>
      <c r="T23">
        <f t="shared" si="9"/>
        <v>5781</v>
      </c>
      <c r="U23">
        <f t="shared" si="4"/>
        <v>7820</v>
      </c>
      <c r="V23">
        <f t="shared" si="9"/>
        <v>3317</v>
      </c>
      <c r="W23">
        <f t="shared" si="9"/>
        <v>4626</v>
      </c>
      <c r="X23">
        <f t="shared" si="9"/>
        <v>7185</v>
      </c>
      <c r="Y23">
        <f t="shared" si="5"/>
        <v>8858</v>
      </c>
      <c r="Z23">
        <f t="shared" si="9"/>
        <v>5893</v>
      </c>
      <c r="AA23">
        <f t="shared" si="9"/>
        <v>5963</v>
      </c>
      <c r="AB23">
        <f t="shared" si="9"/>
        <v>8040</v>
      </c>
      <c r="AC23">
        <f t="shared" si="6"/>
        <v>12775</v>
      </c>
      <c r="AD23">
        <f t="shared" si="9"/>
        <v>11378</v>
      </c>
      <c r="AE23">
        <f t="shared" si="9"/>
        <v>12367</v>
      </c>
      <c r="AF23">
        <f t="shared" si="9"/>
        <v>10423</v>
      </c>
      <c r="AG23">
        <f t="shared" si="7"/>
        <v>12585</v>
      </c>
      <c r="AH23">
        <f t="shared" si="9"/>
        <v>8524</v>
      </c>
      <c r="AI23">
        <f t="shared" si="9"/>
        <v>8358</v>
      </c>
      <c r="AJ23">
        <f t="shared" si="9"/>
        <v>5664</v>
      </c>
      <c r="AK23">
        <f t="shared" si="9"/>
        <v>0</v>
      </c>
      <c r="AO23">
        <f t="shared" ref="AO23:AT23" si="10">AO18-SUM(AO19:AO22)</f>
        <v>6225</v>
      </c>
      <c r="AP23">
        <f t="shared" si="10"/>
        <v>12427</v>
      </c>
      <c r="AQ23">
        <f t="shared" si="10"/>
        <v>20203</v>
      </c>
      <c r="AR23">
        <f t="shared" si="10"/>
        <v>24913</v>
      </c>
      <c r="AS23">
        <f t="shared" si="10"/>
        <v>23986</v>
      </c>
      <c r="AT23">
        <f t="shared" si="10"/>
        <v>32671</v>
      </c>
      <c r="AU23">
        <f>AU18-SUM(AU19:AU22)</f>
        <v>46753</v>
      </c>
      <c r="AV23">
        <f t="shared" ref="AV23:AZ23" si="11">AV18-SUM(AV19:AV22)</f>
        <v>0</v>
      </c>
      <c r="AW23">
        <f t="shared" si="11"/>
        <v>0</v>
      </c>
      <c r="AX23">
        <f t="shared" si="11"/>
        <v>0</v>
      </c>
      <c r="AY23">
        <f t="shared" si="11"/>
        <v>0</v>
      </c>
      <c r="AZ23">
        <f t="shared" si="11"/>
        <v>0</v>
      </c>
    </row>
    <row r="24" spans="1:52" s="6" customFormat="1">
      <c r="A24" s="6" t="s">
        <v>629</v>
      </c>
      <c r="N24" s="6">
        <v>81</v>
      </c>
      <c r="O24" s="6">
        <v>87</v>
      </c>
      <c r="P24" s="6">
        <v>114</v>
      </c>
      <c r="Q24">
        <f t="shared" si="3"/>
        <v>109</v>
      </c>
      <c r="R24" s="6">
        <v>161</v>
      </c>
      <c r="S24" s="6">
        <v>5</v>
      </c>
      <c r="T24" s="6">
        <v>131</v>
      </c>
      <c r="U24" s="6">
        <f t="shared" si="4"/>
        <v>151</v>
      </c>
      <c r="V24" s="6">
        <v>165</v>
      </c>
      <c r="W24" s="6">
        <v>206</v>
      </c>
      <c r="X24" s="6">
        <v>144</v>
      </c>
      <c r="Y24" s="6">
        <f t="shared" si="5"/>
        <v>311</v>
      </c>
      <c r="Z24" s="6">
        <v>-32</v>
      </c>
      <c r="AA24" s="6">
        <v>168</v>
      </c>
      <c r="AB24" s="6">
        <v>93</v>
      </c>
      <c r="AC24" s="6">
        <f t="shared" si="6"/>
        <v>280</v>
      </c>
      <c r="AD24" s="6">
        <v>125</v>
      </c>
      <c r="AE24" s="6">
        <v>146</v>
      </c>
      <c r="AF24" s="6">
        <v>142</v>
      </c>
      <c r="AG24" s="6">
        <f t="shared" si="7"/>
        <v>118</v>
      </c>
      <c r="AH24" s="6">
        <v>384</v>
      </c>
      <c r="AI24" s="6">
        <v>-172</v>
      </c>
      <c r="AJ24" s="6">
        <v>-88</v>
      </c>
      <c r="AO24" s="6">
        <v>-31</v>
      </c>
      <c r="AP24" s="6">
        <v>91</v>
      </c>
      <c r="AQ24" s="6">
        <v>391</v>
      </c>
      <c r="AR24" s="6">
        <v>448</v>
      </c>
      <c r="AS24" s="6">
        <v>826</v>
      </c>
      <c r="AT24" s="6">
        <v>509</v>
      </c>
      <c r="AU24" s="6">
        <v>531</v>
      </c>
    </row>
    <row r="25" spans="1:52">
      <c r="A25" t="s">
        <v>630</v>
      </c>
      <c r="L25">
        <f t="shared" ref="L25:P25" si="12">L23+L24</f>
        <v>0</v>
      </c>
      <c r="M25">
        <f t="shared" si="12"/>
        <v>0</v>
      </c>
      <c r="N25">
        <f t="shared" si="12"/>
        <v>3408</v>
      </c>
      <c r="O25">
        <f t="shared" si="12"/>
        <v>4488</v>
      </c>
      <c r="P25">
        <f t="shared" si="12"/>
        <v>5236</v>
      </c>
      <c r="Q25">
        <f t="shared" si="3"/>
        <v>7462</v>
      </c>
      <c r="R25">
        <f>R23+R24</f>
        <v>5610</v>
      </c>
      <c r="S25">
        <f t="shared" ref="S25:AK25" si="13">S23+S24</f>
        <v>5868</v>
      </c>
      <c r="T25">
        <f t="shared" si="13"/>
        <v>5912</v>
      </c>
      <c r="U25">
        <f t="shared" si="4"/>
        <v>7971</v>
      </c>
      <c r="V25">
        <f t="shared" si="13"/>
        <v>3482</v>
      </c>
      <c r="W25">
        <f t="shared" si="13"/>
        <v>4832</v>
      </c>
      <c r="X25">
        <f t="shared" si="13"/>
        <v>7329</v>
      </c>
      <c r="Y25">
        <f t="shared" si="5"/>
        <v>9169</v>
      </c>
      <c r="Z25">
        <f t="shared" si="13"/>
        <v>5861</v>
      </c>
      <c r="AA25">
        <f t="shared" si="13"/>
        <v>6131</v>
      </c>
      <c r="AB25">
        <f t="shared" si="13"/>
        <v>8133</v>
      </c>
      <c r="AC25">
        <f t="shared" si="6"/>
        <v>13055</v>
      </c>
      <c r="AD25">
        <f t="shared" si="13"/>
        <v>11503</v>
      </c>
      <c r="AE25">
        <f t="shared" si="13"/>
        <v>12513</v>
      </c>
      <c r="AF25">
        <f t="shared" si="13"/>
        <v>10565</v>
      </c>
      <c r="AG25">
        <f t="shared" si="7"/>
        <v>12703</v>
      </c>
      <c r="AH25">
        <f t="shared" si="13"/>
        <v>8908</v>
      </c>
      <c r="AI25">
        <f t="shared" si="13"/>
        <v>8186</v>
      </c>
      <c r="AJ25">
        <f t="shared" si="13"/>
        <v>5576</v>
      </c>
      <c r="AK25">
        <f t="shared" si="13"/>
        <v>0</v>
      </c>
      <c r="AO25">
        <f t="shared" ref="AO25:AT25" si="14">AO23+AO24</f>
        <v>6194</v>
      </c>
      <c r="AP25">
        <f t="shared" si="14"/>
        <v>12518</v>
      </c>
      <c r="AQ25">
        <f t="shared" si="14"/>
        <v>20594</v>
      </c>
      <c r="AR25">
        <f t="shared" si="14"/>
        <v>25361</v>
      </c>
      <c r="AS25">
        <f t="shared" si="14"/>
        <v>24812</v>
      </c>
      <c r="AT25">
        <f t="shared" si="14"/>
        <v>33180</v>
      </c>
      <c r="AU25">
        <f>AU23+AU24</f>
        <v>47284</v>
      </c>
      <c r="AV25">
        <f t="shared" ref="AV25:AZ25" si="15">AV23+AV24</f>
        <v>0</v>
      </c>
      <c r="AW25">
        <f t="shared" si="15"/>
        <v>0</v>
      </c>
      <c r="AX25">
        <f t="shared" si="15"/>
        <v>0</v>
      </c>
      <c r="AY25">
        <f t="shared" si="15"/>
        <v>0</v>
      </c>
      <c r="AZ25">
        <f t="shared" si="15"/>
        <v>0</v>
      </c>
    </row>
    <row r="26" spans="1:52">
      <c r="A26" t="s">
        <v>631</v>
      </c>
      <c r="N26">
        <v>344</v>
      </c>
      <c r="O26">
        <v>594</v>
      </c>
      <c r="P26">
        <v>529</v>
      </c>
      <c r="Q26">
        <f t="shared" si="3"/>
        <v>3193</v>
      </c>
      <c r="R26">
        <v>622</v>
      </c>
      <c r="S26">
        <v>762</v>
      </c>
      <c r="T26">
        <v>775</v>
      </c>
      <c r="U26">
        <f t="shared" si="4"/>
        <v>1090</v>
      </c>
      <c r="V26">
        <v>1053</v>
      </c>
      <c r="W26">
        <v>2216</v>
      </c>
      <c r="X26">
        <v>1238</v>
      </c>
      <c r="Y26">
        <f t="shared" si="5"/>
        <v>1820</v>
      </c>
      <c r="Z26">
        <v>959</v>
      </c>
      <c r="AA26">
        <v>953</v>
      </c>
      <c r="AB26">
        <v>287</v>
      </c>
      <c r="AC26">
        <f t="shared" si="6"/>
        <v>1835</v>
      </c>
      <c r="AD26">
        <v>2006</v>
      </c>
      <c r="AE26">
        <v>2119</v>
      </c>
      <c r="AF26">
        <v>1371</v>
      </c>
      <c r="AG26">
        <f t="shared" si="7"/>
        <v>2418</v>
      </c>
      <c r="AH26">
        <v>1443</v>
      </c>
      <c r="AI26">
        <v>1499</v>
      </c>
      <c r="AJ26">
        <v>1181</v>
      </c>
      <c r="AO26">
        <v>2506</v>
      </c>
      <c r="AP26">
        <v>2301</v>
      </c>
      <c r="AQ26">
        <v>4660</v>
      </c>
      <c r="AR26">
        <v>3249</v>
      </c>
      <c r="AS26">
        <v>6327</v>
      </c>
      <c r="AT26">
        <v>4034</v>
      </c>
      <c r="AU26">
        <v>7914</v>
      </c>
    </row>
    <row r="27" spans="1:52" s="6" customFormat="1">
      <c r="A27" s="6" t="s">
        <v>632</v>
      </c>
      <c r="N27" s="6">
        <v>-5</v>
      </c>
      <c r="O27" s="6">
        <v>-4</v>
      </c>
      <c r="P27" s="6">
        <v>-3</v>
      </c>
      <c r="Q27">
        <f t="shared" si="3"/>
        <v>-2</v>
      </c>
      <c r="R27" s="6">
        <v>-1</v>
      </c>
      <c r="S27" s="6">
        <v>0</v>
      </c>
      <c r="T27" s="6">
        <v>0</v>
      </c>
      <c r="U27" s="6">
        <f t="shared" si="4"/>
        <v>0</v>
      </c>
      <c r="V27" s="6">
        <v>0</v>
      </c>
      <c r="W27" s="6">
        <v>0</v>
      </c>
      <c r="X27" s="6">
        <v>0</v>
      </c>
      <c r="Y27" s="6">
        <f t="shared" si="5"/>
        <v>0</v>
      </c>
      <c r="Z27" s="6">
        <v>0</v>
      </c>
      <c r="AA27" s="6">
        <v>0</v>
      </c>
      <c r="AB27" s="6">
        <v>0</v>
      </c>
      <c r="AC27" s="6">
        <f t="shared" si="6"/>
        <v>0</v>
      </c>
      <c r="AD27" s="6">
        <v>0</v>
      </c>
      <c r="AE27" s="6">
        <v>0</v>
      </c>
      <c r="AF27" s="6">
        <v>0</v>
      </c>
      <c r="AG27" s="6">
        <f t="shared" si="7"/>
        <v>0</v>
      </c>
      <c r="AH27" s="6">
        <v>0</v>
      </c>
      <c r="AI27" s="6">
        <v>0</v>
      </c>
      <c r="AJ27" s="6">
        <v>0</v>
      </c>
      <c r="AO27" s="6">
        <v>-19</v>
      </c>
      <c r="AP27" s="6">
        <v>-29</v>
      </c>
      <c r="AQ27" s="6">
        <v>-14</v>
      </c>
      <c r="AR27" s="6">
        <v>-1</v>
      </c>
      <c r="AS27" s="6">
        <v>0</v>
      </c>
      <c r="AT27" s="6">
        <v>0</v>
      </c>
      <c r="AU27" s="6">
        <v>0</v>
      </c>
    </row>
    <row r="28" spans="1:52">
      <c r="A28" t="s">
        <v>533</v>
      </c>
      <c r="L28">
        <f t="shared" ref="L28" si="16">L25-L26+L27</f>
        <v>0</v>
      </c>
      <c r="M28">
        <f t="shared" ref="M28" si="17">M25-M26+M27</f>
        <v>0</v>
      </c>
      <c r="N28">
        <f t="shared" ref="N28" si="18">N25-N26+N27</f>
        <v>3059</v>
      </c>
      <c r="O28">
        <f t="shared" ref="O28" si="19">O25-O26+O27</f>
        <v>3890</v>
      </c>
      <c r="P28">
        <f t="shared" ref="P28" si="20">P25-P26+P27</f>
        <v>4704</v>
      </c>
      <c r="Q28">
        <v>4268</v>
      </c>
      <c r="R28">
        <f t="shared" ref="R28:R29" si="21">R25-R26+R27</f>
        <v>4987</v>
      </c>
      <c r="S28">
        <f t="shared" ref="S28" si="22">S25-S26+S27</f>
        <v>5106</v>
      </c>
      <c r="T28">
        <f t="shared" ref="T28" si="23">T25-T26+T27</f>
        <v>5137</v>
      </c>
      <c r="U28">
        <f t="shared" si="4"/>
        <v>6881</v>
      </c>
      <c r="V28">
        <f t="shared" ref="V28" si="24">V25-V26+V27</f>
        <v>2429</v>
      </c>
      <c r="W28">
        <f t="shared" ref="W28" si="25">W25-W26+W27</f>
        <v>2616</v>
      </c>
      <c r="X28">
        <f t="shared" ref="X28" si="26">X25-X26+X27</f>
        <v>6091</v>
      </c>
      <c r="Y28">
        <f t="shared" si="5"/>
        <v>7349</v>
      </c>
      <c r="Z28">
        <f t="shared" ref="Z28" si="27">Z25-Z26+Z27</f>
        <v>4902</v>
      </c>
      <c r="AA28">
        <f t="shared" ref="AA28" si="28">AA25-AA26+AA27</f>
        <v>5178</v>
      </c>
      <c r="AB28">
        <f t="shared" ref="AB28" si="29">AB25-AB26+AB27</f>
        <v>7846</v>
      </c>
      <c r="AC28">
        <f t="shared" si="6"/>
        <v>11220</v>
      </c>
      <c r="AD28">
        <f t="shared" ref="AD28" si="30">AD25-AD26+AD27</f>
        <v>9497</v>
      </c>
      <c r="AE28">
        <f t="shared" ref="AE28" si="31">AE25-AE26+AE27</f>
        <v>10394</v>
      </c>
      <c r="AF28">
        <f t="shared" ref="AF28" si="32">AF25-AF26+AF27</f>
        <v>9194</v>
      </c>
      <c r="AG28">
        <f t="shared" ref="AG28" si="33">AG25-AG26+AG27</f>
        <v>10285</v>
      </c>
      <c r="AH28">
        <f t="shared" ref="AH28" si="34">AH25-AH26+AH27</f>
        <v>7465</v>
      </c>
      <c r="AI28">
        <f t="shared" ref="AI28" si="35">AI25-AI26+AI27</f>
        <v>6687</v>
      </c>
      <c r="AJ28">
        <f t="shared" ref="AJ28" si="36">AJ25-AJ26+AJ27</f>
        <v>4395</v>
      </c>
      <c r="AK28">
        <f t="shared" ref="AK28" si="37">AK25-AK26+AK27</f>
        <v>0</v>
      </c>
      <c r="AO28">
        <f t="shared" ref="AO28:AQ28" si="38">AO25-AO26+AO27</f>
        <v>3669</v>
      </c>
      <c r="AP28">
        <f t="shared" si="38"/>
        <v>10188</v>
      </c>
      <c r="AQ28">
        <f t="shared" si="38"/>
        <v>15920</v>
      </c>
      <c r="AR28">
        <f>AR25-AR26+AR27</f>
        <v>22111</v>
      </c>
      <c r="AS28">
        <f t="shared" ref="AO28:AT28" si="39">AS25-AS26</f>
        <v>18485</v>
      </c>
      <c r="AT28">
        <f t="shared" si="39"/>
        <v>29146</v>
      </c>
      <c r="AU28">
        <f>AU25-AU26</f>
        <v>39370</v>
      </c>
      <c r="AV28">
        <f t="shared" ref="AV28:AZ28" si="40">AV25-AV26</f>
        <v>0</v>
      </c>
      <c r="AW28">
        <f t="shared" si="40"/>
        <v>0</v>
      </c>
      <c r="AX28">
        <f t="shared" si="40"/>
        <v>0</v>
      </c>
      <c r="AY28">
        <f t="shared" si="40"/>
        <v>0</v>
      </c>
      <c r="AZ28">
        <f t="shared" si="40"/>
        <v>0</v>
      </c>
    </row>
    <row r="29" spans="1:52" s="10" customFormat="1">
      <c r="A29" s="10" t="s">
        <v>633</v>
      </c>
      <c r="L29" s="10" t="e">
        <f t="shared" ref="L29:Q29" si="41">L28/L31</f>
        <v>#DIV/0!</v>
      </c>
      <c r="M29" s="10" t="e">
        <f t="shared" si="41"/>
        <v>#DIV/0!</v>
      </c>
      <c r="N29" s="10">
        <f t="shared" si="41"/>
        <v>2885.8490566037735</v>
      </c>
      <c r="O29" s="10">
        <f t="shared" si="41"/>
        <v>2902.9850746268653</v>
      </c>
      <c r="P29" s="10">
        <f t="shared" si="41"/>
        <v>2903.7037037037035</v>
      </c>
      <c r="Q29" s="10">
        <f t="shared" si="41"/>
        <v>2903.4013605442178</v>
      </c>
      <c r="R29" s="10">
        <f>R28/R31</f>
        <v>2899.4186046511627</v>
      </c>
      <c r="S29" s="10">
        <f t="shared" ref="S29:AK29" si="42">S28/S31</f>
        <v>2901.1363636363635</v>
      </c>
      <c r="T29" s="10">
        <f t="shared" si="42"/>
        <v>2885.9550561797751</v>
      </c>
      <c r="U29" s="10">
        <f t="shared" si="42"/>
        <v>2878.0378024777119</v>
      </c>
      <c r="V29" s="10">
        <v>2856</v>
      </c>
      <c r="W29" s="10">
        <v>2855</v>
      </c>
      <c r="X29" s="10">
        <v>2854</v>
      </c>
      <c r="Y29" s="10">
        <v>2854</v>
      </c>
      <c r="Z29" s="10">
        <v>2851</v>
      </c>
      <c r="AA29" s="10">
        <v>2850</v>
      </c>
      <c r="AB29" s="10">
        <v>2850</v>
      </c>
      <c r="AC29" s="10">
        <v>2851</v>
      </c>
      <c r="AD29" s="10">
        <v>2847</v>
      </c>
      <c r="AE29" s="10">
        <v>2834</v>
      </c>
      <c r="AF29" s="10">
        <v>2814</v>
      </c>
      <c r="AG29" s="10">
        <v>2815</v>
      </c>
      <c r="AH29" s="10">
        <v>2725</v>
      </c>
      <c r="AI29" s="10">
        <v>2704</v>
      </c>
      <c r="AJ29" s="10">
        <v>2682</v>
      </c>
      <c r="AK29" s="10" t="e">
        <f t="shared" si="42"/>
        <v>#DIV/0!</v>
      </c>
      <c r="AO29" s="10">
        <v>2803</v>
      </c>
      <c r="AP29" s="10">
        <v>2863</v>
      </c>
      <c r="AQ29" s="10">
        <v>2901</v>
      </c>
      <c r="AR29" s="10">
        <v>2890</v>
      </c>
      <c r="AS29" s="10">
        <v>2854</v>
      </c>
      <c r="AT29" s="10">
        <v>2851</v>
      </c>
      <c r="AU29" s="10">
        <v>2815</v>
      </c>
    </row>
    <row r="30" spans="1:52" s="10" customFormat="1">
      <c r="A30" s="10" t="s">
        <v>634</v>
      </c>
      <c r="L30" s="10" t="e">
        <f t="shared" ref="L30:Q30" si="43">L28/L32</f>
        <v>#DIV/0!</v>
      </c>
      <c r="M30" s="10" t="e">
        <f t="shared" si="43"/>
        <v>#DIV/0!</v>
      </c>
      <c r="N30" s="10">
        <f t="shared" si="43"/>
        <v>2941.3461538461538</v>
      </c>
      <c r="O30" s="10">
        <f t="shared" si="43"/>
        <v>2946.969696969697</v>
      </c>
      <c r="P30" s="10">
        <f t="shared" si="43"/>
        <v>2958.4905660377358</v>
      </c>
      <c r="Q30" s="10">
        <f t="shared" si="43"/>
        <v>2963.8888888888891</v>
      </c>
      <c r="R30" s="10">
        <f>R28/R32</f>
        <v>2950.8875739644973</v>
      </c>
      <c r="S30" s="10">
        <f t="shared" ref="S30:AK30" si="44">S28/S32</f>
        <v>2934.4827586206898</v>
      </c>
      <c r="T30" s="10">
        <v>2913</v>
      </c>
      <c r="U30" s="10">
        <f t="shared" si="44"/>
        <v>2891.5799286722363</v>
      </c>
      <c r="V30" s="10">
        <v>2869</v>
      </c>
      <c r="W30" s="10">
        <v>2875</v>
      </c>
      <c r="X30" s="10">
        <v>2874</v>
      </c>
      <c r="Y30" s="10">
        <v>2876</v>
      </c>
      <c r="Z30" s="10">
        <v>2868</v>
      </c>
      <c r="AA30" s="10">
        <v>2879</v>
      </c>
      <c r="AB30" s="10">
        <v>2891</v>
      </c>
      <c r="AC30" s="10">
        <v>2888</v>
      </c>
      <c r="AD30" s="10">
        <v>2882</v>
      </c>
      <c r="AE30" s="10">
        <v>2877</v>
      </c>
      <c r="AF30" s="10">
        <v>2859</v>
      </c>
      <c r="AG30" s="10">
        <v>2859</v>
      </c>
      <c r="AH30" s="10">
        <v>2742</v>
      </c>
      <c r="AI30" s="10">
        <v>2713</v>
      </c>
      <c r="AJ30" s="10">
        <v>2687</v>
      </c>
      <c r="AK30" s="10" t="e">
        <f t="shared" si="44"/>
        <v>#DIV/0!</v>
      </c>
      <c r="AO30" s="10">
        <v>2853</v>
      </c>
      <c r="AP30" s="10">
        <v>2925</v>
      </c>
      <c r="AQ30" s="10">
        <v>2956</v>
      </c>
      <c r="AR30" s="10">
        <v>2921</v>
      </c>
      <c r="AS30" s="10">
        <v>2876</v>
      </c>
      <c r="AT30" s="10">
        <v>2888</v>
      </c>
      <c r="AU30" s="10">
        <v>2859</v>
      </c>
    </row>
    <row r="31" spans="1:52">
      <c r="A31" t="s">
        <v>635</v>
      </c>
      <c r="N31">
        <v>1.06</v>
      </c>
      <c r="O31">
        <v>1.34</v>
      </c>
      <c r="P31">
        <v>1.62</v>
      </c>
      <c r="Q31">
        <v>1.47</v>
      </c>
      <c r="R31">
        <v>1.72</v>
      </c>
      <c r="S31">
        <v>1.76</v>
      </c>
      <c r="T31">
        <v>1.78</v>
      </c>
      <c r="U31" s="9">
        <f>AR31-T31-S31-R31</f>
        <v>2.3908650519031145</v>
      </c>
      <c r="V31">
        <v>0.85</v>
      </c>
      <c r="W31">
        <v>0.92</v>
      </c>
      <c r="X31">
        <v>2.13</v>
      </c>
      <c r="Y31" s="9">
        <f>AS31-X31-W31-V31</f>
        <v>2.5768745620182201</v>
      </c>
      <c r="Z31">
        <v>1.72</v>
      </c>
      <c r="AA31">
        <v>1.82</v>
      </c>
      <c r="AB31">
        <v>2.75</v>
      </c>
      <c r="AC31" s="9">
        <f>AT31-AB31-AA31-Z31</f>
        <v>3.9330796211855494</v>
      </c>
      <c r="AD31">
        <v>3.34</v>
      </c>
      <c r="AE31">
        <v>3.67</v>
      </c>
      <c r="AF31">
        <v>3.27</v>
      </c>
      <c r="AG31" s="9">
        <f>AU31-AF31-AE31-AD31</f>
        <v>3.7057904085257558</v>
      </c>
      <c r="AH31">
        <v>2.74</v>
      </c>
      <c r="AI31">
        <v>2.4700000000000002</v>
      </c>
      <c r="AJ31">
        <v>1.64</v>
      </c>
      <c r="AO31" s="9">
        <f t="shared" ref="AO31:AT31" si="45">AO28/AO29</f>
        <v>1.3089546914020691</v>
      </c>
      <c r="AP31" s="9">
        <f t="shared" si="45"/>
        <v>3.5585050646175342</v>
      </c>
      <c r="AQ31" s="9">
        <f t="shared" si="45"/>
        <v>5.4877628403998617</v>
      </c>
      <c r="AR31" s="9">
        <f t="shared" si="45"/>
        <v>7.6508650519031143</v>
      </c>
      <c r="AS31" s="9">
        <f t="shared" si="45"/>
        <v>6.47687456201822</v>
      </c>
      <c r="AT31" s="9">
        <f t="shared" si="45"/>
        <v>10.223079621185549</v>
      </c>
      <c r="AU31" s="9">
        <f>AU28/AU29</f>
        <v>13.985790408525755</v>
      </c>
      <c r="AV31" s="9" t="e">
        <f t="shared" ref="AV31:AZ31" si="46">AV28/AV29</f>
        <v>#DIV/0!</v>
      </c>
      <c r="AW31" s="9" t="e">
        <f t="shared" si="46"/>
        <v>#DIV/0!</v>
      </c>
      <c r="AX31" s="9" t="e">
        <f t="shared" si="46"/>
        <v>#DIV/0!</v>
      </c>
      <c r="AY31" s="9" t="e">
        <f t="shared" si="46"/>
        <v>#DIV/0!</v>
      </c>
      <c r="AZ31" s="9" t="e">
        <f t="shared" si="46"/>
        <v>#DIV/0!</v>
      </c>
    </row>
    <row r="32" spans="1:52">
      <c r="A32" t="s">
        <v>636</v>
      </c>
      <c r="N32">
        <v>1.04</v>
      </c>
      <c r="O32">
        <v>1.32</v>
      </c>
      <c r="P32">
        <v>1.59</v>
      </c>
      <c r="Q32">
        <v>1.44</v>
      </c>
      <c r="R32">
        <v>1.69</v>
      </c>
      <c r="S32">
        <v>1.74</v>
      </c>
      <c r="T32">
        <v>1.76</v>
      </c>
      <c r="U32" s="9">
        <f>AR32-T32-S32-R32</f>
        <v>2.3796679219445394</v>
      </c>
      <c r="V32">
        <v>0.85</v>
      </c>
      <c r="W32">
        <v>0.91</v>
      </c>
      <c r="X32">
        <v>2.12</v>
      </c>
      <c r="Y32" s="9">
        <f>AS32-X32-W32-V32</f>
        <v>2.5473296244784422</v>
      </c>
      <c r="Z32">
        <v>1.71</v>
      </c>
      <c r="AA32">
        <v>1.8</v>
      </c>
      <c r="AB32">
        <v>2.71</v>
      </c>
      <c r="AC32" s="9">
        <f>AT32-AB32-AA32-Z32</f>
        <v>3.8721052631578958</v>
      </c>
      <c r="AD32">
        <v>3.3</v>
      </c>
      <c r="AE32">
        <v>3.61</v>
      </c>
      <c r="AF32">
        <v>3.22</v>
      </c>
      <c r="AG32" s="9">
        <f>AU32-AF32-AE32-AD32</f>
        <v>3.6405491430570125</v>
      </c>
      <c r="AH32">
        <v>2.72</v>
      </c>
      <c r="AI32">
        <v>2.46</v>
      </c>
      <c r="AJ32">
        <v>1.64</v>
      </c>
      <c r="AO32" s="9">
        <f t="shared" ref="AO32:AT32" si="47">AO28/AO30</f>
        <v>1.2860147213459516</v>
      </c>
      <c r="AP32" s="9">
        <f t="shared" si="47"/>
        <v>3.483076923076923</v>
      </c>
      <c r="AQ32" s="9">
        <f t="shared" si="47"/>
        <v>5.3856562922868738</v>
      </c>
      <c r="AR32" s="9">
        <f t="shared" si="47"/>
        <v>7.5696679219445393</v>
      </c>
      <c r="AS32" s="9">
        <f t="shared" si="47"/>
        <v>6.4273296244784426</v>
      </c>
      <c r="AT32" s="9">
        <f t="shared" si="47"/>
        <v>10.092105263157896</v>
      </c>
      <c r="AU32" s="9">
        <f>AU28/AU30</f>
        <v>13.770549143057012</v>
      </c>
      <c r="AV32" s="9" t="e">
        <f t="shared" ref="AV32:AZ32" si="48">AV28/AV30</f>
        <v>#DIV/0!</v>
      </c>
      <c r="AW32" s="9" t="e">
        <f t="shared" si="48"/>
        <v>#DIV/0!</v>
      </c>
      <c r="AX32" s="9" t="e">
        <f t="shared" si="48"/>
        <v>#DIV/0!</v>
      </c>
      <c r="AY32" s="9" t="e">
        <f t="shared" si="48"/>
        <v>#DIV/0!</v>
      </c>
      <c r="AZ32" s="9" t="e">
        <f t="shared" si="48"/>
        <v>#DIV/0!</v>
      </c>
    </row>
    <row r="34" spans="1:61">
      <c r="A34" t="s">
        <v>637</v>
      </c>
    </row>
    <row r="35" spans="1:61">
      <c r="A35" t="s">
        <v>638</v>
      </c>
      <c r="AO35">
        <v>81</v>
      </c>
      <c r="AP35">
        <v>113</v>
      </c>
      <c r="AQ35">
        <v>178</v>
      </c>
      <c r="AR35">
        <v>284</v>
      </c>
      <c r="AS35">
        <v>377</v>
      </c>
      <c r="AT35">
        <v>447</v>
      </c>
      <c r="AU35">
        <v>577</v>
      </c>
    </row>
    <row r="36" spans="1:61">
      <c r="A36" t="s">
        <v>626</v>
      </c>
      <c r="AO36">
        <v>2350</v>
      </c>
      <c r="AP36">
        <v>2494</v>
      </c>
      <c r="AQ36">
        <v>2820</v>
      </c>
      <c r="AR36">
        <v>3022</v>
      </c>
      <c r="AS36">
        <v>3488</v>
      </c>
      <c r="AT36">
        <v>4918</v>
      </c>
      <c r="AU36">
        <v>7106</v>
      </c>
    </row>
    <row r="37" spans="1:61">
      <c r="A37" t="s">
        <v>627</v>
      </c>
      <c r="AO37">
        <v>320</v>
      </c>
      <c r="AP37">
        <v>368</v>
      </c>
      <c r="AQ37">
        <v>436</v>
      </c>
      <c r="AR37">
        <v>511</v>
      </c>
      <c r="AS37">
        <v>569</v>
      </c>
      <c r="AT37">
        <v>691</v>
      </c>
      <c r="AU37">
        <v>837</v>
      </c>
    </row>
    <row r="38" spans="1:61" s="6" customFormat="1">
      <c r="A38" s="6" t="s">
        <v>628</v>
      </c>
      <c r="AO38" s="6">
        <v>218</v>
      </c>
      <c r="AP38" s="6">
        <v>243</v>
      </c>
      <c r="AQ38" s="6">
        <v>289</v>
      </c>
      <c r="AR38" s="6">
        <v>335</v>
      </c>
      <c r="AS38" s="6">
        <v>402</v>
      </c>
      <c r="AT38" s="6">
        <v>480</v>
      </c>
      <c r="AU38" s="6">
        <v>644</v>
      </c>
    </row>
    <row r="39" spans="1:61">
      <c r="A39" t="s">
        <v>639</v>
      </c>
      <c r="AO39">
        <f t="shared" ref="AO39:AT39" si="49">SUM(AO35:AO38)</f>
        <v>2969</v>
      </c>
      <c r="AP39">
        <f t="shared" si="49"/>
        <v>3218</v>
      </c>
      <c r="AQ39">
        <f t="shared" si="49"/>
        <v>3723</v>
      </c>
      <c r="AR39">
        <f t="shared" si="49"/>
        <v>4152</v>
      </c>
      <c r="AS39">
        <f t="shared" si="49"/>
        <v>4836</v>
      </c>
      <c r="AT39">
        <f t="shared" si="49"/>
        <v>6536</v>
      </c>
      <c r="AU39">
        <f>SUM(AU35:AU38)</f>
        <v>9164</v>
      </c>
      <c r="AV39">
        <f t="shared" ref="AV39:AZ39" si="50">SUM(AV35:AV38)</f>
        <v>0</v>
      </c>
      <c r="AW39">
        <f t="shared" si="50"/>
        <v>0</v>
      </c>
      <c r="AX39">
        <f t="shared" si="50"/>
        <v>0</v>
      </c>
      <c r="AY39">
        <f t="shared" si="50"/>
        <v>0</v>
      </c>
      <c r="AZ39">
        <f t="shared" si="50"/>
        <v>0</v>
      </c>
    </row>
    <row r="41" spans="1:61" s="4" customFormat="1">
      <c r="A41" s="5" t="s">
        <v>640</v>
      </c>
      <c r="B41" s="5"/>
      <c r="C41" s="5"/>
      <c r="D41" s="5"/>
      <c r="E41" s="5"/>
      <c r="F41" s="5"/>
      <c r="G41" s="5"/>
      <c r="H41" s="5"/>
      <c r="I41" s="5"/>
    </row>
    <row r="42" spans="1:61">
      <c r="A42" t="s">
        <v>641</v>
      </c>
      <c r="J42" s="10"/>
      <c r="K42" s="10"/>
      <c r="L42" s="10"/>
      <c r="M42" s="10"/>
      <c r="N42" s="10"/>
      <c r="O42" s="10"/>
      <c r="P42" s="10"/>
      <c r="Q42" s="10">
        <f>AQ42</f>
        <v>8079</v>
      </c>
      <c r="R42" s="10"/>
      <c r="S42" s="10">
        <v>11552</v>
      </c>
      <c r="T42" s="10">
        <v>9637</v>
      </c>
      <c r="U42" s="10">
        <f>AR42</f>
        <v>10019</v>
      </c>
      <c r="V42" s="10">
        <v>11076</v>
      </c>
      <c r="W42" s="10">
        <v>13877</v>
      </c>
      <c r="X42" s="10">
        <v>15979</v>
      </c>
      <c r="Y42" s="10">
        <f>AS42</f>
        <v>19079</v>
      </c>
      <c r="Z42" s="10">
        <v>23618</v>
      </c>
      <c r="AA42" s="10">
        <v>21045</v>
      </c>
      <c r="AB42" s="10">
        <v>11617</v>
      </c>
      <c r="AC42" s="10">
        <f>AT42</f>
        <v>17576</v>
      </c>
      <c r="AD42" s="10">
        <v>19513</v>
      </c>
      <c r="AE42" s="10">
        <v>16186</v>
      </c>
      <c r="AF42" s="10">
        <v>14496</v>
      </c>
      <c r="AG42" s="10">
        <v>16601</v>
      </c>
      <c r="AH42" s="10">
        <v>14886</v>
      </c>
      <c r="AI42" s="10">
        <v>12681</v>
      </c>
      <c r="AJ42" s="10">
        <v>14308</v>
      </c>
      <c r="AK42" s="10"/>
      <c r="AL42" s="10"/>
      <c r="AM42" s="10"/>
      <c r="AN42" s="10"/>
      <c r="AO42" s="10"/>
      <c r="AP42" s="10">
        <v>8903</v>
      </c>
      <c r="AQ42" s="10">
        <v>8079</v>
      </c>
      <c r="AR42" s="10">
        <v>10019</v>
      </c>
      <c r="AS42" s="10">
        <v>19079</v>
      </c>
      <c r="AT42" s="10">
        <v>17576</v>
      </c>
      <c r="AU42" s="10">
        <v>16601</v>
      </c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</row>
    <row r="43" spans="1:61">
      <c r="A43" t="s">
        <v>642</v>
      </c>
      <c r="J43" s="10"/>
      <c r="K43" s="10"/>
      <c r="L43" s="10"/>
      <c r="M43" s="10"/>
      <c r="N43" s="10"/>
      <c r="O43" s="10"/>
      <c r="P43" s="10"/>
      <c r="Q43" s="10">
        <f t="shared" ref="Q43:Q69" si="51">AQ43</f>
        <v>33632</v>
      </c>
      <c r="R43" s="10"/>
      <c r="S43" s="10">
        <v>30757</v>
      </c>
      <c r="T43" s="10">
        <v>31569</v>
      </c>
      <c r="U43" s="10">
        <f t="shared" ref="U43:U69" si="52">AR43</f>
        <v>31095</v>
      </c>
      <c r="V43" s="10">
        <v>34167</v>
      </c>
      <c r="W43" s="10">
        <v>34719</v>
      </c>
      <c r="X43" s="10">
        <v>36290</v>
      </c>
      <c r="Y43" s="10">
        <f t="shared" ref="Y43:Y69" si="53">AS43</f>
        <v>35776</v>
      </c>
      <c r="Z43" s="10">
        <v>36671</v>
      </c>
      <c r="AA43" s="10">
        <v>37195</v>
      </c>
      <c r="AB43" s="10">
        <v>44003</v>
      </c>
      <c r="AC43" s="10">
        <f t="shared" ref="AC43:AC69" si="54">AT43</f>
        <v>44378</v>
      </c>
      <c r="AD43" s="10">
        <v>44706</v>
      </c>
      <c r="AE43" s="10">
        <v>47894</v>
      </c>
      <c r="AF43" s="10">
        <v>43579</v>
      </c>
      <c r="AG43" s="10">
        <v>31397</v>
      </c>
      <c r="AH43" s="10">
        <v>29004</v>
      </c>
      <c r="AI43" s="10">
        <v>27808</v>
      </c>
      <c r="AJ43" s="10">
        <v>27468</v>
      </c>
      <c r="AK43" s="10"/>
      <c r="AL43" s="10"/>
      <c r="AM43" s="10"/>
      <c r="AN43" s="10"/>
      <c r="AO43" s="10"/>
      <c r="AP43" s="10">
        <v>20546</v>
      </c>
      <c r="AQ43" s="10">
        <v>33632</v>
      </c>
      <c r="AR43" s="10">
        <v>31095</v>
      </c>
      <c r="AS43" s="10">
        <v>35776</v>
      </c>
      <c r="AT43" s="10">
        <v>44378</v>
      </c>
      <c r="AU43" s="10">
        <v>31397</v>
      </c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</row>
    <row r="44" spans="1:61">
      <c r="A44" t="s">
        <v>643</v>
      </c>
      <c r="J44" s="10"/>
      <c r="K44" s="10"/>
      <c r="L44" s="10"/>
      <c r="M44" s="10"/>
      <c r="N44" s="10"/>
      <c r="O44" s="10"/>
      <c r="P44" s="10"/>
      <c r="Q44" s="10">
        <f t="shared" si="51"/>
        <v>5832</v>
      </c>
      <c r="R44" s="10"/>
      <c r="S44" s="10">
        <v>5590</v>
      </c>
      <c r="T44" s="10">
        <v>6058</v>
      </c>
      <c r="U44" s="10">
        <f t="shared" si="52"/>
        <v>7587</v>
      </c>
      <c r="V44" s="10">
        <v>6475</v>
      </c>
      <c r="W44" s="10">
        <v>7513</v>
      </c>
      <c r="X44" s="10">
        <v>7673</v>
      </c>
      <c r="Y44" s="10">
        <f t="shared" si="53"/>
        <v>9518</v>
      </c>
      <c r="Z44" s="10">
        <v>7289</v>
      </c>
      <c r="AA44" s="10">
        <v>7483</v>
      </c>
      <c r="AB44" s="10">
        <v>8024</v>
      </c>
      <c r="AC44" s="10">
        <f t="shared" si="54"/>
        <v>11335</v>
      </c>
      <c r="AD44" s="10">
        <v>10276</v>
      </c>
      <c r="AE44" s="10">
        <v>11698</v>
      </c>
      <c r="AF44" s="10">
        <v>12088</v>
      </c>
      <c r="AG44" s="10">
        <v>14039</v>
      </c>
      <c r="AH44" s="10">
        <v>11390</v>
      </c>
      <c r="AI44" s="10">
        <v>11525</v>
      </c>
      <c r="AJ44" s="10">
        <v>11227</v>
      </c>
      <c r="AK44" s="10"/>
      <c r="AL44" s="10"/>
      <c r="AM44" s="10"/>
      <c r="AN44" s="10"/>
      <c r="AO44" s="10"/>
      <c r="AP44" s="10">
        <v>3993</v>
      </c>
      <c r="AQ44" s="10">
        <v>5832</v>
      </c>
      <c r="AR44" s="10">
        <v>7587</v>
      </c>
      <c r="AS44" s="10">
        <v>9518</v>
      </c>
      <c r="AT44" s="10">
        <v>11335</v>
      </c>
      <c r="AU44" s="10">
        <v>14039</v>
      </c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</row>
    <row r="45" spans="1:61" s="6" customFormat="1">
      <c r="A45" s="6" t="s">
        <v>644</v>
      </c>
      <c r="J45" s="11"/>
      <c r="K45" s="11"/>
      <c r="L45" s="11"/>
      <c r="M45" s="11"/>
      <c r="N45" s="11"/>
      <c r="O45" s="11"/>
      <c r="P45" s="11"/>
      <c r="Q45" s="11">
        <f t="shared" si="51"/>
        <v>1020</v>
      </c>
      <c r="R45" s="11"/>
      <c r="S45" s="11">
        <v>1934</v>
      </c>
      <c r="T45" s="11">
        <v>1883</v>
      </c>
      <c r="U45" s="11">
        <f t="shared" si="52"/>
        <v>1779</v>
      </c>
      <c r="V45" s="11">
        <v>1582</v>
      </c>
      <c r="W45" s="11">
        <v>1852</v>
      </c>
      <c r="X45" s="11">
        <v>2137</v>
      </c>
      <c r="Y45" s="11">
        <f t="shared" si="53"/>
        <v>1852</v>
      </c>
      <c r="Z45" s="11">
        <v>1771</v>
      </c>
      <c r="AA45" s="11">
        <v>2407</v>
      </c>
      <c r="AB45" s="11">
        <v>2155</v>
      </c>
      <c r="AC45" s="11">
        <f t="shared" si="54"/>
        <v>2381</v>
      </c>
      <c r="AD45" s="11">
        <v>2827</v>
      </c>
      <c r="AE45" s="11">
        <v>4919</v>
      </c>
      <c r="AF45" s="11">
        <v>5258</v>
      </c>
      <c r="AG45" s="11">
        <v>4629</v>
      </c>
      <c r="AH45" s="11">
        <v>3985</v>
      </c>
      <c r="AI45" s="11">
        <v>3973</v>
      </c>
      <c r="AJ45" s="11">
        <v>5312</v>
      </c>
      <c r="AK45" s="11"/>
      <c r="AL45" s="11"/>
      <c r="AM45" s="11"/>
      <c r="AN45" s="11"/>
      <c r="AO45" s="11"/>
      <c r="AP45" s="11">
        <v>959</v>
      </c>
      <c r="AQ45" s="11">
        <v>1020</v>
      </c>
      <c r="AR45" s="11">
        <v>1779</v>
      </c>
      <c r="AS45" s="11">
        <v>1852</v>
      </c>
      <c r="AT45" s="11">
        <v>2381</v>
      </c>
      <c r="AU45" s="11">
        <v>4629</v>
      </c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1:61">
      <c r="A46" t="s">
        <v>645</v>
      </c>
      <c r="J46" s="10">
        <f t="shared" ref="J46" si="55">SUM(J42:J45)</f>
        <v>0</v>
      </c>
      <c r="K46" s="10">
        <f t="shared" ref="K46" si="56">SUM(K42:K45)</f>
        <v>0</v>
      </c>
      <c r="L46" s="10">
        <f t="shared" ref="L46" si="57">SUM(L42:L45)</f>
        <v>0</v>
      </c>
      <c r="M46" s="10">
        <f t="shared" ref="M46" si="58">SUM(M42:M45)</f>
        <v>0</v>
      </c>
      <c r="N46" s="10">
        <f t="shared" ref="N46" si="59">SUM(N42:N45)</f>
        <v>0</v>
      </c>
      <c r="O46" s="10">
        <f t="shared" ref="O46" si="60">SUM(O42:O45)</f>
        <v>0</v>
      </c>
      <c r="P46" s="10">
        <f t="shared" ref="P46" si="61">SUM(P42:P45)</f>
        <v>0</v>
      </c>
      <c r="Q46" s="10">
        <f t="shared" si="51"/>
        <v>48563</v>
      </c>
      <c r="R46" s="10">
        <f t="shared" ref="R46" si="62">SUM(R42:R45)</f>
        <v>0</v>
      </c>
      <c r="S46" s="10">
        <f t="shared" ref="S46" si="63">SUM(S42:S45)</f>
        <v>49833</v>
      </c>
      <c r="T46" s="10">
        <f t="shared" ref="T46" si="64">SUM(T42:T45)</f>
        <v>49147</v>
      </c>
      <c r="U46" s="10">
        <f t="shared" si="52"/>
        <v>50480</v>
      </c>
      <c r="V46" s="10">
        <f t="shared" ref="V46" si="65">SUM(V42:V45)</f>
        <v>53300</v>
      </c>
      <c r="W46" s="10">
        <f t="shared" ref="W46" si="66">SUM(W42:W45)</f>
        <v>57961</v>
      </c>
      <c r="X46" s="10">
        <f t="shared" ref="X46" si="67">SUM(X42:X45)</f>
        <v>62079</v>
      </c>
      <c r="Y46" s="10">
        <f t="shared" si="53"/>
        <v>66225</v>
      </c>
      <c r="Z46" s="10">
        <f t="shared" ref="Z46" si="68">SUM(Z42:Z45)</f>
        <v>69349</v>
      </c>
      <c r="AA46" s="10">
        <f t="shared" ref="AA46" si="69">SUM(AA42:AA45)</f>
        <v>68130</v>
      </c>
      <c r="AB46" s="10">
        <f t="shared" ref="AB46" si="70">SUM(AB42:AB45)</f>
        <v>65799</v>
      </c>
      <c r="AC46" s="10">
        <f t="shared" si="54"/>
        <v>75670</v>
      </c>
      <c r="AD46" s="10">
        <f t="shared" ref="AD46" si="71">SUM(AD42:AD45)</f>
        <v>77322</v>
      </c>
      <c r="AE46" s="10">
        <f t="shared" ref="AE46" si="72">SUM(AE42:AE45)</f>
        <v>80697</v>
      </c>
      <c r="AF46" s="10">
        <f t="shared" ref="AF46" si="73">SUM(AF42:AF45)</f>
        <v>75421</v>
      </c>
      <c r="AG46" s="10">
        <f t="shared" ref="AG46" si="74">SUM(AG42:AG45)</f>
        <v>66666</v>
      </c>
      <c r="AH46" s="10">
        <f t="shared" ref="AH46" si="75">SUM(AH42:AH45)</f>
        <v>59265</v>
      </c>
      <c r="AI46" s="10">
        <f t="shared" ref="AI46" si="76">SUM(AI42:AI45)</f>
        <v>55987</v>
      </c>
      <c r="AJ46" s="10">
        <f t="shared" ref="AJ46" si="77">SUM(AJ42:AJ45)</f>
        <v>58315</v>
      </c>
      <c r="AK46" s="10"/>
      <c r="AL46" s="10"/>
      <c r="AM46" s="10"/>
      <c r="AN46" s="10"/>
      <c r="AO46" s="10">
        <f t="shared" ref="AO46:AT46" si="78">SUM(AO42:AO45)</f>
        <v>0</v>
      </c>
      <c r="AP46" s="10">
        <f t="shared" si="78"/>
        <v>34401</v>
      </c>
      <c r="AQ46" s="10">
        <f t="shared" si="78"/>
        <v>48563</v>
      </c>
      <c r="AR46" s="10">
        <f t="shared" si="78"/>
        <v>50480</v>
      </c>
      <c r="AS46" s="10">
        <f t="shared" si="78"/>
        <v>66225</v>
      </c>
      <c r="AT46" s="10">
        <f t="shared" si="78"/>
        <v>75670</v>
      </c>
      <c r="AU46" s="10">
        <f>SUM(AU42:AU45)</f>
        <v>66666</v>
      </c>
      <c r="AV46" s="10">
        <f t="shared" ref="AV46:BA46" si="79">SUM(AV42:AV45)</f>
        <v>0</v>
      </c>
      <c r="AW46" s="10">
        <f t="shared" si="79"/>
        <v>0</v>
      </c>
      <c r="AX46" s="10">
        <f t="shared" si="79"/>
        <v>0</v>
      </c>
      <c r="AY46" s="10">
        <f t="shared" si="79"/>
        <v>0</v>
      </c>
      <c r="AZ46" s="10">
        <f t="shared" si="79"/>
        <v>0</v>
      </c>
      <c r="BA46" s="10">
        <f t="shared" si="79"/>
        <v>0</v>
      </c>
      <c r="BB46" s="10"/>
      <c r="BC46" s="10"/>
      <c r="BD46" s="10"/>
      <c r="BE46" s="10"/>
      <c r="BF46" s="10"/>
      <c r="BG46" s="10"/>
      <c r="BH46" s="10"/>
      <c r="BI46" s="10"/>
    </row>
    <row r="47" spans="1:61">
      <c r="A47" t="s">
        <v>646</v>
      </c>
      <c r="J47" s="10"/>
      <c r="K47" s="10"/>
      <c r="L47" s="10"/>
      <c r="M47" s="10"/>
      <c r="N47" s="10"/>
      <c r="O47" s="10"/>
      <c r="P47" s="10"/>
      <c r="Q47" s="10">
        <f t="shared" si="51"/>
        <v>0</v>
      </c>
      <c r="R47" s="10"/>
      <c r="S47" s="10">
        <v>0</v>
      </c>
      <c r="T47" s="10">
        <v>0</v>
      </c>
      <c r="U47" s="10">
        <f t="shared" si="52"/>
        <v>0</v>
      </c>
      <c r="V47" s="10">
        <v>0</v>
      </c>
      <c r="W47" s="10">
        <v>0</v>
      </c>
      <c r="X47" s="10">
        <v>0</v>
      </c>
      <c r="Y47" s="10">
        <f t="shared" si="53"/>
        <v>0</v>
      </c>
      <c r="Z47" s="10">
        <v>0</v>
      </c>
      <c r="AA47" s="10">
        <v>0</v>
      </c>
      <c r="AB47" s="10">
        <v>6164</v>
      </c>
      <c r="AC47" s="10">
        <f t="shared" si="54"/>
        <v>6234</v>
      </c>
      <c r="AD47" s="10">
        <v>6342</v>
      </c>
      <c r="AE47" s="10">
        <v>6393</v>
      </c>
      <c r="AF47" s="10">
        <v>6758</v>
      </c>
      <c r="AG47" s="10">
        <v>6775</v>
      </c>
      <c r="AH47" s="10">
        <v>6775</v>
      </c>
      <c r="AI47" s="10">
        <v>6536</v>
      </c>
      <c r="AJ47" s="10">
        <v>6528</v>
      </c>
      <c r="AK47" s="10"/>
      <c r="AL47" s="10"/>
      <c r="AM47" s="10"/>
      <c r="AN47" s="10"/>
      <c r="AO47" s="10"/>
      <c r="AP47" s="10">
        <v>0</v>
      </c>
      <c r="AQ47" s="10">
        <v>0</v>
      </c>
      <c r="AR47" s="10">
        <v>0</v>
      </c>
      <c r="AS47" s="10">
        <v>0</v>
      </c>
      <c r="AT47" s="10">
        <v>6234</v>
      </c>
      <c r="AU47" s="10">
        <v>6775</v>
      </c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</row>
    <row r="48" spans="1:61">
      <c r="A48" t="s">
        <v>647</v>
      </c>
      <c r="J48" s="10"/>
      <c r="K48" s="10"/>
      <c r="L48" s="10"/>
      <c r="M48" s="10"/>
      <c r="N48" s="10"/>
      <c r="O48" s="10"/>
      <c r="P48" s="10"/>
      <c r="Q48" s="10">
        <f t="shared" si="51"/>
        <v>13721</v>
      </c>
      <c r="R48" s="10"/>
      <c r="S48" s="10">
        <v>18357</v>
      </c>
      <c r="T48" s="10">
        <v>21112</v>
      </c>
      <c r="U48" s="10">
        <f t="shared" si="52"/>
        <v>24683</v>
      </c>
      <c r="V48" s="10">
        <v>27345</v>
      </c>
      <c r="W48" s="10">
        <v>29999</v>
      </c>
      <c r="X48" s="10">
        <v>32284</v>
      </c>
      <c r="Y48" s="10">
        <f t="shared" si="53"/>
        <v>35323</v>
      </c>
      <c r="Z48" s="10">
        <v>37127</v>
      </c>
      <c r="AA48" s="10">
        <v>39006</v>
      </c>
      <c r="AB48" s="10">
        <v>42291</v>
      </c>
      <c r="AC48" s="10">
        <f t="shared" si="54"/>
        <v>45633</v>
      </c>
      <c r="AD48" s="10">
        <v>47720</v>
      </c>
      <c r="AE48" s="10">
        <v>50909</v>
      </c>
      <c r="AF48" s="10">
        <v>53726</v>
      </c>
      <c r="AG48" s="10">
        <v>57809</v>
      </c>
      <c r="AH48" s="10">
        <v>61582</v>
      </c>
      <c r="AI48" s="10">
        <v>67588</v>
      </c>
      <c r="AJ48" s="10">
        <v>73738</v>
      </c>
      <c r="AK48" s="10"/>
      <c r="AL48" s="10"/>
      <c r="AM48" s="10"/>
      <c r="AN48" s="10"/>
      <c r="AO48" s="10"/>
      <c r="AP48" s="10">
        <v>8591</v>
      </c>
      <c r="AQ48" s="10">
        <v>13721</v>
      </c>
      <c r="AR48" s="10">
        <v>24683</v>
      </c>
      <c r="AS48" s="10">
        <v>35323</v>
      </c>
      <c r="AT48" s="10">
        <v>45633</v>
      </c>
      <c r="AU48" s="10">
        <v>57809</v>
      </c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</row>
    <row r="49" spans="1:61">
      <c r="A49" t="s">
        <v>648</v>
      </c>
      <c r="J49" s="10"/>
      <c r="K49" s="10"/>
      <c r="L49" s="10"/>
      <c r="M49" s="10"/>
      <c r="N49" s="10"/>
      <c r="O49" s="10"/>
      <c r="P49" s="10"/>
      <c r="Q49" s="10">
        <f t="shared" si="51"/>
        <v>0</v>
      </c>
      <c r="R49" s="10"/>
      <c r="S49" s="10">
        <v>0</v>
      </c>
      <c r="T49" s="10">
        <v>0</v>
      </c>
      <c r="U49" s="10">
        <f t="shared" si="52"/>
        <v>0</v>
      </c>
      <c r="V49" s="10">
        <v>6747</v>
      </c>
      <c r="W49" s="10">
        <v>7272</v>
      </c>
      <c r="X49" s="10">
        <v>8403</v>
      </c>
      <c r="Y49" s="10">
        <f t="shared" si="53"/>
        <v>9460</v>
      </c>
      <c r="Z49" s="10">
        <v>9359</v>
      </c>
      <c r="AA49" s="10">
        <v>9429</v>
      </c>
      <c r="AB49" s="10">
        <v>9439</v>
      </c>
      <c r="AC49" s="10">
        <f t="shared" si="54"/>
        <v>9348</v>
      </c>
      <c r="AD49" s="10">
        <v>10202</v>
      </c>
      <c r="AE49" s="10">
        <v>10525</v>
      </c>
      <c r="AF49" s="10">
        <v>11063</v>
      </c>
      <c r="AG49" s="10">
        <v>12155</v>
      </c>
      <c r="AH49" s="10">
        <v>12241</v>
      </c>
      <c r="AI49" s="10">
        <v>14130</v>
      </c>
      <c r="AJ49" s="10">
        <v>13641</v>
      </c>
      <c r="AK49" s="10"/>
      <c r="AL49" s="10"/>
      <c r="AM49" s="10"/>
      <c r="AN49" s="10"/>
      <c r="AO49" s="10"/>
      <c r="AP49" s="10">
        <v>0</v>
      </c>
      <c r="AQ49" s="10">
        <v>0</v>
      </c>
      <c r="AR49" s="10">
        <v>0</v>
      </c>
      <c r="AS49" s="10">
        <v>9460</v>
      </c>
      <c r="AT49" s="10">
        <v>9348</v>
      </c>
      <c r="AU49" s="10">
        <v>12155</v>
      </c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</row>
    <row r="50" spans="1:61">
      <c r="A50" t="s">
        <v>649</v>
      </c>
      <c r="J50" s="10"/>
      <c r="K50" s="10"/>
      <c r="L50" s="10"/>
      <c r="M50" s="10"/>
      <c r="N50" s="10"/>
      <c r="O50" s="10"/>
      <c r="P50" s="10"/>
      <c r="Q50" s="10">
        <f t="shared" si="51"/>
        <v>1884</v>
      </c>
      <c r="R50" s="10"/>
      <c r="S50" s="10">
        <v>1573</v>
      </c>
      <c r="T50" s="10">
        <v>1451</v>
      </c>
      <c r="U50" s="10">
        <f t="shared" si="52"/>
        <v>1294</v>
      </c>
      <c r="V50" s="10">
        <v>1150</v>
      </c>
      <c r="W50" s="10">
        <v>994</v>
      </c>
      <c r="X50" s="10">
        <v>853</v>
      </c>
      <c r="Y50" s="10">
        <f t="shared" si="53"/>
        <v>894</v>
      </c>
      <c r="Z50" s="10">
        <v>838</v>
      </c>
      <c r="AA50" s="10">
        <v>859</v>
      </c>
      <c r="AB50" s="10">
        <v>744</v>
      </c>
      <c r="AC50" s="10">
        <f t="shared" si="54"/>
        <v>623</v>
      </c>
      <c r="AD50" s="10">
        <v>505</v>
      </c>
      <c r="AE50" s="10">
        <v>514</v>
      </c>
      <c r="AF50" s="10">
        <v>365</v>
      </c>
      <c r="AG50" s="10">
        <v>634</v>
      </c>
      <c r="AH50" s="10">
        <v>910</v>
      </c>
      <c r="AI50" s="10">
        <v>965</v>
      </c>
      <c r="AJ50" s="10">
        <v>875</v>
      </c>
      <c r="AK50" s="10"/>
      <c r="AL50" s="10"/>
      <c r="AM50" s="10"/>
      <c r="AN50" s="10"/>
      <c r="AO50" s="10"/>
      <c r="AP50" s="10">
        <v>2535</v>
      </c>
      <c r="AQ50" s="10">
        <v>1884</v>
      </c>
      <c r="AR50" s="10">
        <v>1294</v>
      </c>
      <c r="AS50" s="10">
        <v>894</v>
      </c>
      <c r="AT50" s="10">
        <v>623</v>
      </c>
      <c r="AU50" s="10">
        <v>634</v>
      </c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</row>
    <row r="51" spans="1:61">
      <c r="A51" t="s">
        <v>650</v>
      </c>
      <c r="J51" s="10"/>
      <c r="K51" s="10"/>
      <c r="L51" s="10"/>
      <c r="M51" s="10"/>
      <c r="N51" s="10"/>
      <c r="O51" s="10"/>
      <c r="P51" s="10"/>
      <c r="Q51" s="10">
        <f t="shared" si="51"/>
        <v>18221</v>
      </c>
      <c r="R51" s="10"/>
      <c r="S51" s="10">
        <v>18263</v>
      </c>
      <c r="T51" s="10">
        <v>18304</v>
      </c>
      <c r="U51" s="10">
        <f t="shared" si="52"/>
        <v>18301</v>
      </c>
      <c r="V51" s="10">
        <v>18333</v>
      </c>
      <c r="W51" s="10">
        <v>18334</v>
      </c>
      <c r="X51" s="10">
        <v>18338</v>
      </c>
      <c r="Y51" s="10">
        <f t="shared" si="53"/>
        <v>18715</v>
      </c>
      <c r="Z51" s="10">
        <v>18811</v>
      </c>
      <c r="AA51" s="10">
        <v>19029</v>
      </c>
      <c r="AB51" s="10">
        <v>19031</v>
      </c>
      <c r="AC51" s="10">
        <f t="shared" si="54"/>
        <v>19050</v>
      </c>
      <c r="AD51" s="10">
        <v>19056</v>
      </c>
      <c r="AE51" s="10">
        <v>19219</v>
      </c>
      <c r="AF51" s="10">
        <v>19065</v>
      </c>
      <c r="AG51" s="10">
        <v>19197</v>
      </c>
      <c r="AH51" s="10">
        <v>19923</v>
      </c>
      <c r="AI51" s="10">
        <v>20229</v>
      </c>
      <c r="AJ51" s="10">
        <v>20268</v>
      </c>
      <c r="AK51" s="10"/>
      <c r="AL51" s="10"/>
      <c r="AM51" s="10"/>
      <c r="AN51" s="10"/>
      <c r="AO51" s="10"/>
      <c r="AP51" s="10">
        <v>18122</v>
      </c>
      <c r="AQ51" s="10">
        <v>18221</v>
      </c>
      <c r="AR51" s="10">
        <v>18301</v>
      </c>
      <c r="AS51" s="10">
        <v>18715</v>
      </c>
      <c r="AT51" s="10">
        <v>19050</v>
      </c>
      <c r="AU51" s="10">
        <v>19197</v>
      </c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</row>
    <row r="52" spans="1:61" s="6" customFormat="1">
      <c r="A52" s="6" t="s">
        <v>651</v>
      </c>
      <c r="J52" s="11"/>
      <c r="K52" s="11"/>
      <c r="L52" s="11"/>
      <c r="M52" s="11"/>
      <c r="N52" s="11"/>
      <c r="O52" s="11"/>
      <c r="P52" s="11"/>
      <c r="Q52" s="11">
        <f t="shared" si="51"/>
        <v>2135</v>
      </c>
      <c r="R52" s="11"/>
      <c r="S52" s="11">
        <v>2265</v>
      </c>
      <c r="T52" s="11">
        <v>2438</v>
      </c>
      <c r="U52" s="11">
        <f t="shared" si="52"/>
        <v>2576</v>
      </c>
      <c r="V52" s="11">
        <v>2602</v>
      </c>
      <c r="W52" s="11">
        <v>2446</v>
      </c>
      <c r="X52" s="11">
        <v>2461</v>
      </c>
      <c r="Y52" s="11">
        <f t="shared" si="53"/>
        <v>2759</v>
      </c>
      <c r="Z52" s="11">
        <v>2887</v>
      </c>
      <c r="AA52" s="11">
        <v>3238</v>
      </c>
      <c r="AB52" s="11">
        <v>2669</v>
      </c>
      <c r="AC52" s="11">
        <f t="shared" si="54"/>
        <v>2758</v>
      </c>
      <c r="AD52" s="11">
        <v>2376</v>
      </c>
      <c r="AE52" s="11">
        <v>2352</v>
      </c>
      <c r="AF52" s="11">
        <v>3187</v>
      </c>
      <c r="AG52" s="11">
        <v>2751</v>
      </c>
      <c r="AH52" s="11">
        <v>3522</v>
      </c>
      <c r="AI52" s="11">
        <v>4344</v>
      </c>
      <c r="AJ52" s="11">
        <v>5529</v>
      </c>
      <c r="AK52" s="11"/>
      <c r="AL52" s="11"/>
      <c r="AM52" s="11"/>
      <c r="AN52" s="11"/>
      <c r="AO52" s="11"/>
      <c r="AP52" s="11">
        <v>1312</v>
      </c>
      <c r="AQ52" s="11">
        <v>2135</v>
      </c>
      <c r="AR52" s="11">
        <v>2576</v>
      </c>
      <c r="AS52" s="11">
        <v>2759</v>
      </c>
      <c r="AT52" s="11">
        <v>2758</v>
      </c>
      <c r="AU52" s="11">
        <v>2751</v>
      </c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</row>
    <row r="53" spans="1:61">
      <c r="A53" t="s">
        <v>652</v>
      </c>
      <c r="J53" s="10">
        <f t="shared" ref="J53" si="80">SUM(J46:J52)</f>
        <v>0</v>
      </c>
      <c r="K53" s="10">
        <f t="shared" ref="K53" si="81">SUM(K46:K52)</f>
        <v>0</v>
      </c>
      <c r="L53" s="10">
        <f t="shared" ref="L53" si="82">SUM(L46:L52)</f>
        <v>0</v>
      </c>
      <c r="M53" s="10">
        <f t="shared" ref="M53" si="83">SUM(M46:M52)</f>
        <v>0</v>
      </c>
      <c r="N53" s="10">
        <f t="shared" ref="N53" si="84">SUM(N46:N52)</f>
        <v>0</v>
      </c>
      <c r="O53" s="10">
        <f t="shared" ref="O53" si="85">SUM(O46:O52)</f>
        <v>0</v>
      </c>
      <c r="P53" s="10">
        <f t="shared" ref="P53" si="86">SUM(P46:P52)</f>
        <v>0</v>
      </c>
      <c r="Q53" s="10">
        <f t="shared" si="51"/>
        <v>84524</v>
      </c>
      <c r="R53" s="10">
        <f t="shared" ref="R53" si="87">SUM(R46:R52)</f>
        <v>0</v>
      </c>
      <c r="S53" s="10">
        <f t="shared" ref="S53" si="88">SUM(S46:S52)</f>
        <v>90291</v>
      </c>
      <c r="T53" s="10">
        <f t="shared" ref="T53" si="89">SUM(T46:T52)</f>
        <v>92452</v>
      </c>
      <c r="U53" s="10">
        <f t="shared" si="52"/>
        <v>97334</v>
      </c>
      <c r="V53" s="10">
        <f t="shared" ref="V53" si="90">SUM(V46:V52)</f>
        <v>109477</v>
      </c>
      <c r="W53" s="10">
        <f t="shared" ref="W53" si="91">SUM(W46:W52)</f>
        <v>117006</v>
      </c>
      <c r="X53" s="10">
        <f t="shared" ref="X53" si="92">SUM(X46:X52)</f>
        <v>124418</v>
      </c>
      <c r="Y53" s="10">
        <f t="shared" si="53"/>
        <v>133376</v>
      </c>
      <c r="Z53" s="10">
        <f t="shared" ref="Z53" si="93">SUM(Z46:Z52)</f>
        <v>138371</v>
      </c>
      <c r="AA53" s="10">
        <f t="shared" ref="AA53" si="94">SUM(AA46:AA52)</f>
        <v>139691</v>
      </c>
      <c r="AB53" s="10">
        <f t="shared" ref="AB53" si="95">SUM(AB46:AB52)</f>
        <v>146137</v>
      </c>
      <c r="AC53" s="10">
        <f t="shared" si="54"/>
        <v>159316</v>
      </c>
      <c r="AD53" s="10">
        <f t="shared" ref="AD53" si="96">SUM(AD46:AD52)</f>
        <v>163523</v>
      </c>
      <c r="AE53" s="10">
        <f t="shared" ref="AE53" si="97">SUM(AE46:AE52)</f>
        <v>170609</v>
      </c>
      <c r="AF53" s="10">
        <f t="shared" ref="AF53" si="98">SUM(AF46:AF52)</f>
        <v>169585</v>
      </c>
      <c r="AG53" s="10">
        <f t="shared" ref="AG53" si="99">SUM(AG46:AG52)</f>
        <v>165987</v>
      </c>
      <c r="AH53" s="10">
        <f t="shared" ref="AH53" si="100">SUM(AH46:AH52)</f>
        <v>164218</v>
      </c>
      <c r="AI53" s="10">
        <f t="shared" ref="AI53" si="101">SUM(AI46:AI52)</f>
        <v>169779</v>
      </c>
      <c r="AJ53" s="10">
        <f t="shared" ref="AJ53" si="102">SUM(AJ46:AJ52)</f>
        <v>178894</v>
      </c>
      <c r="AK53" s="10"/>
      <c r="AL53" s="10"/>
      <c r="AM53" s="10"/>
      <c r="AN53" s="10"/>
      <c r="AO53" s="10">
        <f t="shared" ref="AO53:AT53" si="103">SUM(AO46:AO52)</f>
        <v>0</v>
      </c>
      <c r="AP53" s="10">
        <f t="shared" si="103"/>
        <v>64961</v>
      </c>
      <c r="AQ53" s="10">
        <f t="shared" si="103"/>
        <v>84524</v>
      </c>
      <c r="AR53" s="10">
        <f t="shared" si="103"/>
        <v>97334</v>
      </c>
      <c r="AS53" s="10">
        <f t="shared" si="103"/>
        <v>133376</v>
      </c>
      <c r="AT53" s="10">
        <f t="shared" si="103"/>
        <v>159316</v>
      </c>
      <c r="AU53" s="10">
        <f>SUM(AU46:AU52)</f>
        <v>165987</v>
      </c>
      <c r="AV53" s="10">
        <f t="shared" ref="AV53:BA53" si="104">SUM(AV46:AV52)</f>
        <v>0</v>
      </c>
      <c r="AW53" s="10">
        <f t="shared" si="104"/>
        <v>0</v>
      </c>
      <c r="AX53" s="10">
        <f t="shared" si="104"/>
        <v>0</v>
      </c>
      <c r="AY53" s="10">
        <f t="shared" si="104"/>
        <v>0</v>
      </c>
      <c r="AZ53" s="10">
        <f t="shared" si="104"/>
        <v>0</v>
      </c>
      <c r="BA53" s="10">
        <f t="shared" si="104"/>
        <v>0</v>
      </c>
      <c r="BB53" s="10"/>
      <c r="BC53" s="10"/>
      <c r="BD53" s="10"/>
      <c r="BE53" s="10"/>
      <c r="BF53" s="10"/>
      <c r="BG53" s="10"/>
      <c r="BH53" s="10"/>
      <c r="BI53" s="10"/>
    </row>
    <row r="54" spans="1:61">
      <c r="A54" t="s">
        <v>653</v>
      </c>
      <c r="J54" s="10"/>
      <c r="K54" s="10"/>
      <c r="L54" s="10"/>
      <c r="M54" s="10"/>
      <c r="N54" s="10"/>
      <c r="O54" s="10"/>
      <c r="P54" s="10"/>
      <c r="Q54" s="10">
        <f t="shared" si="51"/>
        <v>380</v>
      </c>
      <c r="R54" s="10"/>
      <c r="S54" s="10">
        <v>419</v>
      </c>
      <c r="T54" s="10">
        <v>590</v>
      </c>
      <c r="U54" s="10">
        <f t="shared" si="52"/>
        <v>820</v>
      </c>
      <c r="V54" s="10">
        <v>604</v>
      </c>
      <c r="W54" s="10">
        <v>655</v>
      </c>
      <c r="X54" s="10">
        <v>860</v>
      </c>
      <c r="Y54" s="10">
        <f t="shared" si="53"/>
        <v>1363</v>
      </c>
      <c r="Z54" s="10">
        <v>829</v>
      </c>
      <c r="AA54" s="10">
        <v>920</v>
      </c>
      <c r="AB54" s="10">
        <v>1106</v>
      </c>
      <c r="AC54" s="10">
        <f t="shared" si="54"/>
        <v>1331</v>
      </c>
      <c r="AD54" s="10">
        <v>878</v>
      </c>
      <c r="AE54" s="10">
        <v>973</v>
      </c>
      <c r="AF54" s="10">
        <v>2195</v>
      </c>
      <c r="AG54" s="10">
        <v>4083</v>
      </c>
      <c r="AH54" s="10">
        <v>3246</v>
      </c>
      <c r="AI54" s="10">
        <v>4008</v>
      </c>
      <c r="AJ54" s="10">
        <v>3871</v>
      </c>
      <c r="AK54" s="10"/>
      <c r="AL54" s="10"/>
      <c r="AM54" s="10"/>
      <c r="AN54" s="10"/>
      <c r="AO54" s="10"/>
      <c r="AP54" s="10">
        <v>302</v>
      </c>
      <c r="AQ54" s="10">
        <v>380</v>
      </c>
      <c r="AR54" s="10">
        <v>820</v>
      </c>
      <c r="AS54" s="10">
        <v>1363</v>
      </c>
      <c r="AT54" s="10">
        <v>1331</v>
      </c>
      <c r="AU54" s="10">
        <v>4083</v>
      </c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1:61">
      <c r="A55" t="s">
        <v>654</v>
      </c>
      <c r="J55" s="10"/>
      <c r="K55" s="10"/>
      <c r="L55" s="10"/>
      <c r="M55" s="10"/>
      <c r="N55" s="10"/>
      <c r="O55" s="10"/>
      <c r="P55" s="10"/>
      <c r="Q55" s="10">
        <f t="shared" si="51"/>
        <v>390</v>
      </c>
      <c r="R55" s="10"/>
      <c r="S55" s="10">
        <v>440</v>
      </c>
      <c r="T55" s="10">
        <v>502</v>
      </c>
      <c r="U55" s="10">
        <f t="shared" si="52"/>
        <v>541</v>
      </c>
      <c r="V55" s="10">
        <v>537</v>
      </c>
      <c r="W55" s="10">
        <v>560</v>
      </c>
      <c r="X55" s="10">
        <v>590</v>
      </c>
      <c r="Y55" s="10">
        <f t="shared" si="53"/>
        <v>886</v>
      </c>
      <c r="Z55" s="10">
        <v>712</v>
      </c>
      <c r="AA55" s="10">
        <v>729</v>
      </c>
      <c r="AB55" s="10">
        <v>800</v>
      </c>
      <c r="AC55" s="10">
        <f t="shared" si="54"/>
        <v>1093</v>
      </c>
      <c r="AD55" s="10">
        <v>1006</v>
      </c>
      <c r="AE55" s="10">
        <v>949</v>
      </c>
      <c r="AF55" s="10">
        <v>909</v>
      </c>
      <c r="AG55" s="10">
        <v>1052</v>
      </c>
      <c r="AH55" s="10">
        <v>935</v>
      </c>
      <c r="AI55" s="10">
        <v>982</v>
      </c>
      <c r="AJ55" s="10">
        <v>975</v>
      </c>
      <c r="AK55" s="10"/>
      <c r="AL55" s="10"/>
      <c r="AM55" s="10"/>
      <c r="AN55" s="10"/>
      <c r="AO55" s="10"/>
      <c r="AP55" s="10">
        <v>280</v>
      </c>
      <c r="AQ55" s="10">
        <v>390</v>
      </c>
      <c r="AR55" s="10">
        <v>541</v>
      </c>
      <c r="AS55" s="10">
        <v>886</v>
      </c>
      <c r="AT55" s="10">
        <v>1093</v>
      </c>
      <c r="AU55" s="10">
        <v>1052</v>
      </c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</row>
    <row r="56" spans="1:61">
      <c r="A56" t="s">
        <v>655</v>
      </c>
      <c r="J56" s="10"/>
      <c r="K56" s="10"/>
      <c r="L56" s="10"/>
      <c r="M56" s="10"/>
      <c r="N56" s="10"/>
      <c r="O56" s="10"/>
      <c r="P56" s="10"/>
      <c r="Q56" s="10">
        <f t="shared" si="51"/>
        <v>0</v>
      </c>
      <c r="R56" s="10"/>
      <c r="S56" s="10">
        <v>0</v>
      </c>
      <c r="T56" s="10">
        <v>0</v>
      </c>
      <c r="U56" s="10">
        <f t="shared" si="52"/>
        <v>0</v>
      </c>
      <c r="V56" s="10">
        <v>645</v>
      </c>
      <c r="W56" s="10">
        <v>688</v>
      </c>
      <c r="X56" s="10">
        <v>776</v>
      </c>
      <c r="Y56" s="10">
        <f t="shared" si="53"/>
        <v>800</v>
      </c>
      <c r="Z56" s="10">
        <v>835</v>
      </c>
      <c r="AA56" s="10">
        <v>899</v>
      </c>
      <c r="AB56" s="10">
        <v>975</v>
      </c>
      <c r="AC56" s="10">
        <f t="shared" si="54"/>
        <v>1023</v>
      </c>
      <c r="AD56" s="10">
        <v>1040</v>
      </c>
      <c r="AE56" s="10">
        <v>1051</v>
      </c>
      <c r="AF56" s="10">
        <v>1086</v>
      </c>
      <c r="AG56" s="10">
        <v>1127</v>
      </c>
      <c r="AH56" s="10">
        <v>1159</v>
      </c>
      <c r="AI56" s="10">
        <v>1275</v>
      </c>
      <c r="AJ56" s="10">
        <v>1291</v>
      </c>
      <c r="AK56" s="10"/>
      <c r="AL56" s="10"/>
      <c r="AM56" s="10"/>
      <c r="AN56" s="10"/>
      <c r="AO56" s="10"/>
      <c r="AP56" s="10">
        <v>0</v>
      </c>
      <c r="AQ56" s="10">
        <v>0</v>
      </c>
      <c r="AR56" s="10">
        <v>0</v>
      </c>
      <c r="AS56" s="10">
        <v>800</v>
      </c>
      <c r="AT56" s="10">
        <v>1023</v>
      </c>
      <c r="AU56" s="10">
        <v>1127</v>
      </c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</row>
    <row r="57" spans="1:61">
      <c r="A57" t="s">
        <v>656</v>
      </c>
      <c r="J57" s="10"/>
      <c r="K57" s="10"/>
      <c r="L57" s="10"/>
      <c r="M57" s="10"/>
      <c r="N57" s="10"/>
      <c r="O57" s="10"/>
      <c r="P57" s="10"/>
      <c r="Q57" s="10">
        <f t="shared" si="51"/>
        <v>2892</v>
      </c>
      <c r="R57" s="10"/>
      <c r="S57" s="10">
        <v>3720</v>
      </c>
      <c r="T57" s="10">
        <v>4255</v>
      </c>
      <c r="U57" s="10">
        <f t="shared" si="52"/>
        <v>5509</v>
      </c>
      <c r="V57" s="10">
        <v>7980</v>
      </c>
      <c r="W57" s="10">
        <v>10878</v>
      </c>
      <c r="X57" s="10">
        <v>10877</v>
      </c>
      <c r="Y57" s="10">
        <f t="shared" si="53"/>
        <v>11735</v>
      </c>
      <c r="Z57" s="10">
        <v>12446</v>
      </c>
      <c r="AA57" s="10">
        <v>8496</v>
      </c>
      <c r="AB57" s="10">
        <v>8684</v>
      </c>
      <c r="AC57" s="10">
        <f t="shared" si="54"/>
        <v>11152</v>
      </c>
      <c r="AD57" s="10">
        <v>9411</v>
      </c>
      <c r="AE57" s="10">
        <v>11510</v>
      </c>
      <c r="AF57" s="10">
        <v>13158</v>
      </c>
      <c r="AG57" s="10">
        <v>14312</v>
      </c>
      <c r="AH57" s="10">
        <v>15226</v>
      </c>
      <c r="AI57" s="10">
        <v>15420</v>
      </c>
      <c r="AJ57" s="10">
        <v>16036</v>
      </c>
      <c r="AK57" s="10"/>
      <c r="AL57" s="10"/>
      <c r="AM57" s="10"/>
      <c r="AN57" s="10"/>
      <c r="AO57" s="10"/>
      <c r="AP57" s="10">
        <v>2203</v>
      </c>
      <c r="AQ57" s="10">
        <v>2892</v>
      </c>
      <c r="AR57" s="10">
        <v>5509</v>
      </c>
      <c r="AS57" s="10">
        <v>11735</v>
      </c>
      <c r="AT57" s="10">
        <v>11152</v>
      </c>
      <c r="AU57" s="10">
        <v>14312</v>
      </c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1:61" s="6" customFormat="1">
      <c r="A58" s="6" t="s">
        <v>657</v>
      </c>
      <c r="J58" s="11"/>
      <c r="K58" s="11"/>
      <c r="L58" s="11"/>
      <c r="M58" s="11"/>
      <c r="N58" s="11"/>
      <c r="O58" s="11"/>
      <c r="P58" s="11"/>
      <c r="Q58" s="11">
        <f t="shared" si="51"/>
        <v>98</v>
      </c>
      <c r="R58" s="11"/>
      <c r="S58" s="11">
        <v>91</v>
      </c>
      <c r="T58" s="11">
        <v>115</v>
      </c>
      <c r="U58" s="11">
        <f t="shared" si="52"/>
        <v>147</v>
      </c>
      <c r="V58" s="11">
        <v>142</v>
      </c>
      <c r="W58" s="11">
        <v>198</v>
      </c>
      <c r="X58" s="11">
        <v>225</v>
      </c>
      <c r="Y58" s="11">
        <f t="shared" si="53"/>
        <v>269</v>
      </c>
      <c r="Z58" s="11">
        <v>247</v>
      </c>
      <c r="AA58" s="11">
        <v>264</v>
      </c>
      <c r="AB58" s="11">
        <v>379</v>
      </c>
      <c r="AC58" s="11">
        <f t="shared" si="54"/>
        <v>382</v>
      </c>
      <c r="AD58" s="11">
        <v>382</v>
      </c>
      <c r="AE58" s="11">
        <v>391</v>
      </c>
      <c r="AF58" s="11">
        <v>464</v>
      </c>
      <c r="AG58" s="11">
        <v>561</v>
      </c>
      <c r="AH58" s="11">
        <v>520</v>
      </c>
      <c r="AI58" s="11">
        <v>532</v>
      </c>
      <c r="AJ58" s="11">
        <v>514</v>
      </c>
      <c r="AK58" s="11"/>
      <c r="AL58" s="11"/>
      <c r="AM58" s="11"/>
      <c r="AN58" s="11"/>
      <c r="AO58" s="11"/>
      <c r="AP58" s="11">
        <v>90</v>
      </c>
      <c r="AQ58" s="11">
        <v>98</v>
      </c>
      <c r="AR58" s="11">
        <v>147</v>
      </c>
      <c r="AS58" s="11">
        <v>269</v>
      </c>
      <c r="AT58" s="11">
        <v>382</v>
      </c>
      <c r="AU58" s="11">
        <v>561</v>
      </c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:61">
      <c r="A59" t="s">
        <v>658</v>
      </c>
      <c r="J59" s="10">
        <f t="shared" ref="J59" si="105">SUM(J54:J58)</f>
        <v>0</v>
      </c>
      <c r="K59" s="10">
        <f t="shared" ref="K59" si="106">SUM(K54:K58)</f>
        <v>0</v>
      </c>
      <c r="L59" s="10">
        <f t="shared" ref="L59" si="107">SUM(L54:L58)</f>
        <v>0</v>
      </c>
      <c r="M59" s="10">
        <f t="shared" ref="M59" si="108">SUM(M54:M58)</f>
        <v>0</v>
      </c>
      <c r="N59" s="10">
        <f t="shared" ref="N59" si="109">SUM(N54:N58)</f>
        <v>0</v>
      </c>
      <c r="O59" s="10">
        <f t="shared" ref="O59" si="110">SUM(O54:O58)</f>
        <v>0</v>
      </c>
      <c r="P59" s="10">
        <f t="shared" ref="P59" si="111">SUM(P54:P58)</f>
        <v>0</v>
      </c>
      <c r="Q59" s="10">
        <f t="shared" si="51"/>
        <v>3760</v>
      </c>
      <c r="R59" s="10">
        <f t="shared" ref="R59" si="112">SUM(R54:R58)</f>
        <v>0</v>
      </c>
      <c r="S59" s="10">
        <f t="shared" ref="S59" si="113">SUM(S54:S58)</f>
        <v>4670</v>
      </c>
      <c r="T59" s="10">
        <f t="shared" ref="T59" si="114">SUM(T54:T58)</f>
        <v>5462</v>
      </c>
      <c r="U59" s="10">
        <f t="shared" si="52"/>
        <v>7017</v>
      </c>
      <c r="V59" s="10">
        <f t="shared" ref="V59" si="115">SUM(V54:V58)</f>
        <v>9908</v>
      </c>
      <c r="W59" s="10">
        <f t="shared" ref="W59" si="116">SUM(W54:W58)</f>
        <v>12979</v>
      </c>
      <c r="X59" s="10">
        <f t="shared" ref="X59" si="117">SUM(X54:X58)</f>
        <v>13328</v>
      </c>
      <c r="Y59" s="10">
        <f t="shared" si="53"/>
        <v>15053</v>
      </c>
      <c r="Z59" s="10">
        <f t="shared" ref="Z59" si="118">SUM(Z54:Z58)</f>
        <v>15069</v>
      </c>
      <c r="AA59" s="10">
        <f t="shared" ref="AA59" si="119">SUM(AA54:AA58)</f>
        <v>11308</v>
      </c>
      <c r="AB59" s="10">
        <f t="shared" ref="AB59" si="120">SUM(AB54:AB58)</f>
        <v>11944</v>
      </c>
      <c r="AC59" s="10">
        <f t="shared" si="54"/>
        <v>14981</v>
      </c>
      <c r="AD59" s="10">
        <f t="shared" ref="AD59" si="121">SUM(AD54:AD58)</f>
        <v>12717</v>
      </c>
      <c r="AE59" s="10">
        <f t="shared" ref="AE59" si="122">SUM(AE54:AE58)</f>
        <v>14874</v>
      </c>
      <c r="AF59" s="10">
        <f t="shared" ref="AF59" si="123">SUM(AF54:AF58)</f>
        <v>17812</v>
      </c>
      <c r="AG59" s="10">
        <f t="shared" ref="AG59" si="124">SUM(AG54:AG58)</f>
        <v>21135</v>
      </c>
      <c r="AH59" s="10">
        <f t="shared" ref="AH59" si="125">SUM(AH54:AH58)</f>
        <v>21086</v>
      </c>
      <c r="AI59" s="10">
        <f t="shared" ref="AI59" si="126">SUM(AI54:AI58)</f>
        <v>22217</v>
      </c>
      <c r="AJ59" s="10">
        <f t="shared" ref="AJ59" si="127">SUM(AJ54:AJ58)</f>
        <v>22687</v>
      </c>
      <c r="AK59" s="10"/>
      <c r="AL59" s="10"/>
      <c r="AM59" s="10"/>
      <c r="AN59" s="10"/>
      <c r="AO59" s="10">
        <f t="shared" ref="AO59:AT59" si="128">SUM(AO54:AO58)</f>
        <v>0</v>
      </c>
      <c r="AP59" s="10">
        <f t="shared" si="128"/>
        <v>2875</v>
      </c>
      <c r="AQ59" s="10">
        <f t="shared" si="128"/>
        <v>3760</v>
      </c>
      <c r="AR59" s="10">
        <f t="shared" si="128"/>
        <v>7017</v>
      </c>
      <c r="AS59" s="10">
        <f t="shared" si="128"/>
        <v>15053</v>
      </c>
      <c r="AT59" s="10">
        <f t="shared" si="128"/>
        <v>14981</v>
      </c>
      <c r="AU59" s="10">
        <f>SUM(AU54:AU58)</f>
        <v>21135</v>
      </c>
      <c r="AV59" s="10">
        <f t="shared" ref="AV59:BB59" si="129">SUM(AV54:AV58)</f>
        <v>0</v>
      </c>
      <c r="AW59" s="10">
        <f t="shared" si="129"/>
        <v>0</v>
      </c>
      <c r="AX59" s="10">
        <f t="shared" si="129"/>
        <v>0</v>
      </c>
      <c r="AY59" s="10">
        <f t="shared" si="129"/>
        <v>0</v>
      </c>
      <c r="AZ59" s="10">
        <f t="shared" si="129"/>
        <v>0</v>
      </c>
      <c r="BA59" s="10">
        <f t="shared" si="129"/>
        <v>0</v>
      </c>
      <c r="BB59" s="10">
        <f t="shared" si="129"/>
        <v>0</v>
      </c>
      <c r="BC59" s="10"/>
      <c r="BD59" s="10"/>
      <c r="BE59" s="10"/>
      <c r="BF59" s="10"/>
      <c r="BG59" s="10"/>
      <c r="BH59" s="10"/>
      <c r="BI59" s="10"/>
    </row>
    <row r="60" spans="1:61">
      <c r="A60" t="s">
        <v>659</v>
      </c>
      <c r="J60" s="10"/>
      <c r="K60" s="10"/>
      <c r="L60" s="10"/>
      <c r="M60" s="10"/>
      <c r="N60" s="10"/>
      <c r="O60" s="10"/>
      <c r="P60" s="10"/>
      <c r="Q60" s="10">
        <f t="shared" si="51"/>
        <v>0</v>
      </c>
      <c r="R60" s="10"/>
      <c r="S60" s="10">
        <v>0</v>
      </c>
      <c r="T60" s="10">
        <v>0</v>
      </c>
      <c r="U60" s="10">
        <f t="shared" si="52"/>
        <v>0</v>
      </c>
      <c r="V60" s="10">
        <v>6565</v>
      </c>
      <c r="W60" s="10">
        <v>7122</v>
      </c>
      <c r="X60" s="10">
        <v>8356</v>
      </c>
      <c r="Y60" s="10">
        <f t="shared" si="53"/>
        <v>9524</v>
      </c>
      <c r="Z60" s="10">
        <v>9509</v>
      </c>
      <c r="AA60" s="10">
        <v>9633</v>
      </c>
      <c r="AB60" s="10">
        <v>9641</v>
      </c>
      <c r="AC60" s="10">
        <f t="shared" si="54"/>
        <v>9631</v>
      </c>
      <c r="AD60" s="10">
        <v>10574</v>
      </c>
      <c r="AE60" s="10">
        <v>10956</v>
      </c>
      <c r="AF60" s="10">
        <v>11554</v>
      </c>
      <c r="AG60" s="10">
        <v>12746</v>
      </c>
      <c r="AH60" s="10">
        <v>12894</v>
      </c>
      <c r="AI60" s="10">
        <v>14792</v>
      </c>
      <c r="AJ60" s="10">
        <v>14687</v>
      </c>
      <c r="AK60" s="10"/>
      <c r="AL60" s="10"/>
      <c r="AM60" s="10"/>
      <c r="AN60" s="10"/>
      <c r="AO60" s="10"/>
      <c r="AP60" s="10">
        <v>0</v>
      </c>
      <c r="AQ60" s="10">
        <v>0</v>
      </c>
      <c r="AR60" s="10">
        <v>0</v>
      </c>
      <c r="AS60" s="10">
        <v>9524</v>
      </c>
      <c r="AT60" s="10">
        <v>9631</v>
      </c>
      <c r="AU60" s="10">
        <v>12746</v>
      </c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1:61">
      <c r="A61" t="s">
        <v>660</v>
      </c>
      <c r="J61" s="10"/>
      <c r="K61" s="10"/>
      <c r="L61" s="10"/>
      <c r="M61" s="10"/>
      <c r="N61" s="10"/>
      <c r="O61" s="10"/>
      <c r="P61" s="10"/>
      <c r="Q61" s="10">
        <f t="shared" si="51"/>
        <v>0</v>
      </c>
      <c r="R61" s="10"/>
      <c r="S61" s="10">
        <v>0</v>
      </c>
      <c r="T61" s="10">
        <v>0</v>
      </c>
      <c r="U61" s="10">
        <f t="shared" si="52"/>
        <v>0</v>
      </c>
      <c r="V61" s="10">
        <v>0</v>
      </c>
      <c r="W61" s="10">
        <v>0</v>
      </c>
      <c r="X61" s="10">
        <v>0</v>
      </c>
      <c r="Y61" s="10">
        <f t="shared" si="53"/>
        <v>0</v>
      </c>
      <c r="Z61" s="10">
        <v>0</v>
      </c>
      <c r="AA61" s="10">
        <v>0</v>
      </c>
      <c r="AB61" s="10">
        <v>0</v>
      </c>
      <c r="AC61" s="10">
        <f t="shared" si="54"/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9922</v>
      </c>
      <c r="AK61" s="10"/>
      <c r="AL61" s="10"/>
      <c r="AM61" s="10"/>
      <c r="AN61" s="10"/>
      <c r="AO61" s="10"/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s="6" customFormat="1">
      <c r="A62" s="6" t="s">
        <v>661</v>
      </c>
      <c r="J62" s="11"/>
      <c r="K62" s="11"/>
      <c r="L62" s="11"/>
      <c r="M62" s="11"/>
      <c r="N62" s="11"/>
      <c r="O62" s="11"/>
      <c r="P62" s="11"/>
      <c r="Q62" s="11">
        <f t="shared" si="51"/>
        <v>6417</v>
      </c>
      <c r="R62" s="11"/>
      <c r="S62" s="11">
        <v>6239</v>
      </c>
      <c r="T62" s="11">
        <v>6648</v>
      </c>
      <c r="U62" s="11">
        <f t="shared" si="52"/>
        <v>6190</v>
      </c>
      <c r="V62" s="11">
        <v>6488</v>
      </c>
      <c r="W62" s="11">
        <v>8143</v>
      </c>
      <c r="X62" s="11">
        <v>8735</v>
      </c>
      <c r="Y62" s="11">
        <f t="shared" si="53"/>
        <v>7745</v>
      </c>
      <c r="Z62" s="11">
        <v>8489</v>
      </c>
      <c r="AA62" s="11">
        <v>8303</v>
      </c>
      <c r="AB62" s="11">
        <v>7121</v>
      </c>
      <c r="AC62" s="11">
        <f t="shared" si="54"/>
        <v>6414</v>
      </c>
      <c r="AD62" s="11">
        <v>6575</v>
      </c>
      <c r="AE62" s="11">
        <v>6552</v>
      </c>
      <c r="AF62" s="11">
        <v>6859</v>
      </c>
      <c r="AG62" s="11">
        <v>7227</v>
      </c>
      <c r="AH62" s="11">
        <v>7010</v>
      </c>
      <c r="AI62" s="11">
        <v>7003</v>
      </c>
      <c r="AJ62" s="11">
        <v>7504</v>
      </c>
      <c r="AK62" s="11"/>
      <c r="AL62" s="11"/>
      <c r="AM62" s="11"/>
      <c r="AN62" s="11"/>
      <c r="AO62" s="11"/>
      <c r="AP62" s="11">
        <v>2892</v>
      </c>
      <c r="AQ62" s="11">
        <v>6417</v>
      </c>
      <c r="AR62" s="11">
        <v>6190</v>
      </c>
      <c r="AS62" s="11">
        <v>7745</v>
      </c>
      <c r="AT62" s="11">
        <v>6414</v>
      </c>
      <c r="AU62" s="11">
        <v>7227</v>
      </c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:61">
      <c r="A63" t="s">
        <v>662</v>
      </c>
      <c r="J63" s="10">
        <f t="shared" ref="J63" si="130">SUM(J59:J62)</f>
        <v>0</v>
      </c>
      <c r="K63" s="10">
        <f t="shared" ref="K63" si="131">SUM(K59:K62)</f>
        <v>0</v>
      </c>
      <c r="L63" s="10">
        <f t="shared" ref="L63" si="132">SUM(L59:L62)</f>
        <v>0</v>
      </c>
      <c r="M63" s="10">
        <f t="shared" ref="M63" si="133">SUM(M59:M62)</f>
        <v>0</v>
      </c>
      <c r="N63" s="10">
        <f t="shared" ref="N63" si="134">SUM(N59:N62)</f>
        <v>0</v>
      </c>
      <c r="O63" s="10">
        <f t="shared" ref="O63" si="135">SUM(O59:O62)</f>
        <v>0</v>
      </c>
      <c r="P63" s="10">
        <f t="shared" ref="P63" si="136">SUM(P59:P62)</f>
        <v>0</v>
      </c>
      <c r="Q63" s="10">
        <f t="shared" si="51"/>
        <v>10177</v>
      </c>
      <c r="R63" s="10">
        <f t="shared" ref="R63" si="137">SUM(R59:R62)</f>
        <v>0</v>
      </c>
      <c r="S63" s="10">
        <f t="shared" ref="S63" si="138">SUM(S59:S62)</f>
        <v>10909</v>
      </c>
      <c r="T63" s="10">
        <f t="shared" ref="T63" si="139">SUM(T59:T62)</f>
        <v>12110</v>
      </c>
      <c r="U63" s="10">
        <f t="shared" si="52"/>
        <v>13207</v>
      </c>
      <c r="V63" s="10">
        <f t="shared" ref="V63" si="140">SUM(V59:V62)</f>
        <v>22961</v>
      </c>
      <c r="W63" s="10">
        <f t="shared" ref="W63" si="141">SUM(W59:W62)</f>
        <v>28244</v>
      </c>
      <c r="X63" s="10">
        <f t="shared" ref="X63" si="142">SUM(X59:X62)</f>
        <v>30419</v>
      </c>
      <c r="Y63" s="10">
        <f t="shared" si="53"/>
        <v>32322</v>
      </c>
      <c r="Z63" s="10">
        <f t="shared" ref="Z63" si="143">SUM(Z59:Z62)</f>
        <v>33067</v>
      </c>
      <c r="AA63" s="10">
        <f t="shared" ref="AA63" si="144">SUM(AA59:AA62)</f>
        <v>29244</v>
      </c>
      <c r="AB63" s="10">
        <f t="shared" ref="AB63" si="145">SUM(AB59:AB62)</f>
        <v>28706</v>
      </c>
      <c r="AC63" s="10">
        <f t="shared" si="54"/>
        <v>31026</v>
      </c>
      <c r="AD63" s="10">
        <f t="shared" ref="AD63" si="146">SUM(AD59:AD62)</f>
        <v>29866</v>
      </c>
      <c r="AE63" s="10">
        <f t="shared" ref="AE63" si="147">SUM(AE59:AE62)</f>
        <v>32382</v>
      </c>
      <c r="AF63" s="10">
        <f t="shared" ref="AF63" si="148">SUM(AF59:AF62)</f>
        <v>36225</v>
      </c>
      <c r="AG63" s="10">
        <f t="shared" ref="AG63" si="149">SUM(AG59:AG62)</f>
        <v>41108</v>
      </c>
      <c r="AH63" s="10">
        <f t="shared" ref="AH63" si="150">SUM(AH59:AH62)</f>
        <v>40990</v>
      </c>
      <c r="AI63" s="10">
        <f t="shared" ref="AI63" si="151">SUM(AI59:AI62)</f>
        <v>44012</v>
      </c>
      <c r="AJ63" s="10">
        <f t="shared" ref="AJ63" si="152">SUM(AJ59:AJ62)</f>
        <v>54800</v>
      </c>
      <c r="AK63" s="10"/>
      <c r="AL63" s="10"/>
      <c r="AM63" s="10"/>
      <c r="AN63" s="10"/>
      <c r="AO63" s="10">
        <f t="shared" ref="AO63:AT63" si="153">SUM(AO59:AO62)</f>
        <v>0</v>
      </c>
      <c r="AP63" s="10">
        <f t="shared" si="153"/>
        <v>5767</v>
      </c>
      <c r="AQ63" s="10">
        <f t="shared" si="153"/>
        <v>10177</v>
      </c>
      <c r="AR63" s="10">
        <f t="shared" si="153"/>
        <v>13207</v>
      </c>
      <c r="AS63" s="10">
        <f t="shared" si="153"/>
        <v>32322</v>
      </c>
      <c r="AT63" s="10">
        <f t="shared" si="153"/>
        <v>31026</v>
      </c>
      <c r="AU63" s="10">
        <f>SUM(AU59:AU62)</f>
        <v>41108</v>
      </c>
      <c r="AV63" s="10">
        <f t="shared" ref="AV63:BB63" si="154">SUM(AV59:AV62)</f>
        <v>0</v>
      </c>
      <c r="AW63" s="10">
        <f t="shared" si="154"/>
        <v>0</v>
      </c>
      <c r="AX63" s="10">
        <f t="shared" si="154"/>
        <v>0</v>
      </c>
      <c r="AY63" s="10">
        <f t="shared" si="154"/>
        <v>0</v>
      </c>
      <c r="AZ63" s="10">
        <f t="shared" si="154"/>
        <v>0</v>
      </c>
      <c r="BA63" s="10">
        <f t="shared" si="154"/>
        <v>0</v>
      </c>
      <c r="BB63" s="10">
        <f t="shared" si="154"/>
        <v>0</v>
      </c>
      <c r="BC63" s="10"/>
      <c r="BD63" s="10"/>
      <c r="BE63" s="10"/>
      <c r="BF63" s="10"/>
      <c r="BG63" s="10"/>
      <c r="BH63" s="10"/>
      <c r="BI63" s="10"/>
    </row>
    <row r="64" spans="1:61">
      <c r="A64" t="s">
        <v>663</v>
      </c>
      <c r="J64" s="10"/>
      <c r="K64" s="10"/>
      <c r="L64" s="10"/>
      <c r="M64" s="10"/>
      <c r="N64" s="10"/>
      <c r="O64" s="10"/>
      <c r="P64" s="10"/>
      <c r="Q64" s="10">
        <f t="shared" si="51"/>
        <v>0</v>
      </c>
      <c r="R64" s="10"/>
      <c r="S64" s="10">
        <v>0</v>
      </c>
      <c r="T64" s="10">
        <v>0</v>
      </c>
      <c r="U64" s="10">
        <f t="shared" si="52"/>
        <v>0</v>
      </c>
      <c r="V64" s="10">
        <v>0</v>
      </c>
      <c r="W64" s="10">
        <v>0</v>
      </c>
      <c r="X64" s="10">
        <v>0</v>
      </c>
      <c r="Y64" s="10">
        <f t="shared" si="53"/>
        <v>0</v>
      </c>
      <c r="Z64" s="10">
        <v>0</v>
      </c>
      <c r="AA64" s="10">
        <v>0</v>
      </c>
      <c r="AB64" s="10">
        <v>0</v>
      </c>
      <c r="AC64" s="10">
        <f t="shared" si="54"/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/>
      <c r="AL64" s="10"/>
      <c r="AM64" s="10"/>
      <c r="AN64" s="10"/>
      <c r="AO64" s="10"/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</row>
    <row r="65" spans="1:61">
      <c r="A65" t="s">
        <v>664</v>
      </c>
      <c r="J65" s="10"/>
      <c r="K65" s="10"/>
      <c r="L65" s="10"/>
      <c r="M65" s="10"/>
      <c r="N65" s="10"/>
      <c r="O65" s="10"/>
      <c r="P65" s="10"/>
      <c r="Q65" s="10">
        <f t="shared" si="51"/>
        <v>40584</v>
      </c>
      <c r="R65" s="10"/>
      <c r="S65" s="10">
        <v>41832</v>
      </c>
      <c r="T65" s="10">
        <v>42352</v>
      </c>
      <c r="U65" s="10">
        <f t="shared" si="52"/>
        <v>42906</v>
      </c>
      <c r="V65" s="10">
        <v>43533</v>
      </c>
      <c r="W65" s="10">
        <v>44277</v>
      </c>
      <c r="X65" s="10">
        <v>45059</v>
      </c>
      <c r="Y65" s="10">
        <f t="shared" si="53"/>
        <v>45851</v>
      </c>
      <c r="Z65" s="10">
        <v>46688</v>
      </c>
      <c r="AA65" s="10">
        <v>47805</v>
      </c>
      <c r="AB65" s="10">
        <v>48910</v>
      </c>
      <c r="AC65" s="10">
        <f t="shared" si="54"/>
        <v>50018</v>
      </c>
      <c r="AD65" s="10">
        <v>51160</v>
      </c>
      <c r="AE65" s="10">
        <v>52845</v>
      </c>
      <c r="AF65" s="10">
        <v>54334</v>
      </c>
      <c r="AG65" s="10">
        <v>55811</v>
      </c>
      <c r="AH65" s="10">
        <v>57512</v>
      </c>
      <c r="AI65" s="10">
        <v>59929</v>
      </c>
      <c r="AJ65" s="10">
        <v>62092</v>
      </c>
      <c r="AK65" s="10"/>
      <c r="AL65" s="10"/>
      <c r="AM65" s="10"/>
      <c r="AN65" s="10"/>
      <c r="AO65" s="10"/>
      <c r="AP65" s="10">
        <v>38227</v>
      </c>
      <c r="AQ65" s="10">
        <v>40584</v>
      </c>
      <c r="AR65" s="10">
        <v>42906</v>
      </c>
      <c r="AS65" s="10">
        <v>45851</v>
      </c>
      <c r="AT65" s="10">
        <v>50018</v>
      </c>
      <c r="AU65" s="10">
        <v>55811</v>
      </c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>
      <c r="A66" t="s">
        <v>665</v>
      </c>
      <c r="J66" s="10"/>
      <c r="K66" s="10"/>
      <c r="L66" s="10"/>
      <c r="M66" s="10"/>
      <c r="N66" s="10"/>
      <c r="O66" s="10"/>
      <c r="P66" s="10"/>
      <c r="Q66" s="10">
        <f t="shared" si="51"/>
        <v>-227</v>
      </c>
      <c r="R66" s="10"/>
      <c r="S66" s="10">
        <v>-687</v>
      </c>
      <c r="T66" s="10">
        <v>-777</v>
      </c>
      <c r="U66" s="10">
        <f t="shared" si="52"/>
        <v>-760</v>
      </c>
      <c r="V66" s="10">
        <v>-781</v>
      </c>
      <c r="W66" s="10">
        <v>-483</v>
      </c>
      <c r="X66" s="10">
        <v>-849</v>
      </c>
      <c r="Y66" s="10">
        <f t="shared" si="53"/>
        <v>-489</v>
      </c>
      <c r="Z66" s="10">
        <v>-544</v>
      </c>
      <c r="AA66" s="10">
        <v>-142</v>
      </c>
      <c r="AB66" s="10">
        <v>308</v>
      </c>
      <c r="AC66" s="10">
        <f t="shared" si="54"/>
        <v>927</v>
      </c>
      <c r="AD66" s="10">
        <v>154</v>
      </c>
      <c r="AE66" s="10">
        <v>285</v>
      </c>
      <c r="AF66" s="10">
        <v>-207</v>
      </c>
      <c r="AG66" s="10">
        <v>-693</v>
      </c>
      <c r="AH66" s="10">
        <v>-1996</v>
      </c>
      <c r="AI66" s="10">
        <v>-3411</v>
      </c>
      <c r="AJ66" s="10">
        <v>-5054</v>
      </c>
      <c r="AK66" s="10"/>
      <c r="AL66" s="10"/>
      <c r="AM66" s="10"/>
      <c r="AN66" s="10"/>
      <c r="AO66" s="10"/>
      <c r="AP66" s="10">
        <v>-703</v>
      </c>
      <c r="AQ66" s="10">
        <v>-227</v>
      </c>
      <c r="AR66" s="10">
        <v>-760</v>
      </c>
      <c r="AS66" s="10">
        <v>-489</v>
      </c>
      <c r="AT66" s="10">
        <v>927</v>
      </c>
      <c r="AU66" s="10">
        <v>-693</v>
      </c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</row>
    <row r="67" spans="1:61" s="6" customFormat="1">
      <c r="A67" s="6" t="s">
        <v>666</v>
      </c>
      <c r="J67" s="11"/>
      <c r="K67" s="11"/>
      <c r="L67" s="11"/>
      <c r="M67" s="11"/>
      <c r="N67" s="11"/>
      <c r="O67" s="11"/>
      <c r="P67" s="11"/>
      <c r="Q67" s="11">
        <f t="shared" si="51"/>
        <v>33990</v>
      </c>
      <c r="R67" s="11"/>
      <c r="S67" s="11">
        <v>38237</v>
      </c>
      <c r="T67" s="11">
        <v>38767</v>
      </c>
      <c r="U67" s="11">
        <f t="shared" si="52"/>
        <v>41981</v>
      </c>
      <c r="V67" s="11">
        <v>43764</v>
      </c>
      <c r="W67" s="11">
        <v>44968</v>
      </c>
      <c r="X67" s="11">
        <v>49789</v>
      </c>
      <c r="Y67" s="11">
        <f t="shared" si="53"/>
        <v>55692</v>
      </c>
      <c r="Z67" s="11">
        <v>59160</v>
      </c>
      <c r="AA67" s="11">
        <v>62784</v>
      </c>
      <c r="AB67" s="11">
        <v>68513</v>
      </c>
      <c r="AC67" s="11">
        <f t="shared" si="54"/>
        <v>77345</v>
      </c>
      <c r="AD67" s="11">
        <v>82343</v>
      </c>
      <c r="AE67" s="11">
        <v>85097</v>
      </c>
      <c r="AF67" s="11">
        <v>79233</v>
      </c>
      <c r="AG67" s="11">
        <v>69761</v>
      </c>
      <c r="AH67" s="11">
        <v>67712</v>
      </c>
      <c r="AI67" s="11">
        <v>69249</v>
      </c>
      <c r="AJ67" s="11">
        <v>67056</v>
      </c>
      <c r="AK67" s="11"/>
      <c r="AL67" s="11"/>
      <c r="AM67" s="11"/>
      <c r="AN67" s="11"/>
      <c r="AO67" s="11"/>
      <c r="AP67" s="11">
        <v>21670</v>
      </c>
      <c r="AQ67" s="11">
        <v>33990</v>
      </c>
      <c r="AR67" s="11">
        <v>41981</v>
      </c>
      <c r="AS67" s="11">
        <v>55692</v>
      </c>
      <c r="AT67" s="11">
        <v>77345</v>
      </c>
      <c r="AU67" s="11">
        <v>69761</v>
      </c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s="7" customFormat="1">
      <c r="A68" s="7" t="s">
        <v>667</v>
      </c>
      <c r="J68" s="12">
        <f t="shared" ref="J68" si="155">SUM(J64:J67)</f>
        <v>0</v>
      </c>
      <c r="K68" s="12">
        <f t="shared" ref="K68" si="156">SUM(K64:K67)</f>
        <v>0</v>
      </c>
      <c r="L68" s="12">
        <f t="shared" ref="L68" si="157">SUM(L64:L67)</f>
        <v>0</v>
      </c>
      <c r="M68" s="12">
        <f t="shared" ref="M68" si="158">SUM(M64:M67)</f>
        <v>0</v>
      </c>
      <c r="N68" s="12">
        <f t="shared" ref="N68" si="159">SUM(N64:N67)</f>
        <v>0</v>
      </c>
      <c r="O68" s="12">
        <f t="shared" ref="O68" si="160">SUM(O64:O67)</f>
        <v>0</v>
      </c>
      <c r="P68" s="12">
        <f t="shared" ref="P68" si="161">SUM(P64:P67)</f>
        <v>0</v>
      </c>
      <c r="Q68" s="12">
        <f t="shared" si="51"/>
        <v>74347</v>
      </c>
      <c r="R68" s="12">
        <f t="shared" ref="R68" si="162">SUM(R64:R67)</f>
        <v>0</v>
      </c>
      <c r="S68" s="12">
        <f t="shared" ref="S68" si="163">SUM(S64:S67)</f>
        <v>79382</v>
      </c>
      <c r="T68" s="12">
        <f t="shared" ref="T68" si="164">SUM(T64:T67)</f>
        <v>80342</v>
      </c>
      <c r="U68" s="12">
        <f t="shared" si="52"/>
        <v>84127</v>
      </c>
      <c r="V68" s="12">
        <f t="shared" ref="V68" si="165">SUM(V64:V67)</f>
        <v>86516</v>
      </c>
      <c r="W68" s="12">
        <f t="shared" ref="W68" si="166">SUM(W64:W67)</f>
        <v>88762</v>
      </c>
      <c r="X68" s="12">
        <f t="shared" ref="X68" si="167">SUM(X64:X67)</f>
        <v>93999</v>
      </c>
      <c r="Y68" s="12">
        <f t="shared" si="53"/>
        <v>101054</v>
      </c>
      <c r="Z68" s="12">
        <f t="shared" ref="Z68" si="168">SUM(Z64:Z67)</f>
        <v>105304</v>
      </c>
      <c r="AA68" s="12">
        <f t="shared" ref="AA68" si="169">SUM(AA64:AA67)</f>
        <v>110447</v>
      </c>
      <c r="AB68" s="12">
        <f t="shared" ref="AB68" si="170">SUM(AB64:AB67)</f>
        <v>117731</v>
      </c>
      <c r="AC68" s="12">
        <f t="shared" si="54"/>
        <v>128290</v>
      </c>
      <c r="AD68" s="12">
        <f t="shared" ref="AD68" si="171">SUM(AD64:AD67)</f>
        <v>133657</v>
      </c>
      <c r="AE68" s="12">
        <f t="shared" ref="AE68" si="172">SUM(AE64:AE67)</f>
        <v>138227</v>
      </c>
      <c r="AF68" s="12">
        <f t="shared" ref="AF68" si="173">SUM(AF64:AF67)</f>
        <v>133360</v>
      </c>
      <c r="AG68" s="12">
        <f t="shared" ref="AG68" si="174">SUM(AG64:AG67)</f>
        <v>124879</v>
      </c>
      <c r="AH68" s="12">
        <f t="shared" ref="AH68" si="175">SUM(AH64:AH67)</f>
        <v>123228</v>
      </c>
      <c r="AI68" s="12">
        <f t="shared" ref="AI68" si="176">SUM(AI64:AI67)</f>
        <v>125767</v>
      </c>
      <c r="AJ68" s="12">
        <f t="shared" ref="AJ68" si="177">SUM(AJ64:AJ67)</f>
        <v>124094</v>
      </c>
      <c r="AK68" s="12"/>
      <c r="AL68" s="12"/>
      <c r="AM68" s="12"/>
      <c r="AN68" s="12"/>
      <c r="AO68" s="12">
        <f t="shared" ref="AO68:AT68" si="178">SUM(AO64:AO67)</f>
        <v>0</v>
      </c>
      <c r="AP68" s="12">
        <f t="shared" si="178"/>
        <v>59194</v>
      </c>
      <c r="AQ68" s="12">
        <f t="shared" si="178"/>
        <v>74347</v>
      </c>
      <c r="AR68" s="12">
        <f t="shared" si="178"/>
        <v>84127</v>
      </c>
      <c r="AS68" s="12">
        <f t="shared" si="178"/>
        <v>101054</v>
      </c>
      <c r="AT68" s="12">
        <f t="shared" si="178"/>
        <v>128290</v>
      </c>
      <c r="AU68" s="12">
        <f>SUM(AU64:AU67)</f>
        <v>124879</v>
      </c>
      <c r="AV68" s="12">
        <f t="shared" ref="AV68:BB68" si="179">SUM(AV64:AV67)</f>
        <v>0</v>
      </c>
      <c r="AW68" s="12">
        <f t="shared" si="179"/>
        <v>0</v>
      </c>
      <c r="AX68" s="12">
        <f t="shared" si="179"/>
        <v>0</v>
      </c>
      <c r="AY68" s="12">
        <f t="shared" si="179"/>
        <v>0</v>
      </c>
      <c r="AZ68" s="12">
        <f t="shared" si="179"/>
        <v>0</v>
      </c>
      <c r="BA68" s="12">
        <f t="shared" si="179"/>
        <v>0</v>
      </c>
      <c r="BB68" s="12">
        <f t="shared" si="179"/>
        <v>0</v>
      </c>
      <c r="BC68" s="12"/>
      <c r="BD68" s="12"/>
      <c r="BE68" s="12"/>
      <c r="BF68" s="12"/>
      <c r="BG68" s="12"/>
      <c r="BH68" s="12"/>
      <c r="BI68" s="12"/>
    </row>
    <row r="69" spans="1:61">
      <c r="A69" t="s">
        <v>668</v>
      </c>
      <c r="J69" s="10">
        <f t="shared" ref="J69" si="180">J68+J63</f>
        <v>0</v>
      </c>
      <c r="K69" s="10">
        <f t="shared" ref="K69" si="181">K68+K63</f>
        <v>0</v>
      </c>
      <c r="L69" s="10">
        <f t="shared" ref="L69" si="182">L68+L63</f>
        <v>0</v>
      </c>
      <c r="M69" s="10">
        <f t="shared" ref="M69" si="183">M68+M63</f>
        <v>0</v>
      </c>
      <c r="N69" s="10">
        <f t="shared" ref="N69" si="184">N68+N63</f>
        <v>0</v>
      </c>
      <c r="O69" s="10">
        <f t="shared" ref="O69" si="185">O68+O63</f>
        <v>0</v>
      </c>
      <c r="P69" s="10">
        <f t="shared" ref="P69" si="186">P68+P63</f>
        <v>0</v>
      </c>
      <c r="Q69" s="10">
        <f t="shared" si="51"/>
        <v>84524</v>
      </c>
      <c r="R69" s="10">
        <f t="shared" ref="R69" si="187">R68+R63</f>
        <v>0</v>
      </c>
      <c r="S69" s="10">
        <f t="shared" ref="S69" si="188">S68+S63</f>
        <v>90291</v>
      </c>
      <c r="T69" s="10">
        <f t="shared" ref="T69" si="189">T68+T63</f>
        <v>92452</v>
      </c>
      <c r="U69" s="10">
        <f t="shared" si="52"/>
        <v>97334</v>
      </c>
      <c r="V69" s="10">
        <f t="shared" ref="V69" si="190">V68+V63</f>
        <v>109477</v>
      </c>
      <c r="W69" s="10">
        <f t="shared" ref="W69" si="191">W68+W63</f>
        <v>117006</v>
      </c>
      <c r="X69" s="10">
        <f t="shared" ref="X69" si="192">X68+X63</f>
        <v>124418</v>
      </c>
      <c r="Y69" s="10">
        <f t="shared" si="53"/>
        <v>133376</v>
      </c>
      <c r="Z69" s="10">
        <f t="shared" ref="Z69" si="193">Z68+Z63</f>
        <v>138371</v>
      </c>
      <c r="AA69" s="10">
        <f t="shared" ref="AA69" si="194">AA68+AA63</f>
        <v>139691</v>
      </c>
      <c r="AB69" s="10">
        <f t="shared" ref="AB69" si="195">AB68+AB63</f>
        <v>146437</v>
      </c>
      <c r="AC69" s="10">
        <f t="shared" si="54"/>
        <v>159316</v>
      </c>
      <c r="AD69" s="10">
        <f t="shared" ref="AD69" si="196">AD68+AD63</f>
        <v>163523</v>
      </c>
      <c r="AE69" s="10">
        <f t="shared" ref="AE69" si="197">AE68+AE63</f>
        <v>170609</v>
      </c>
      <c r="AF69" s="10">
        <f t="shared" ref="AF69" si="198">AF68+AF63</f>
        <v>169585</v>
      </c>
      <c r="AG69" s="10">
        <f t="shared" ref="AG69" si="199">AG68+AG63</f>
        <v>165987</v>
      </c>
      <c r="AH69" s="10">
        <f t="shared" ref="AH69" si="200">AH68+AH63</f>
        <v>164218</v>
      </c>
      <c r="AI69" s="10">
        <f t="shared" ref="AI69" si="201">AI68+AI63</f>
        <v>169779</v>
      </c>
      <c r="AJ69" s="10">
        <f t="shared" ref="AJ69" si="202">AJ68+AJ63</f>
        <v>178894</v>
      </c>
      <c r="AK69" s="10"/>
      <c r="AL69" s="10"/>
      <c r="AM69" s="10"/>
      <c r="AN69" s="10"/>
      <c r="AO69" s="10">
        <f t="shared" ref="AO69:AT69" si="203">AO68+AO63</f>
        <v>0</v>
      </c>
      <c r="AP69" s="10">
        <f t="shared" si="203"/>
        <v>64961</v>
      </c>
      <c r="AQ69" s="10">
        <f t="shared" si="203"/>
        <v>84524</v>
      </c>
      <c r="AR69" s="10">
        <f t="shared" si="203"/>
        <v>97334</v>
      </c>
      <c r="AS69" s="10">
        <f t="shared" si="203"/>
        <v>133376</v>
      </c>
      <c r="AT69" s="10">
        <f t="shared" si="203"/>
        <v>159316</v>
      </c>
      <c r="AU69" s="10">
        <f>AU68+AU63</f>
        <v>165987</v>
      </c>
      <c r="AV69" s="10">
        <f t="shared" ref="AV69:BB69" si="204">AV68+AV63</f>
        <v>0</v>
      </c>
      <c r="AW69" s="10">
        <f t="shared" si="204"/>
        <v>0</v>
      </c>
      <c r="AX69" s="10">
        <f t="shared" si="204"/>
        <v>0</v>
      </c>
      <c r="AY69" s="10">
        <f t="shared" si="204"/>
        <v>0</v>
      </c>
      <c r="AZ69" s="10">
        <f t="shared" si="204"/>
        <v>0</v>
      </c>
      <c r="BA69" s="10">
        <f t="shared" si="204"/>
        <v>0</v>
      </c>
      <c r="BB69" s="10">
        <f t="shared" si="204"/>
        <v>0</v>
      </c>
      <c r="BC69" s="10"/>
      <c r="BD69" s="10"/>
      <c r="BE69" s="10"/>
      <c r="BF69" s="10"/>
      <c r="BG69" s="10"/>
      <c r="BH69" s="10"/>
      <c r="BI69" s="10"/>
    </row>
    <row r="70" spans="1:61"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</row>
    <row r="75" spans="1:61" s="4" customFormat="1">
      <c r="A75" s="5" t="s">
        <v>669</v>
      </c>
      <c r="B75" s="5"/>
      <c r="C75" s="5"/>
      <c r="D75" s="5"/>
      <c r="E75" s="5"/>
      <c r="F75" s="5"/>
      <c r="G75" s="5"/>
      <c r="H75" s="5"/>
      <c r="I75" s="5"/>
    </row>
    <row r="76" spans="1:61">
      <c r="A76" t="s">
        <v>670</v>
      </c>
      <c r="J76" s="10"/>
      <c r="K76" s="10"/>
      <c r="L76" s="10"/>
      <c r="M76" s="10"/>
      <c r="N76" s="10"/>
      <c r="O76" s="10">
        <v>10418</v>
      </c>
      <c r="P76" s="10">
        <v>16545</v>
      </c>
      <c r="Q76" s="10"/>
      <c r="R76" s="10">
        <v>7860</v>
      </c>
      <c r="S76" s="10">
        <f>14158-R76</f>
        <v>6298</v>
      </c>
      <c r="T76" s="10">
        <f>21656-S76-R76</f>
        <v>7498</v>
      </c>
      <c r="U76" s="10">
        <f>AR76-T76-S76-R76</f>
        <v>7618</v>
      </c>
      <c r="V76" s="10">
        <v>9308</v>
      </c>
      <c r="W76" s="10">
        <f>17924-V76</f>
        <v>8616</v>
      </c>
      <c r="X76" s="10">
        <f>27231-W76-V76</f>
        <v>9307</v>
      </c>
      <c r="Y76" s="10">
        <f>AS76-X76-W76-V76</f>
        <v>9083</v>
      </c>
      <c r="Z76" s="10">
        <v>11001</v>
      </c>
      <c r="AA76" s="10">
        <f>14878-Z76</f>
        <v>3877</v>
      </c>
      <c r="AB76" s="10">
        <f>24707-AA76-Z76</f>
        <v>9829</v>
      </c>
      <c r="AC76" s="10">
        <f>AT76-AB76-AA76-Z76</f>
        <v>14040</v>
      </c>
      <c r="AD76" s="10">
        <v>12242</v>
      </c>
      <c r="AE76" s="10">
        <f>25489-AD76</f>
        <v>13247</v>
      </c>
      <c r="AF76" s="10">
        <f>39579-AE76-AD76</f>
        <v>14090</v>
      </c>
      <c r="AG76" s="10">
        <f>AU76-AF76-AE76-AD76</f>
        <v>18104</v>
      </c>
      <c r="AH76" s="10">
        <v>14076</v>
      </c>
      <c r="AI76" s="10">
        <f>26272-AH76</f>
        <v>12196</v>
      </c>
      <c r="AJ76" s="10">
        <f>35964-AI76-AH76</f>
        <v>9692</v>
      </c>
      <c r="AK76" s="10"/>
      <c r="AL76" s="10"/>
      <c r="AM76" s="10"/>
      <c r="AN76" s="10"/>
      <c r="AO76" s="10">
        <v>10320</v>
      </c>
      <c r="AP76" s="10">
        <v>16108</v>
      </c>
      <c r="AQ76" s="10">
        <v>24216</v>
      </c>
      <c r="AR76" s="10">
        <v>29274</v>
      </c>
      <c r="AS76" s="10">
        <v>36314</v>
      </c>
      <c r="AT76" s="10">
        <v>38747</v>
      </c>
      <c r="AU76" s="10">
        <v>57683</v>
      </c>
      <c r="AV76" s="10"/>
      <c r="AW76" s="10"/>
      <c r="AX76" s="10"/>
      <c r="AY76" s="10"/>
      <c r="AZ76" s="10"/>
      <c r="BA76" s="10"/>
      <c r="BB76" s="10"/>
      <c r="BC76" s="10"/>
    </row>
    <row r="77" spans="1:61" s="6" customFormat="1">
      <c r="A77" s="6" t="s">
        <v>671</v>
      </c>
      <c r="J77" s="11"/>
      <c r="K77" s="11"/>
      <c r="L77" s="11"/>
      <c r="M77" s="11"/>
      <c r="N77" s="11"/>
      <c r="O77" s="11">
        <v>-2715</v>
      </c>
      <c r="P77" s="11">
        <v>-4470</v>
      </c>
      <c r="Q77" s="11"/>
      <c r="R77" s="11">
        <v>-2812</v>
      </c>
      <c r="S77" s="11">
        <f>-6272-R77</f>
        <v>-3460</v>
      </c>
      <c r="T77" s="11">
        <f>-9614-S77-R77</f>
        <v>-3342</v>
      </c>
      <c r="U77" s="11">
        <f>AR77-T77-S77-R77</f>
        <v>-4301</v>
      </c>
      <c r="V77" s="11">
        <v>-3837</v>
      </c>
      <c r="W77" s="11">
        <f>-7470-V77</f>
        <v>-3633</v>
      </c>
      <c r="X77" s="11">
        <f>-11002-W77-V77</f>
        <v>-3532</v>
      </c>
      <c r="Y77" s="11">
        <f>AS77-X77-W77-V77</f>
        <v>-4100</v>
      </c>
      <c r="Z77" s="11">
        <v>-3558</v>
      </c>
      <c r="AA77" s="11">
        <f>-6813-Z77</f>
        <v>-3255</v>
      </c>
      <c r="AB77" s="11">
        <f>-10502-AA77-Z77</f>
        <v>-3689</v>
      </c>
      <c r="AC77" s="11">
        <f>AT77-AB77-AA77-Z77</f>
        <v>-4613</v>
      </c>
      <c r="AD77" s="11">
        <v>-4303</v>
      </c>
      <c r="AE77" s="11">
        <f>-8944-AD77</f>
        <v>-4641</v>
      </c>
      <c r="AF77" s="11">
        <f>-13290-AE77-AD77</f>
        <v>-4346</v>
      </c>
      <c r="AG77" s="11">
        <f>AU77-AF77-AE77-AD77</f>
        <v>-5277</v>
      </c>
      <c r="AH77" s="11">
        <v>-5441</v>
      </c>
      <c r="AI77" s="11">
        <f>-13013-AH77</f>
        <v>-7572</v>
      </c>
      <c r="AJ77" s="11">
        <f>-22388-AI77-AH77</f>
        <v>-9375</v>
      </c>
      <c r="AK77" s="11"/>
      <c r="AL77" s="11"/>
      <c r="AM77" s="11"/>
      <c r="AN77" s="11"/>
      <c r="AO77" s="11">
        <v>-2523</v>
      </c>
      <c r="AP77" s="11">
        <v>-4491</v>
      </c>
      <c r="AQ77" s="11">
        <v>-6733</v>
      </c>
      <c r="AR77" s="11">
        <v>-13915</v>
      </c>
      <c r="AS77" s="11">
        <v>-15102</v>
      </c>
      <c r="AT77" s="11">
        <v>-15115</v>
      </c>
      <c r="AU77" s="11">
        <v>-18567</v>
      </c>
      <c r="AV77" s="11"/>
      <c r="AW77" s="11"/>
      <c r="AX77" s="11"/>
      <c r="AY77" s="11"/>
      <c r="AZ77" s="11"/>
      <c r="BA77" s="11"/>
      <c r="BB77" s="11"/>
      <c r="BC77" s="11"/>
    </row>
    <row r="78" spans="1:61">
      <c r="A78" t="s">
        <v>672</v>
      </c>
      <c r="J78" s="10">
        <f t="shared" ref="J78" si="205">SUM(J76:J77)</f>
        <v>0</v>
      </c>
      <c r="K78" s="10">
        <f t="shared" ref="K78" si="206">SUM(K76:K77)</f>
        <v>0</v>
      </c>
      <c r="L78" s="10">
        <f t="shared" ref="L78" si="207">SUM(L76:L77)</f>
        <v>0</v>
      </c>
      <c r="M78" s="10">
        <f t="shared" ref="M78" si="208">SUM(M76:M77)</f>
        <v>0</v>
      </c>
      <c r="N78" s="10">
        <f t="shared" ref="N78" si="209">SUM(N76:N77)</f>
        <v>0</v>
      </c>
      <c r="O78" s="10">
        <f t="shared" ref="O78" si="210">SUM(O76:O77)</f>
        <v>7703</v>
      </c>
      <c r="P78" s="10">
        <f t="shared" ref="P78" si="211">SUM(P76:P77)</f>
        <v>12075</v>
      </c>
      <c r="Q78" s="10">
        <f t="shared" ref="Q78" si="212">SUM(Q76:Q77)</f>
        <v>0</v>
      </c>
      <c r="R78" s="10">
        <f t="shared" ref="R78" si="213">SUM(R76:R77)</f>
        <v>5048</v>
      </c>
      <c r="S78" s="10">
        <f t="shared" ref="S78" si="214">SUM(S76:S77)</f>
        <v>2838</v>
      </c>
      <c r="T78" s="10">
        <f t="shared" ref="T78" si="215">SUM(T76:T77)</f>
        <v>4156</v>
      </c>
      <c r="U78" s="10">
        <f t="shared" ref="U78" si="216">SUM(U76:U77)</f>
        <v>3317</v>
      </c>
      <c r="V78" s="10">
        <f t="shared" ref="V78" si="217">SUM(V76:V77)</f>
        <v>5471</v>
      </c>
      <c r="W78" s="10">
        <f t="shared" ref="W78" si="218">SUM(W76:W77)</f>
        <v>4983</v>
      </c>
      <c r="X78" s="10">
        <f t="shared" ref="X78" si="219">SUM(X76:X77)</f>
        <v>5775</v>
      </c>
      <c r="Y78" s="10">
        <f t="shared" ref="Y78" si="220">SUM(Y76:Y77)</f>
        <v>4983</v>
      </c>
      <c r="Z78" s="10">
        <f t="shared" ref="Z78" si="221">SUM(Z76:Z77)</f>
        <v>7443</v>
      </c>
      <c r="AA78" s="10">
        <f t="shared" ref="AA78" si="222">SUM(AA76:AA77)</f>
        <v>622</v>
      </c>
      <c r="AB78" s="10">
        <f t="shared" ref="AB78" si="223">SUM(AB76:AB77)</f>
        <v>6140</v>
      </c>
      <c r="AC78" s="10">
        <f t="shared" ref="AC78" si="224">SUM(AC76:AC77)</f>
        <v>9427</v>
      </c>
      <c r="AD78" s="10">
        <f t="shared" ref="AD78" si="225">SUM(AD76:AD77)</f>
        <v>7939</v>
      </c>
      <c r="AE78" s="10">
        <f t="shared" ref="AE78" si="226">SUM(AE76:AE77)</f>
        <v>8606</v>
      </c>
      <c r="AF78" s="10">
        <f t="shared" ref="AF78" si="227">SUM(AF76:AF77)</f>
        <v>9744</v>
      </c>
      <c r="AG78" s="10">
        <f t="shared" ref="AG78" si="228">SUM(AG76:AG77)</f>
        <v>12827</v>
      </c>
      <c r="AH78" s="10">
        <f t="shared" ref="AH78" si="229">SUM(AH76:AH77)</f>
        <v>8635</v>
      </c>
      <c r="AI78" s="10">
        <f t="shared" ref="AI78" si="230">SUM(AI76:AI77)</f>
        <v>4624</v>
      </c>
      <c r="AJ78" s="10">
        <f t="shared" ref="AJ78" si="231">SUM(AJ76:AJ77)</f>
        <v>317</v>
      </c>
      <c r="AK78" s="10"/>
      <c r="AL78" s="10"/>
      <c r="AM78" s="10"/>
      <c r="AN78" s="10"/>
      <c r="AO78" s="10">
        <f t="shared" ref="AO78:AT78" si="232">SUM(AO76:AO77)</f>
        <v>7797</v>
      </c>
      <c r="AP78" s="10">
        <f t="shared" si="232"/>
        <v>11617</v>
      </c>
      <c r="AQ78" s="10">
        <f t="shared" si="232"/>
        <v>17483</v>
      </c>
      <c r="AR78" s="10">
        <f t="shared" si="232"/>
        <v>15359</v>
      </c>
      <c r="AS78" s="10">
        <f t="shared" si="232"/>
        <v>21212</v>
      </c>
      <c r="AT78" s="10">
        <f t="shared" si="232"/>
        <v>23632</v>
      </c>
      <c r="AU78" s="10">
        <f>SUM(AU76:AU77)</f>
        <v>39116</v>
      </c>
      <c r="AV78" s="10">
        <f t="shared" ref="AV78:AZ78" si="233">SUM(AV76:AV77)</f>
        <v>0</v>
      </c>
      <c r="AW78" s="10">
        <f t="shared" si="233"/>
        <v>0</v>
      </c>
      <c r="AX78" s="10">
        <f t="shared" si="233"/>
        <v>0</v>
      </c>
      <c r="AY78" s="10">
        <f t="shared" si="233"/>
        <v>0</v>
      </c>
      <c r="AZ78" s="10">
        <f t="shared" si="233"/>
        <v>0</v>
      </c>
      <c r="BA78" s="10"/>
      <c r="BB78" s="10"/>
      <c r="BC78" s="10"/>
    </row>
    <row r="80" spans="1:61">
      <c r="S80" s="10"/>
    </row>
    <row r="81" spans="24:32">
      <c r="X81" s="10"/>
      <c r="AC81" s="10"/>
    </row>
    <row r="83" spans="24:32">
      <c r="AF8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/>
  </sheetViews>
  <sheetFormatPr defaultRowHeight="14.45"/>
  <sheetData>
    <row r="1" spans="1:13"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</row>
    <row r="2" spans="1:13">
      <c r="A2" s="1" t="s">
        <v>673</v>
      </c>
      <c r="B2" t="s">
        <v>674</v>
      </c>
      <c r="C2" t="s">
        <v>675</v>
      </c>
      <c r="D2" t="s">
        <v>676</v>
      </c>
      <c r="E2" t="s">
        <v>677</v>
      </c>
      <c r="F2" t="s">
        <v>143</v>
      </c>
      <c r="G2" t="s">
        <v>678</v>
      </c>
      <c r="H2" t="s">
        <v>679</v>
      </c>
      <c r="I2" t="s">
        <v>680</v>
      </c>
      <c r="J2" t="s">
        <v>681</v>
      </c>
      <c r="K2" t="s">
        <v>682</v>
      </c>
      <c r="L2" t="s">
        <v>683</v>
      </c>
      <c r="M2" t="s">
        <v>684</v>
      </c>
    </row>
    <row r="3" spans="1:13">
      <c r="A3" s="1" t="s">
        <v>685</v>
      </c>
      <c r="B3" t="s">
        <v>1</v>
      </c>
      <c r="C3" t="s">
        <v>686</v>
      </c>
      <c r="D3" t="s">
        <v>362</v>
      </c>
      <c r="E3" t="s">
        <v>687</v>
      </c>
      <c r="F3" t="s">
        <v>688</v>
      </c>
      <c r="G3" t="s">
        <v>689</v>
      </c>
      <c r="H3" t="s">
        <v>690</v>
      </c>
      <c r="I3" t="s">
        <v>691</v>
      </c>
      <c r="J3" t="s">
        <v>692</v>
      </c>
      <c r="K3" t="s">
        <v>693</v>
      </c>
      <c r="L3" t="s">
        <v>694</v>
      </c>
      <c r="M3" t="s">
        <v>695</v>
      </c>
    </row>
    <row r="4" spans="1:13">
      <c r="A4" s="1" t="s">
        <v>696</v>
      </c>
      <c r="B4" t="s">
        <v>674</v>
      </c>
      <c r="C4" t="s">
        <v>697</v>
      </c>
      <c r="D4" t="s">
        <v>698</v>
      </c>
      <c r="E4" t="s">
        <v>699</v>
      </c>
      <c r="F4" t="s">
        <v>700</v>
      </c>
      <c r="G4" t="s">
        <v>701</v>
      </c>
      <c r="H4" t="s">
        <v>702</v>
      </c>
      <c r="I4" t="s">
        <v>703</v>
      </c>
      <c r="J4" t="s">
        <v>704</v>
      </c>
      <c r="K4" t="s">
        <v>705</v>
      </c>
      <c r="L4" t="s">
        <v>706</v>
      </c>
      <c r="M4" t="s">
        <v>707</v>
      </c>
    </row>
    <row r="5" spans="1:13">
      <c r="A5" s="1" t="s">
        <v>708</v>
      </c>
      <c r="B5" t="s">
        <v>709</v>
      </c>
      <c r="C5" t="s">
        <v>710</v>
      </c>
      <c r="D5" t="s">
        <v>711</v>
      </c>
      <c r="E5" t="s">
        <v>712</v>
      </c>
      <c r="F5" t="s">
        <v>713</v>
      </c>
      <c r="G5" t="s">
        <v>714</v>
      </c>
      <c r="H5" t="s">
        <v>715</v>
      </c>
      <c r="I5" t="s">
        <v>716</v>
      </c>
      <c r="J5" t="s">
        <v>717</v>
      </c>
      <c r="K5" t="s">
        <v>718</v>
      </c>
      <c r="L5" t="s">
        <v>719</v>
      </c>
      <c r="M5" t="s">
        <v>720</v>
      </c>
    </row>
    <row r="6" spans="1:13">
      <c r="A6" s="1" t="s">
        <v>721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</row>
    <row r="7" spans="1:13">
      <c r="A7" s="1" t="s">
        <v>722</v>
      </c>
      <c r="B7" t="s">
        <v>723</v>
      </c>
      <c r="C7" t="s">
        <v>724</v>
      </c>
      <c r="D7" t="s">
        <v>725</v>
      </c>
      <c r="E7" t="s">
        <v>417</v>
      </c>
      <c r="F7" t="s">
        <v>726</v>
      </c>
      <c r="G7" t="s">
        <v>727</v>
      </c>
      <c r="H7" t="s">
        <v>728</v>
      </c>
      <c r="I7" t="s">
        <v>729</v>
      </c>
      <c r="J7" t="s">
        <v>730</v>
      </c>
      <c r="K7" t="s">
        <v>731</v>
      </c>
      <c r="L7" t="s">
        <v>732</v>
      </c>
      <c r="M7" t="s">
        <v>733</v>
      </c>
    </row>
    <row r="8" spans="1:13">
      <c r="A8" s="1" t="s">
        <v>645</v>
      </c>
      <c r="B8" t="s">
        <v>734</v>
      </c>
      <c r="C8" t="s">
        <v>735</v>
      </c>
      <c r="D8" t="s">
        <v>736</v>
      </c>
      <c r="E8" t="s">
        <v>737</v>
      </c>
      <c r="F8" t="s">
        <v>738</v>
      </c>
      <c r="G8" t="s">
        <v>739</v>
      </c>
      <c r="H8" t="s">
        <v>740</v>
      </c>
      <c r="I8" t="s">
        <v>741</v>
      </c>
      <c r="J8" t="s">
        <v>742</v>
      </c>
      <c r="K8" t="s">
        <v>743</v>
      </c>
      <c r="L8" t="s">
        <v>744</v>
      </c>
      <c r="M8" t="s">
        <v>745</v>
      </c>
    </row>
    <row r="9" spans="1:13">
      <c r="A9" s="1" t="s">
        <v>647</v>
      </c>
      <c r="B9" t="s">
        <v>746</v>
      </c>
      <c r="C9" t="s">
        <v>747</v>
      </c>
      <c r="D9" t="s">
        <v>748</v>
      </c>
      <c r="E9" t="s">
        <v>749</v>
      </c>
      <c r="F9" t="s">
        <v>750</v>
      </c>
      <c r="G9" t="s">
        <v>751</v>
      </c>
      <c r="H9" t="s">
        <v>752</v>
      </c>
      <c r="I9" t="s">
        <v>753</v>
      </c>
      <c r="J9" t="s">
        <v>754</v>
      </c>
      <c r="K9" t="s">
        <v>755</v>
      </c>
      <c r="L9" t="s">
        <v>756</v>
      </c>
      <c r="M9" t="s">
        <v>757</v>
      </c>
    </row>
    <row r="10" spans="1:13">
      <c r="A10" s="1" t="s">
        <v>758</v>
      </c>
      <c r="B10" t="s">
        <v>759</v>
      </c>
      <c r="C10" t="s">
        <v>760</v>
      </c>
      <c r="D10" t="s">
        <v>761</v>
      </c>
      <c r="E10" t="s">
        <v>762</v>
      </c>
      <c r="F10" t="s">
        <v>763</v>
      </c>
      <c r="G10" t="s">
        <v>764</v>
      </c>
      <c r="H10" t="s">
        <v>765</v>
      </c>
      <c r="I10" t="s">
        <v>766</v>
      </c>
      <c r="J10" t="s">
        <v>767</v>
      </c>
      <c r="K10" t="s">
        <v>768</v>
      </c>
      <c r="L10" t="s">
        <v>769</v>
      </c>
      <c r="M10" t="s">
        <v>770</v>
      </c>
    </row>
    <row r="11" spans="1:13">
      <c r="A11" s="1" t="s">
        <v>771</v>
      </c>
      <c r="B11" t="s">
        <v>772</v>
      </c>
      <c r="C11" t="s">
        <v>773</v>
      </c>
      <c r="D11" t="s">
        <v>774</v>
      </c>
      <c r="E11" t="s">
        <v>775</v>
      </c>
      <c r="F11" t="s">
        <v>776</v>
      </c>
      <c r="G11" t="s">
        <v>777</v>
      </c>
      <c r="H11" t="s">
        <v>778</v>
      </c>
      <c r="I11" t="s">
        <v>779</v>
      </c>
      <c r="J11" t="s">
        <v>780</v>
      </c>
      <c r="K11" t="s">
        <v>781</v>
      </c>
      <c r="L11" t="s">
        <v>782</v>
      </c>
      <c r="M11" t="s">
        <v>783</v>
      </c>
    </row>
    <row r="12" spans="1:13">
      <c r="A12" s="1" t="s">
        <v>784</v>
      </c>
      <c r="B12" t="s">
        <v>785</v>
      </c>
      <c r="C12" t="s">
        <v>786</v>
      </c>
      <c r="D12" t="s">
        <v>787</v>
      </c>
      <c r="E12" t="s">
        <v>788</v>
      </c>
      <c r="F12" t="s">
        <v>789</v>
      </c>
      <c r="G12" t="s">
        <v>790</v>
      </c>
      <c r="H12" t="s">
        <v>791</v>
      </c>
      <c r="I12" t="s">
        <v>792</v>
      </c>
      <c r="J12" t="s">
        <v>793</v>
      </c>
      <c r="K12" t="s">
        <v>794</v>
      </c>
      <c r="L12" t="s">
        <v>795</v>
      </c>
      <c r="M12" t="s">
        <v>796</v>
      </c>
    </row>
    <row r="13" spans="1:13">
      <c r="A13" s="1" t="s">
        <v>797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798</v>
      </c>
      <c r="M13" t="s">
        <v>799</v>
      </c>
    </row>
    <row r="14" spans="1:13">
      <c r="A14" s="1" t="s">
        <v>800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</row>
    <row r="15" spans="1:13">
      <c r="A15" s="1" t="s">
        <v>801</v>
      </c>
      <c r="B15" t="s">
        <v>802</v>
      </c>
      <c r="C15" t="s">
        <v>803</v>
      </c>
      <c r="D15" t="s">
        <v>804</v>
      </c>
      <c r="E15" t="s">
        <v>805</v>
      </c>
      <c r="F15" t="s">
        <v>806</v>
      </c>
      <c r="G15" t="s">
        <v>807</v>
      </c>
      <c r="H15" t="s">
        <v>808</v>
      </c>
      <c r="I15" t="s">
        <v>809</v>
      </c>
      <c r="J15" t="s">
        <v>810</v>
      </c>
      <c r="K15" t="s">
        <v>811</v>
      </c>
      <c r="L15" t="s">
        <v>812</v>
      </c>
      <c r="M15" t="s">
        <v>813</v>
      </c>
    </row>
    <row r="16" spans="1:13">
      <c r="A16" s="1" t="s">
        <v>814</v>
      </c>
      <c r="B16" t="s">
        <v>815</v>
      </c>
      <c r="C16" t="s">
        <v>816</v>
      </c>
      <c r="D16" t="s">
        <v>817</v>
      </c>
      <c r="E16" t="s">
        <v>818</v>
      </c>
      <c r="F16" t="s">
        <v>819</v>
      </c>
      <c r="G16" t="s">
        <v>820</v>
      </c>
      <c r="H16" t="s">
        <v>821</v>
      </c>
      <c r="I16" t="s">
        <v>822</v>
      </c>
      <c r="J16" t="s">
        <v>823</v>
      </c>
      <c r="K16" t="s">
        <v>824</v>
      </c>
      <c r="L16" t="s">
        <v>825</v>
      </c>
      <c r="M16" t="s">
        <v>826</v>
      </c>
    </row>
    <row r="17" spans="1:13">
      <c r="A17" s="1" t="s">
        <v>827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</row>
    <row r="18" spans="1:13">
      <c r="A18" s="1" t="s">
        <v>652</v>
      </c>
      <c r="B18" t="s">
        <v>828</v>
      </c>
      <c r="C18" t="s">
        <v>829</v>
      </c>
      <c r="D18" t="s">
        <v>830</v>
      </c>
      <c r="E18" t="s">
        <v>831</v>
      </c>
      <c r="F18" t="s">
        <v>832</v>
      </c>
      <c r="G18" t="s">
        <v>833</v>
      </c>
      <c r="H18" t="s">
        <v>834</v>
      </c>
      <c r="I18" t="s">
        <v>835</v>
      </c>
      <c r="J18" t="s">
        <v>836</v>
      </c>
      <c r="K18" t="s">
        <v>837</v>
      </c>
      <c r="L18" t="s">
        <v>838</v>
      </c>
      <c r="M18" t="s">
        <v>839</v>
      </c>
    </row>
    <row r="19" spans="1:13">
      <c r="A19" s="1" t="s">
        <v>840</v>
      </c>
      <c r="B19" t="s">
        <v>841</v>
      </c>
      <c r="C19" t="s">
        <v>842</v>
      </c>
      <c r="D19" t="s">
        <v>843</v>
      </c>
      <c r="E19" t="s">
        <v>844</v>
      </c>
      <c r="F19" t="s">
        <v>413</v>
      </c>
      <c r="G19" t="s">
        <v>845</v>
      </c>
      <c r="H19" t="s">
        <v>846</v>
      </c>
      <c r="I19" t="s">
        <v>847</v>
      </c>
      <c r="J19" t="s">
        <v>848</v>
      </c>
      <c r="K19" t="s">
        <v>849</v>
      </c>
      <c r="L19" t="s">
        <v>850</v>
      </c>
      <c r="M19" t="s">
        <v>851</v>
      </c>
    </row>
    <row r="20" spans="1:13">
      <c r="A20" s="1" t="s">
        <v>852</v>
      </c>
      <c r="B20" t="s">
        <v>853</v>
      </c>
      <c r="C20" t="s">
        <v>854</v>
      </c>
      <c r="D20" t="s">
        <v>855</v>
      </c>
      <c r="E20" t="s">
        <v>856</v>
      </c>
      <c r="F20" t="s">
        <v>857</v>
      </c>
      <c r="G20" t="s">
        <v>858</v>
      </c>
      <c r="H20" t="s">
        <v>1</v>
      </c>
      <c r="I20" t="s">
        <v>1</v>
      </c>
      <c r="J20" t="s">
        <v>859</v>
      </c>
      <c r="K20" t="s">
        <v>860</v>
      </c>
      <c r="L20" t="s">
        <v>861</v>
      </c>
      <c r="M20" t="s">
        <v>862</v>
      </c>
    </row>
    <row r="21" spans="1:13">
      <c r="A21" s="1" t="s">
        <v>863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864</v>
      </c>
      <c r="J21" t="s">
        <v>865</v>
      </c>
      <c r="K21" t="s">
        <v>866</v>
      </c>
      <c r="L21" t="s">
        <v>867</v>
      </c>
      <c r="M21" t="s">
        <v>868</v>
      </c>
    </row>
    <row r="22" spans="1:13">
      <c r="A22" s="1" t="s">
        <v>869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>
      <c r="A23" s="1" t="s">
        <v>870</v>
      </c>
      <c r="B23" t="s">
        <v>871</v>
      </c>
      <c r="C23" t="s">
        <v>872</v>
      </c>
      <c r="D23" t="s">
        <v>873</v>
      </c>
      <c r="E23" t="s">
        <v>874</v>
      </c>
      <c r="F23" t="s">
        <v>875</v>
      </c>
      <c r="G23" t="s">
        <v>876</v>
      </c>
      <c r="H23" t="s">
        <v>877</v>
      </c>
      <c r="I23" t="s">
        <v>878</v>
      </c>
      <c r="J23" t="s">
        <v>879</v>
      </c>
      <c r="K23" t="s">
        <v>880</v>
      </c>
      <c r="L23" t="s">
        <v>881</v>
      </c>
      <c r="M23" t="s">
        <v>882</v>
      </c>
    </row>
    <row r="24" spans="1:13">
      <c r="A24" s="1" t="s">
        <v>883</v>
      </c>
      <c r="B24" t="s">
        <v>884</v>
      </c>
      <c r="C24" t="s">
        <v>885</v>
      </c>
      <c r="D24" t="s">
        <v>886</v>
      </c>
      <c r="E24" t="s">
        <v>887</v>
      </c>
      <c r="F24" t="s">
        <v>888</v>
      </c>
      <c r="G24" t="s">
        <v>889</v>
      </c>
      <c r="H24" t="s">
        <v>890</v>
      </c>
      <c r="I24" t="s">
        <v>891</v>
      </c>
      <c r="J24" t="s">
        <v>892</v>
      </c>
      <c r="K24" t="s">
        <v>893</v>
      </c>
      <c r="L24" t="s">
        <v>894</v>
      </c>
      <c r="M24" t="s">
        <v>895</v>
      </c>
    </row>
    <row r="25" spans="1:13">
      <c r="A25" s="1" t="s">
        <v>896</v>
      </c>
      <c r="B25" t="s">
        <v>202</v>
      </c>
      <c r="C25" t="s">
        <v>203</v>
      </c>
      <c r="D25" t="s">
        <v>204</v>
      </c>
      <c r="E25" t="s">
        <v>205</v>
      </c>
      <c r="F25" t="s">
        <v>206</v>
      </c>
      <c r="G25" t="s">
        <v>207</v>
      </c>
      <c r="H25" t="s">
        <v>1</v>
      </c>
      <c r="I25" t="s">
        <v>1</v>
      </c>
      <c r="J25" t="s">
        <v>1</v>
      </c>
      <c r="K25" t="s">
        <v>208</v>
      </c>
      <c r="L25" t="s">
        <v>209</v>
      </c>
      <c r="M25" t="s">
        <v>210</v>
      </c>
    </row>
    <row r="26" spans="1:13">
      <c r="A26" s="1" t="s">
        <v>897</v>
      </c>
      <c r="B26" t="s">
        <v>1</v>
      </c>
      <c r="C26" t="s">
        <v>1</v>
      </c>
      <c r="D26" t="s">
        <v>1</v>
      </c>
      <c r="E26" t="s">
        <v>1</v>
      </c>
      <c r="F26" t="s">
        <v>898</v>
      </c>
      <c r="G26" t="s">
        <v>899</v>
      </c>
      <c r="H26" t="s">
        <v>1</v>
      </c>
      <c r="I26" t="s">
        <v>1</v>
      </c>
      <c r="J26" t="s">
        <v>900</v>
      </c>
      <c r="K26" t="s">
        <v>901</v>
      </c>
      <c r="L26" t="s">
        <v>1</v>
      </c>
      <c r="M26" t="s">
        <v>1</v>
      </c>
    </row>
    <row r="27" spans="1:13">
      <c r="A27" s="1" t="s">
        <v>902</v>
      </c>
      <c r="B27" t="s">
        <v>903</v>
      </c>
      <c r="C27" t="s">
        <v>904</v>
      </c>
      <c r="D27" t="s">
        <v>355</v>
      </c>
      <c r="E27" t="s">
        <v>905</v>
      </c>
      <c r="F27" t="s">
        <v>906</v>
      </c>
      <c r="G27" t="s">
        <v>907</v>
      </c>
      <c r="H27" t="s">
        <v>908</v>
      </c>
      <c r="I27" t="s">
        <v>909</v>
      </c>
      <c r="J27" t="s">
        <v>910</v>
      </c>
      <c r="K27" t="s">
        <v>911</v>
      </c>
      <c r="L27" t="s">
        <v>912</v>
      </c>
      <c r="M27" t="s">
        <v>913</v>
      </c>
    </row>
    <row r="28" spans="1:13">
      <c r="A28" s="1" t="s">
        <v>914</v>
      </c>
      <c r="B28" t="s">
        <v>915</v>
      </c>
      <c r="C28" t="s">
        <v>916</v>
      </c>
      <c r="D28" t="s">
        <v>917</v>
      </c>
      <c r="E28" t="s">
        <v>918</v>
      </c>
      <c r="F28" t="s">
        <v>569</v>
      </c>
      <c r="G28" t="s">
        <v>919</v>
      </c>
      <c r="H28" t="s">
        <v>908</v>
      </c>
      <c r="I28" t="s">
        <v>909</v>
      </c>
      <c r="J28" t="s">
        <v>920</v>
      </c>
      <c r="K28" t="s">
        <v>921</v>
      </c>
      <c r="L28" t="s">
        <v>922</v>
      </c>
      <c r="M28" t="s">
        <v>923</v>
      </c>
    </row>
    <row r="29" spans="1:13">
      <c r="A29" s="1" t="s">
        <v>924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</row>
    <row r="30" spans="1:13">
      <c r="A30" s="1" t="s">
        <v>925</v>
      </c>
      <c r="B30" t="s">
        <v>926</v>
      </c>
      <c r="C30" t="s">
        <v>927</v>
      </c>
      <c r="D30" t="s">
        <v>928</v>
      </c>
      <c r="E30" t="s">
        <v>929</v>
      </c>
      <c r="F30" t="s">
        <v>930</v>
      </c>
      <c r="G30" t="s">
        <v>857</v>
      </c>
      <c r="H30" t="s">
        <v>1</v>
      </c>
      <c r="I30" t="s">
        <v>1</v>
      </c>
      <c r="J30" t="s">
        <v>1</v>
      </c>
      <c r="K30" t="s">
        <v>931</v>
      </c>
      <c r="L30" t="s">
        <v>932</v>
      </c>
      <c r="M30" t="s">
        <v>933</v>
      </c>
    </row>
    <row r="31" spans="1:13">
      <c r="A31" s="1" t="s">
        <v>934</v>
      </c>
      <c r="B31" t="s">
        <v>935</v>
      </c>
      <c r="C31" t="s">
        <v>936</v>
      </c>
      <c r="D31" t="s">
        <v>937</v>
      </c>
      <c r="E31" t="s">
        <v>938</v>
      </c>
      <c r="F31" t="s">
        <v>939</v>
      </c>
      <c r="G31" t="s">
        <v>940</v>
      </c>
      <c r="H31" t="s">
        <v>941</v>
      </c>
      <c r="I31" t="s">
        <v>942</v>
      </c>
      <c r="J31" t="s">
        <v>943</v>
      </c>
      <c r="K31" t="s">
        <v>944</v>
      </c>
      <c r="L31" t="s">
        <v>945</v>
      </c>
      <c r="M31" t="s">
        <v>946</v>
      </c>
    </row>
    <row r="32" spans="1:13">
      <c r="A32" s="1" t="s">
        <v>947</v>
      </c>
      <c r="B32" t="s">
        <v>948</v>
      </c>
      <c r="C32" t="s">
        <v>948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</row>
    <row r="33" spans="1:13">
      <c r="A33" s="1" t="s">
        <v>949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</row>
    <row r="34" spans="1:13">
      <c r="A34" s="1" t="s">
        <v>950</v>
      </c>
      <c r="B34" t="s">
        <v>149</v>
      </c>
      <c r="C34" t="s">
        <v>951</v>
      </c>
      <c r="D34" t="s">
        <v>952</v>
      </c>
      <c r="E34" t="s">
        <v>953</v>
      </c>
      <c r="F34" t="s">
        <v>954</v>
      </c>
      <c r="G34" t="s">
        <v>955</v>
      </c>
      <c r="H34" t="s">
        <v>956</v>
      </c>
      <c r="I34" t="s">
        <v>957</v>
      </c>
      <c r="J34" t="s">
        <v>958</v>
      </c>
      <c r="K34" t="s">
        <v>959</v>
      </c>
      <c r="L34" t="s">
        <v>960</v>
      </c>
      <c r="M34" t="s">
        <v>961</v>
      </c>
    </row>
    <row r="35" spans="1:13">
      <c r="A35" s="1" t="s">
        <v>962</v>
      </c>
      <c r="B35" t="s">
        <v>963</v>
      </c>
      <c r="C35" t="s">
        <v>963</v>
      </c>
      <c r="D35" t="s">
        <v>964</v>
      </c>
      <c r="E35" t="s">
        <v>409</v>
      </c>
      <c r="F35" t="s">
        <v>965</v>
      </c>
      <c r="G35" t="s">
        <v>966</v>
      </c>
      <c r="H35" t="s">
        <v>967</v>
      </c>
      <c r="I35" t="s">
        <v>968</v>
      </c>
      <c r="J35" t="s">
        <v>969</v>
      </c>
      <c r="K35" t="s">
        <v>970</v>
      </c>
      <c r="L35" t="s">
        <v>971</v>
      </c>
      <c r="M35" t="s">
        <v>972</v>
      </c>
    </row>
    <row r="36" spans="1:13">
      <c r="A36" s="1" t="s">
        <v>973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</row>
    <row r="37" spans="1:13">
      <c r="A37" s="1" t="s">
        <v>974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221</v>
      </c>
      <c r="K37" t="s">
        <v>222</v>
      </c>
      <c r="L37" t="s">
        <v>223</v>
      </c>
      <c r="M37" t="s">
        <v>224</v>
      </c>
    </row>
    <row r="38" spans="1:13">
      <c r="A38" s="1" t="s">
        <v>975</v>
      </c>
      <c r="B38" t="s">
        <v>828</v>
      </c>
      <c r="C38" t="s">
        <v>829</v>
      </c>
      <c r="D38" t="s">
        <v>830</v>
      </c>
      <c r="E38" t="s">
        <v>831</v>
      </c>
      <c r="F38" t="s">
        <v>832</v>
      </c>
      <c r="G38" t="s">
        <v>833</v>
      </c>
      <c r="H38" t="s">
        <v>834</v>
      </c>
      <c r="I38" t="s">
        <v>835</v>
      </c>
      <c r="J38" t="s">
        <v>836</v>
      </c>
      <c r="K38" t="s">
        <v>837</v>
      </c>
      <c r="L38" t="s">
        <v>838</v>
      </c>
      <c r="M38" t="s">
        <v>839</v>
      </c>
    </row>
    <row r="39" spans="1:13">
      <c r="A39" s="1" t="s">
        <v>976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</row>
    <row r="40" spans="1:13">
      <c r="A40" s="1" t="s">
        <v>977</v>
      </c>
      <c r="B40" t="s">
        <v>828</v>
      </c>
      <c r="C40" t="s">
        <v>829</v>
      </c>
      <c r="D40" t="s">
        <v>830</v>
      </c>
      <c r="E40" t="s">
        <v>831</v>
      </c>
      <c r="F40" t="s">
        <v>832</v>
      </c>
      <c r="G40" t="s">
        <v>833</v>
      </c>
      <c r="H40" t="s">
        <v>834</v>
      </c>
      <c r="I40" t="s">
        <v>835</v>
      </c>
      <c r="J40" t="s">
        <v>836</v>
      </c>
      <c r="K40" t="s">
        <v>837</v>
      </c>
      <c r="L40" t="s">
        <v>838</v>
      </c>
      <c r="M40" t="s">
        <v>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/>
  </sheetViews>
  <sheetFormatPr defaultRowHeight="14.45"/>
  <sheetData>
    <row r="1" spans="1:13"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</row>
    <row r="2" spans="1:13">
      <c r="A2" s="1" t="s">
        <v>533</v>
      </c>
      <c r="B2" t="s">
        <v>149</v>
      </c>
      <c r="C2" t="s">
        <v>1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</row>
    <row r="3" spans="1:13">
      <c r="A3" s="1" t="s">
        <v>428</v>
      </c>
      <c r="B3" t="s">
        <v>135</v>
      </c>
      <c r="C3" t="s">
        <v>136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</row>
    <row r="4" spans="1:13">
      <c r="A4" s="1" t="s">
        <v>978</v>
      </c>
      <c r="B4" t="s">
        <v>423</v>
      </c>
      <c r="C4" t="s">
        <v>979</v>
      </c>
      <c r="D4" t="s">
        <v>980</v>
      </c>
      <c r="E4" t="s">
        <v>981</v>
      </c>
      <c r="F4" t="s">
        <v>982</v>
      </c>
      <c r="G4" t="s">
        <v>983</v>
      </c>
      <c r="H4" t="s">
        <v>984</v>
      </c>
      <c r="I4" t="s">
        <v>985</v>
      </c>
      <c r="J4" t="s">
        <v>986</v>
      </c>
      <c r="K4" t="s">
        <v>981</v>
      </c>
      <c r="L4" t="s">
        <v>987</v>
      </c>
      <c r="M4" t="s">
        <v>988</v>
      </c>
    </row>
    <row r="5" spans="1:13">
      <c r="A5" s="1" t="s">
        <v>989</v>
      </c>
      <c r="B5" t="s">
        <v>427</v>
      </c>
      <c r="C5" t="s">
        <v>990</v>
      </c>
      <c r="D5" t="s">
        <v>991</v>
      </c>
      <c r="E5" t="s">
        <v>992</v>
      </c>
      <c r="F5" t="s">
        <v>993</v>
      </c>
      <c r="G5" t="s">
        <v>994</v>
      </c>
      <c r="H5" t="s">
        <v>995</v>
      </c>
      <c r="I5" t="s">
        <v>996</v>
      </c>
      <c r="J5" t="s">
        <v>997</v>
      </c>
      <c r="K5" t="s">
        <v>998</v>
      </c>
      <c r="L5" t="s">
        <v>999</v>
      </c>
      <c r="M5" t="s">
        <v>1000</v>
      </c>
    </row>
    <row r="6" spans="1:13">
      <c r="A6" s="1" t="s">
        <v>1001</v>
      </c>
      <c r="B6" t="s">
        <v>1002</v>
      </c>
      <c r="C6" t="s">
        <v>1003</v>
      </c>
      <c r="D6" t="s">
        <v>1004</v>
      </c>
      <c r="E6" t="s">
        <v>1005</v>
      </c>
      <c r="F6" t="s">
        <v>1006</v>
      </c>
      <c r="G6" t="s">
        <v>1007</v>
      </c>
      <c r="H6" t="s">
        <v>1008</v>
      </c>
      <c r="I6" t="s">
        <v>1009</v>
      </c>
      <c r="J6" t="s">
        <v>1010</v>
      </c>
      <c r="K6" t="s">
        <v>1011</v>
      </c>
      <c r="L6" t="s">
        <v>1012</v>
      </c>
      <c r="M6" t="s">
        <v>1013</v>
      </c>
    </row>
    <row r="7" spans="1:13">
      <c r="A7" s="1" t="s">
        <v>1014</v>
      </c>
      <c r="B7" t="s">
        <v>1015</v>
      </c>
      <c r="C7" t="s">
        <v>1016</v>
      </c>
      <c r="D7" t="s">
        <v>1017</v>
      </c>
      <c r="E7" t="s">
        <v>1018</v>
      </c>
      <c r="F7" t="s">
        <v>1019</v>
      </c>
      <c r="G7" t="s">
        <v>1020</v>
      </c>
      <c r="H7" t="s">
        <v>1021</v>
      </c>
      <c r="I7" t="s">
        <v>1022</v>
      </c>
      <c r="J7" t="s">
        <v>1023</v>
      </c>
      <c r="K7" t="s">
        <v>1024</v>
      </c>
      <c r="L7" t="s">
        <v>1025</v>
      </c>
      <c r="M7" t="s">
        <v>1026</v>
      </c>
    </row>
    <row r="8" spans="1:13">
      <c r="A8" s="1" t="s">
        <v>721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</row>
    <row r="9" spans="1:13">
      <c r="A9" s="1" t="s">
        <v>840</v>
      </c>
      <c r="B9" t="s">
        <v>1027</v>
      </c>
      <c r="C9" t="s">
        <v>425</v>
      </c>
      <c r="D9" t="s">
        <v>408</v>
      </c>
      <c r="E9" t="s">
        <v>1028</v>
      </c>
      <c r="F9" t="s">
        <v>1029</v>
      </c>
      <c r="G9" t="s">
        <v>1030</v>
      </c>
      <c r="H9" t="s">
        <v>409</v>
      </c>
      <c r="I9" t="s">
        <v>1031</v>
      </c>
      <c r="J9" t="s">
        <v>805</v>
      </c>
      <c r="K9" t="s">
        <v>1032</v>
      </c>
      <c r="L9" t="s">
        <v>1033</v>
      </c>
      <c r="M9" t="s">
        <v>1034</v>
      </c>
    </row>
    <row r="10" spans="1:13">
      <c r="A10" s="1" t="s">
        <v>1035</v>
      </c>
      <c r="B10" t="s">
        <v>759</v>
      </c>
      <c r="C10" t="s">
        <v>1036</v>
      </c>
      <c r="D10" t="s">
        <v>1037</v>
      </c>
      <c r="E10" t="s">
        <v>1038</v>
      </c>
      <c r="F10" t="s">
        <v>424</v>
      </c>
      <c r="G10" t="s">
        <v>1039</v>
      </c>
      <c r="H10" t="s">
        <v>1040</v>
      </c>
      <c r="I10" t="s">
        <v>1041</v>
      </c>
      <c r="J10" t="s">
        <v>151</v>
      </c>
      <c r="K10" t="s">
        <v>1042</v>
      </c>
      <c r="L10" t="s">
        <v>1043</v>
      </c>
      <c r="M10" t="s">
        <v>1044</v>
      </c>
    </row>
    <row r="11" spans="1:13">
      <c r="A11" s="1" t="s">
        <v>1045</v>
      </c>
      <c r="B11" t="s">
        <v>1046</v>
      </c>
      <c r="C11" t="s">
        <v>1047</v>
      </c>
      <c r="D11" t="s">
        <v>1048</v>
      </c>
      <c r="E11" t="s">
        <v>1049</v>
      </c>
      <c r="F11" t="s">
        <v>1050</v>
      </c>
      <c r="G11" t="s">
        <v>1051</v>
      </c>
      <c r="H11" t="s">
        <v>1052</v>
      </c>
      <c r="I11" t="s">
        <v>1053</v>
      </c>
      <c r="J11" t="s">
        <v>1054</v>
      </c>
      <c r="K11" t="s">
        <v>1055</v>
      </c>
      <c r="L11" t="s">
        <v>1056</v>
      </c>
      <c r="M11" t="s">
        <v>1057</v>
      </c>
    </row>
    <row r="12" spans="1:13">
      <c r="A12" s="1" t="s">
        <v>1058</v>
      </c>
      <c r="B12" t="s">
        <v>1059</v>
      </c>
      <c r="C12" t="s">
        <v>1060</v>
      </c>
      <c r="D12" t="s">
        <v>1061</v>
      </c>
      <c r="E12" t="s">
        <v>1062</v>
      </c>
      <c r="F12" t="s">
        <v>1063</v>
      </c>
      <c r="G12" t="s">
        <v>1064</v>
      </c>
      <c r="H12" t="s">
        <v>1065</v>
      </c>
      <c r="I12" t="s">
        <v>1066</v>
      </c>
      <c r="J12" t="s">
        <v>1067</v>
      </c>
      <c r="K12" t="s">
        <v>1068</v>
      </c>
      <c r="L12" t="s">
        <v>1069</v>
      </c>
      <c r="M12" t="s">
        <v>1070</v>
      </c>
    </row>
    <row r="13" spans="1:13">
      <c r="A13" s="1" t="s">
        <v>1071</v>
      </c>
      <c r="B13" t="s">
        <v>1072</v>
      </c>
      <c r="C13" t="s">
        <v>1073</v>
      </c>
      <c r="D13" t="s">
        <v>1074</v>
      </c>
      <c r="E13" t="s">
        <v>1075</v>
      </c>
      <c r="F13" t="s">
        <v>1076</v>
      </c>
      <c r="G13" t="s">
        <v>1077</v>
      </c>
      <c r="H13" t="s">
        <v>1078</v>
      </c>
      <c r="I13" t="s">
        <v>1079</v>
      </c>
      <c r="J13" t="s">
        <v>1080</v>
      </c>
      <c r="K13" t="s">
        <v>1081</v>
      </c>
      <c r="L13" t="s">
        <v>1082</v>
      </c>
      <c r="M13" t="s">
        <v>1083</v>
      </c>
    </row>
    <row r="14" spans="1:13">
      <c r="A14" s="1" t="s">
        <v>1084</v>
      </c>
      <c r="B14" t="s">
        <v>1085</v>
      </c>
      <c r="C14" t="s">
        <v>482</v>
      </c>
      <c r="D14" t="s">
        <v>1086</v>
      </c>
      <c r="E14" t="s">
        <v>1087</v>
      </c>
      <c r="F14" t="s">
        <v>1088</v>
      </c>
      <c r="G14" t="s">
        <v>1089</v>
      </c>
      <c r="H14" t="s">
        <v>1090</v>
      </c>
      <c r="I14" t="s">
        <v>1091</v>
      </c>
      <c r="J14" t="s">
        <v>1092</v>
      </c>
      <c r="K14" t="s">
        <v>1093</v>
      </c>
      <c r="L14" t="s">
        <v>1094</v>
      </c>
      <c r="M14" t="s">
        <v>1095</v>
      </c>
    </row>
    <row r="15" spans="1:13">
      <c r="A15" s="1" t="s">
        <v>1096</v>
      </c>
      <c r="B15" t="s">
        <v>1</v>
      </c>
      <c r="C15" t="s">
        <v>1097</v>
      </c>
      <c r="D15" t="s">
        <v>1098</v>
      </c>
      <c r="E15" t="s">
        <v>1099</v>
      </c>
      <c r="F15" t="s">
        <v>1100</v>
      </c>
      <c r="G15" t="s">
        <v>1101</v>
      </c>
      <c r="H15" t="s">
        <v>1102</v>
      </c>
      <c r="I15" t="s">
        <v>1103</v>
      </c>
      <c r="J15" t="s">
        <v>1104</v>
      </c>
      <c r="K15" t="s">
        <v>1105</v>
      </c>
      <c r="L15" t="s">
        <v>1106</v>
      </c>
      <c r="M15" t="s">
        <v>1107</v>
      </c>
    </row>
    <row r="16" spans="1:13">
      <c r="A16" s="1" t="s">
        <v>1108</v>
      </c>
      <c r="B16" t="s">
        <v>1</v>
      </c>
      <c r="C16" t="s">
        <v>1109</v>
      </c>
      <c r="D16" t="s">
        <v>1110</v>
      </c>
      <c r="E16" t="s">
        <v>1111</v>
      </c>
      <c r="F16" t="s">
        <v>1112</v>
      </c>
      <c r="G16" t="s">
        <v>1113</v>
      </c>
      <c r="H16" t="s">
        <v>1114</v>
      </c>
      <c r="I16" t="s">
        <v>1115</v>
      </c>
      <c r="J16" t="s">
        <v>1116</v>
      </c>
      <c r="K16" t="s">
        <v>1117</v>
      </c>
      <c r="L16" t="s">
        <v>1118</v>
      </c>
      <c r="M16" t="s">
        <v>1119</v>
      </c>
    </row>
    <row r="17" spans="1:13">
      <c r="A17" s="1" t="s">
        <v>1120</v>
      </c>
      <c r="B17" t="s">
        <v>1039</v>
      </c>
      <c r="C17" t="s">
        <v>425</v>
      </c>
      <c r="D17" t="s">
        <v>1121</v>
      </c>
      <c r="E17" t="s">
        <v>1122</v>
      </c>
      <c r="F17" t="s">
        <v>1123</v>
      </c>
      <c r="G17" t="s">
        <v>1124</v>
      </c>
      <c r="H17" t="s">
        <v>1125</v>
      </c>
      <c r="I17" t="s">
        <v>1126</v>
      </c>
      <c r="J17" t="s">
        <v>1127</v>
      </c>
      <c r="K17" t="s">
        <v>483</v>
      </c>
      <c r="L17" t="s">
        <v>1128</v>
      </c>
      <c r="M17" t="s">
        <v>1129</v>
      </c>
    </row>
    <row r="18" spans="1:13">
      <c r="A18" s="1" t="s">
        <v>1130</v>
      </c>
      <c r="B18" t="s">
        <v>1131</v>
      </c>
      <c r="C18" t="s">
        <v>1132</v>
      </c>
      <c r="D18" t="s">
        <v>1133</v>
      </c>
      <c r="E18" t="s">
        <v>1134</v>
      </c>
      <c r="F18" t="s">
        <v>1135</v>
      </c>
      <c r="G18" t="s">
        <v>1136</v>
      </c>
      <c r="H18" t="s">
        <v>1137</v>
      </c>
      <c r="I18" t="s">
        <v>1138</v>
      </c>
      <c r="J18" t="s">
        <v>1139</v>
      </c>
      <c r="K18" t="s">
        <v>1140</v>
      </c>
      <c r="L18" t="s">
        <v>1141</v>
      </c>
      <c r="M18" t="s">
        <v>1142</v>
      </c>
    </row>
    <row r="19" spans="1:13">
      <c r="A19" s="1" t="s">
        <v>1143</v>
      </c>
      <c r="B19" t="s">
        <v>1144</v>
      </c>
      <c r="C19" t="s">
        <v>1145</v>
      </c>
      <c r="D19" t="s">
        <v>1146</v>
      </c>
      <c r="E19" t="s">
        <v>1147</v>
      </c>
      <c r="F19" t="s">
        <v>1148</v>
      </c>
      <c r="G19" t="s">
        <v>1149</v>
      </c>
      <c r="H19" t="s">
        <v>1150</v>
      </c>
      <c r="I19" t="s">
        <v>1</v>
      </c>
      <c r="J19" t="s">
        <v>1</v>
      </c>
      <c r="K19" t="s">
        <v>1151</v>
      </c>
      <c r="L19" t="s">
        <v>1152</v>
      </c>
      <c r="M19" t="s">
        <v>1153</v>
      </c>
    </row>
    <row r="20" spans="1:13">
      <c r="A20" s="1" t="s">
        <v>1154</v>
      </c>
      <c r="B20" t="s">
        <v>859</v>
      </c>
      <c r="C20" t="s">
        <v>1155</v>
      </c>
      <c r="D20" t="s">
        <v>1156</v>
      </c>
      <c r="E20" t="s">
        <v>1157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</row>
    <row r="21" spans="1:13">
      <c r="A21" s="1" t="s">
        <v>1158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1159</v>
      </c>
      <c r="J21" t="s">
        <v>1160</v>
      </c>
      <c r="K21" t="s">
        <v>1161</v>
      </c>
      <c r="L21" t="s">
        <v>1162</v>
      </c>
      <c r="M21" t="s">
        <v>1163</v>
      </c>
    </row>
    <row r="22" spans="1:13">
      <c r="A22" s="1" t="s">
        <v>1164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>
      <c r="A23" s="1" t="s">
        <v>1165</v>
      </c>
      <c r="B23" t="s">
        <v>1166</v>
      </c>
      <c r="C23" t="s">
        <v>1167</v>
      </c>
      <c r="D23" t="s">
        <v>1168</v>
      </c>
      <c r="E23" t="s">
        <v>1169</v>
      </c>
      <c r="F23" t="s">
        <v>1170</v>
      </c>
      <c r="G23" t="s">
        <v>1171</v>
      </c>
      <c r="H23" t="s">
        <v>964</v>
      </c>
      <c r="I23" t="s">
        <v>1172</v>
      </c>
      <c r="J23" t="s">
        <v>1173</v>
      </c>
      <c r="K23" t="s">
        <v>1174</v>
      </c>
      <c r="L23" t="s">
        <v>1175</v>
      </c>
      <c r="M23" t="s">
        <v>1176</v>
      </c>
    </row>
    <row r="24" spans="1:13">
      <c r="A24" s="1" t="s">
        <v>1177</v>
      </c>
      <c r="B24" t="s">
        <v>371</v>
      </c>
      <c r="C24" t="s">
        <v>1178</v>
      </c>
      <c r="D24" t="s">
        <v>1179</v>
      </c>
      <c r="E24" t="s">
        <v>1180</v>
      </c>
      <c r="F24" t="s">
        <v>1181</v>
      </c>
      <c r="G24" t="s">
        <v>1182</v>
      </c>
      <c r="H24" t="s">
        <v>1183</v>
      </c>
      <c r="I24" t="s">
        <v>1184</v>
      </c>
      <c r="J24" t="s">
        <v>1185</v>
      </c>
      <c r="K24" t="s">
        <v>1186</v>
      </c>
      <c r="L24" t="s">
        <v>1187</v>
      </c>
      <c r="M24" t="s">
        <v>1188</v>
      </c>
    </row>
    <row r="25" spans="1:13">
      <c r="A25" s="1" t="s">
        <v>1189</v>
      </c>
      <c r="B25" t="s">
        <v>1190</v>
      </c>
      <c r="C25" t="s">
        <v>1046</v>
      </c>
      <c r="D25" t="s">
        <v>408</v>
      </c>
      <c r="E25" t="s">
        <v>1038</v>
      </c>
      <c r="F25" t="s">
        <v>1090</v>
      </c>
      <c r="G25" t="s">
        <v>1191</v>
      </c>
      <c r="H25" t="s">
        <v>1192</v>
      </c>
      <c r="I25" t="s">
        <v>930</v>
      </c>
      <c r="J25" t="s">
        <v>1193</v>
      </c>
      <c r="K25" t="s">
        <v>1041</v>
      </c>
      <c r="L25" t="s">
        <v>854</v>
      </c>
      <c r="M25" t="s">
        <v>1194</v>
      </c>
    </row>
    <row r="26" spans="1:13">
      <c r="A26" s="1" t="s">
        <v>1195</v>
      </c>
      <c r="B26" t="s">
        <v>1196</v>
      </c>
      <c r="C26" t="s">
        <v>1197</v>
      </c>
      <c r="D26" t="s">
        <v>1198</v>
      </c>
      <c r="E26" t="s">
        <v>1199</v>
      </c>
      <c r="F26" t="s">
        <v>1200</v>
      </c>
      <c r="G26" t="s">
        <v>873</v>
      </c>
      <c r="H26" t="s">
        <v>1201</v>
      </c>
      <c r="I26" t="s">
        <v>1202</v>
      </c>
      <c r="J26" t="s">
        <v>1203</v>
      </c>
      <c r="K26" t="s">
        <v>1204</v>
      </c>
      <c r="L26" t="s">
        <v>1205</v>
      </c>
      <c r="M26" t="s">
        <v>1206</v>
      </c>
    </row>
    <row r="27" spans="1:13">
      <c r="A27" s="1" t="s">
        <v>1207</v>
      </c>
      <c r="B27" t="s">
        <v>674</v>
      </c>
      <c r="C27" t="s">
        <v>675</v>
      </c>
      <c r="D27" t="s">
        <v>676</v>
      </c>
      <c r="E27" t="s">
        <v>677</v>
      </c>
      <c r="F27" t="s">
        <v>143</v>
      </c>
      <c r="G27" t="s">
        <v>678</v>
      </c>
      <c r="H27" t="s">
        <v>679</v>
      </c>
      <c r="I27" t="s">
        <v>680</v>
      </c>
      <c r="J27" t="s">
        <v>1208</v>
      </c>
      <c r="K27" t="s">
        <v>1209</v>
      </c>
      <c r="L27" t="s">
        <v>1210</v>
      </c>
      <c r="M27" t="s">
        <v>1211</v>
      </c>
    </row>
    <row r="28" spans="1:13">
      <c r="A28" s="1" t="s">
        <v>1212</v>
      </c>
      <c r="B28" t="s">
        <v>1213</v>
      </c>
      <c r="C28" t="s">
        <v>674</v>
      </c>
      <c r="D28" t="s">
        <v>675</v>
      </c>
      <c r="E28" t="s">
        <v>676</v>
      </c>
      <c r="F28" t="s">
        <v>677</v>
      </c>
      <c r="G28" t="s">
        <v>143</v>
      </c>
      <c r="H28" t="s">
        <v>678</v>
      </c>
      <c r="I28" t="s">
        <v>679</v>
      </c>
      <c r="J28" t="s">
        <v>1214</v>
      </c>
      <c r="K28" t="s">
        <v>1208</v>
      </c>
      <c r="L28" t="s">
        <v>1209</v>
      </c>
      <c r="M28" t="s">
        <v>1210</v>
      </c>
    </row>
    <row r="29" spans="1:13">
      <c r="A29" s="1" t="s">
        <v>1215</v>
      </c>
      <c r="B29" t="s">
        <v>1216</v>
      </c>
      <c r="C29" t="s">
        <v>1217</v>
      </c>
      <c r="D29" t="s">
        <v>1218</v>
      </c>
      <c r="E29" t="s">
        <v>1219</v>
      </c>
      <c r="F29" t="s">
        <v>1220</v>
      </c>
      <c r="G29" t="s">
        <v>1221</v>
      </c>
      <c r="H29" t="s">
        <v>1222</v>
      </c>
      <c r="I29" t="s">
        <v>1223</v>
      </c>
      <c r="J29" t="s">
        <v>1224</v>
      </c>
      <c r="K29" t="s">
        <v>1225</v>
      </c>
      <c r="L29" t="s">
        <v>1226</v>
      </c>
      <c r="M29" t="s">
        <v>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Kruta</cp:lastModifiedBy>
  <cp:revision/>
  <dcterms:created xsi:type="dcterms:W3CDTF">2022-08-14T23:06:02Z</dcterms:created>
  <dcterms:modified xsi:type="dcterms:W3CDTF">2022-11-22T19:46:12Z</dcterms:modified>
  <cp:category/>
  <cp:contentStatus/>
</cp:coreProperties>
</file>