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534a1defcf7f9d1a/Company Models CloudSave/SWBI/"/>
    </mc:Choice>
  </mc:AlternateContent>
  <xr:revisionPtr revIDLastSave="1467" documentId="11_A8F9511F56AF7DFDB2548DE213BFC0C881A94190" xr6:coauthVersionLast="47" xr6:coauthVersionMax="47" xr10:uidLastSave="{5988E0CC-1F1A-40EA-B221-F4B3EE84CA73}"/>
  <bookViews>
    <workbookView xWindow="3480" yWindow="825" windowWidth="21600" windowHeight="11385" xr2:uid="{00000000-000D-0000-FFFF-FFFF00000000}"/>
  </bookViews>
  <sheets>
    <sheet name="Info" sheetId="6" r:id="rId1"/>
    <sheet name="Main" sheetId="7"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40" i="5" l="1"/>
  <c r="AF40" i="5"/>
  <c r="AG40" i="5"/>
  <c r="AH40" i="5"/>
  <c r="AI40" i="5"/>
  <c r="AJ40" i="5"/>
  <c r="AK40" i="5"/>
  <c r="AL40" i="5"/>
  <c r="AM40" i="5"/>
  <c r="AN40" i="5"/>
  <c r="AO40" i="5"/>
  <c r="AP40" i="5"/>
  <c r="AQ40" i="5"/>
  <c r="AD40" i="5"/>
  <c r="AE39" i="5"/>
  <c r="AF39" i="5"/>
  <c r="AG39" i="5"/>
  <c r="AH39" i="5"/>
  <c r="AI39" i="5"/>
  <c r="AJ39" i="5"/>
  <c r="AK39" i="5"/>
  <c r="AL39" i="5"/>
  <c r="AM39" i="5"/>
  <c r="AN39" i="5"/>
  <c r="AO39" i="5"/>
  <c r="AP39" i="5"/>
  <c r="AQ39" i="5"/>
  <c r="AD39" i="5"/>
  <c r="AE38" i="5"/>
  <c r="AF38" i="5"/>
  <c r="AG38" i="5"/>
  <c r="AH38" i="5"/>
  <c r="AI38" i="5"/>
  <c r="AJ38" i="5"/>
  <c r="AK38" i="5"/>
  <c r="AL38" i="5"/>
  <c r="AM38" i="5"/>
  <c r="AN38" i="5"/>
  <c r="AO38" i="5"/>
  <c r="AP38" i="5"/>
  <c r="AQ38" i="5"/>
  <c r="AD38" i="5"/>
  <c r="AQ10" i="5"/>
  <c r="AP10" i="5"/>
  <c r="AQ81" i="5"/>
  <c r="AR83" i="5"/>
  <c r="AS83" i="5"/>
  <c r="AQ23" i="5"/>
  <c r="AR23" i="5"/>
  <c r="AS23" i="5"/>
  <c r="AQ18" i="5"/>
  <c r="AQ24" i="5" s="1"/>
  <c r="AQ28" i="5" s="1"/>
  <c r="AQ32" i="5" s="1"/>
  <c r="AR18" i="5"/>
  <c r="AR24" i="5" s="1"/>
  <c r="AR28" i="5" s="1"/>
  <c r="AR32" i="5" s="1"/>
  <c r="AS18" i="5"/>
  <c r="AS24" i="5" s="1"/>
  <c r="AS28" i="5" s="1"/>
  <c r="AS32" i="5" s="1"/>
  <c r="AQ77" i="5"/>
  <c r="AR77" i="5"/>
  <c r="AS77" i="5"/>
  <c r="AQ65" i="5"/>
  <c r="AQ70" i="5" s="1"/>
  <c r="AR65" i="5"/>
  <c r="AR70" i="5" s="1"/>
  <c r="AS65" i="5"/>
  <c r="AS70" i="5" s="1"/>
  <c r="AR51" i="5"/>
  <c r="AS51" i="5"/>
  <c r="AR57" i="5"/>
  <c r="AS57" i="5"/>
  <c r="AQ51" i="5"/>
  <c r="AQ57" i="5" s="1"/>
  <c r="C3" i="7" a="1"/>
  <c r="C3" i="7" s="1"/>
  <c r="C2" i="7" a="1"/>
  <c r="C2" i="7" s="1"/>
  <c r="C4" i="7" l="1"/>
  <c r="AS78" i="5"/>
  <c r="AR78" i="5"/>
  <c r="AS35" i="5"/>
  <c r="AS36" i="5"/>
  <c r="AQ35" i="5"/>
  <c r="AQ36" i="5"/>
  <c r="AR35" i="5"/>
  <c r="AR36" i="5"/>
  <c r="AQ78" i="5"/>
  <c r="AA103" i="5"/>
  <c r="AA102" i="5"/>
  <c r="AA105" i="5" s="1"/>
  <c r="AC97" i="5"/>
  <c r="AC99" i="5" s="1"/>
  <c r="AC101" i="5" s="1"/>
  <c r="AA98" i="5"/>
  <c r="AC93" i="5"/>
  <c r="Z11" i="5"/>
  <c r="AG7" i="5"/>
  <c r="AG8" i="5"/>
  <c r="AG9" i="5"/>
  <c r="AG6" i="5"/>
  <c r="AF10" i="5"/>
  <c r="AF11" i="5" s="1"/>
  <c r="AG17" i="5"/>
  <c r="AG19" i="5"/>
  <c r="AG20" i="5"/>
  <c r="AG21" i="5"/>
  <c r="AG22" i="5"/>
  <c r="AG25" i="5"/>
  <c r="AG26" i="5"/>
  <c r="AG27" i="5"/>
  <c r="AG29" i="5"/>
  <c r="AG30" i="5"/>
  <c r="AG31" i="5"/>
  <c r="AG16" i="5"/>
  <c r="AG34" i="5"/>
  <c r="AG33" i="5"/>
  <c r="AF65" i="5"/>
  <c r="AD10" i="5"/>
  <c r="AD11" i="5" s="1"/>
  <c r="AH65" i="5"/>
  <c r="AE10" i="5"/>
  <c r="AE11" i="5" s="1"/>
  <c r="AE81" i="5"/>
  <c r="AE82" i="5"/>
  <c r="AI65" i="5"/>
  <c r="AF82" i="5"/>
  <c r="AJ82" i="5"/>
  <c r="AG69" i="5"/>
  <c r="AG65" i="5"/>
  <c r="AG49" i="5"/>
  <c r="AI10" i="5"/>
  <c r="AH10" i="5"/>
  <c r="AK7" i="5"/>
  <c r="AK8" i="5"/>
  <c r="AK6" i="5"/>
  <c r="AM10" i="5"/>
  <c r="AL10" i="5"/>
  <c r="AO7" i="5"/>
  <c r="AO8" i="5"/>
  <c r="AO6" i="5"/>
  <c r="AJ10" i="5"/>
  <c r="AN10" i="5"/>
  <c r="AO34" i="5"/>
  <c r="AO33" i="5"/>
  <c r="AO17" i="5"/>
  <c r="AO19" i="5"/>
  <c r="AO20" i="5"/>
  <c r="AO21" i="5"/>
  <c r="AO22" i="5"/>
  <c r="AO25" i="5"/>
  <c r="AO26" i="5"/>
  <c r="AO27" i="5"/>
  <c r="AO29" i="5"/>
  <c r="AO30" i="5"/>
  <c r="AO31" i="5"/>
  <c r="AO16" i="5"/>
  <c r="AK34" i="5"/>
  <c r="AK33" i="5"/>
  <c r="AK17" i="5"/>
  <c r="AK19" i="5"/>
  <c r="AK20" i="5"/>
  <c r="AK21" i="5"/>
  <c r="AK22" i="5"/>
  <c r="AK25" i="5"/>
  <c r="AK26" i="5"/>
  <c r="AK27" i="5"/>
  <c r="AK29" i="5"/>
  <c r="AK30" i="5"/>
  <c r="AK31" i="5"/>
  <c r="AK16" i="5"/>
  <c r="AU82" i="5"/>
  <c r="AU8" i="5"/>
  <c r="AV82" i="5"/>
  <c r="AV83" i="5" s="1"/>
  <c r="AU10" i="5"/>
  <c r="AV10" i="5"/>
  <c r="AW10" i="5"/>
  <c r="AX10" i="5"/>
  <c r="AW82" i="5"/>
  <c r="AW83" i="5" s="1"/>
  <c r="AX82" i="5"/>
  <c r="AX83" i="5" s="1"/>
  <c r="AY82" i="5"/>
  <c r="AY83" i="5" s="1"/>
  <c r="AU65" i="5"/>
  <c r="AU70" i="5" s="1"/>
  <c r="AV65" i="5"/>
  <c r="AV70" i="5" s="1"/>
  <c r="AW65" i="5"/>
  <c r="AW70" i="5" s="1"/>
  <c r="AX65" i="5"/>
  <c r="AX70" i="5" s="1"/>
  <c r="AZ65" i="5"/>
  <c r="AZ70" i="5" s="1"/>
  <c r="BA65" i="5"/>
  <c r="BB65" i="5"/>
  <c r="BB70" i="5" s="1"/>
  <c r="AY65" i="5"/>
  <c r="AY70" i="5" s="1"/>
  <c r="AK65" i="5"/>
  <c r="AL65" i="5"/>
  <c r="AM65" i="5"/>
  <c r="AN65" i="5"/>
  <c r="AO65" i="5"/>
  <c r="AP65" i="5"/>
  <c r="AJ65" i="5"/>
  <c r="AU77" i="5"/>
  <c r="AV77" i="5"/>
  <c r="AW77" i="5"/>
  <c r="AX77" i="5"/>
  <c r="AY77" i="5"/>
  <c r="AZ77" i="5"/>
  <c r="AZ82" i="5"/>
  <c r="AZ83" i="5" s="1"/>
  <c r="BA82" i="5"/>
  <c r="BA83" i="5" s="1"/>
  <c r="AU83" i="5"/>
  <c r="BB82" i="5"/>
  <c r="BB83" i="5" s="1"/>
  <c r="AU23" i="5"/>
  <c r="AV23" i="5"/>
  <c r="AW23" i="5"/>
  <c r="AX23" i="5"/>
  <c r="AY23" i="5"/>
  <c r="AZ23" i="5"/>
  <c r="BA23" i="5"/>
  <c r="BB23" i="5"/>
  <c r="AU18" i="5"/>
  <c r="AV18" i="5"/>
  <c r="AW18" i="5"/>
  <c r="AX18" i="5"/>
  <c r="AY18" i="5"/>
  <c r="AZ18" i="5"/>
  <c r="BA18" i="5"/>
  <c r="BB18" i="5"/>
  <c r="BA77" i="5"/>
  <c r="BA68" i="5"/>
  <c r="BA51" i="5"/>
  <c r="BA57" i="5" s="1"/>
  <c r="BB77" i="5"/>
  <c r="BB51" i="5"/>
  <c r="BB57" i="5" s="1"/>
  <c r="AU51" i="5"/>
  <c r="AU57" i="5" s="1"/>
  <c r="AV51" i="5"/>
  <c r="AV57" i="5" s="1"/>
  <c r="AW51" i="5"/>
  <c r="AW57" i="5" s="1"/>
  <c r="AX51" i="5"/>
  <c r="AX57" i="5" s="1"/>
  <c r="AY51" i="5"/>
  <c r="AY57" i="5" s="1"/>
  <c r="AZ51" i="5"/>
  <c r="AZ57" i="5" s="1"/>
  <c r="AY10" i="5"/>
  <c r="AZ10" i="5"/>
  <c r="BA10" i="5"/>
  <c r="BB10" i="5"/>
  <c r="AV3" i="5"/>
  <c r="AW3" i="5" s="1"/>
  <c r="AX3" i="5" s="1"/>
  <c r="AY3" i="5" s="1"/>
  <c r="AZ3" i="5" s="1"/>
  <c r="BA3" i="5" s="1"/>
  <c r="BB3" i="5" s="1"/>
  <c r="BC3" i="5" s="1"/>
  <c r="BD3" i="5" s="1"/>
  <c r="AI81" i="5"/>
  <c r="AJ81" i="5" s="1"/>
  <c r="AK81" i="5" s="1"/>
  <c r="AM81" i="5"/>
  <c r="AN81" i="5" s="1"/>
  <c r="AO81" i="5" s="1"/>
  <c r="AM68" i="5"/>
  <c r="AH82" i="5"/>
  <c r="AI82" i="5" s="1"/>
  <c r="AK68" i="5"/>
  <c r="AL68" i="5"/>
  <c r="B10" i="5"/>
  <c r="C10" i="5"/>
  <c r="D10" i="5"/>
  <c r="E10" i="5"/>
  <c r="F10" i="5"/>
  <c r="G10" i="5"/>
  <c r="H10" i="5"/>
  <c r="I10" i="5"/>
  <c r="J10" i="5"/>
  <c r="K10" i="5"/>
  <c r="L10" i="5"/>
  <c r="M10" i="5"/>
  <c r="N10" i="5"/>
  <c r="O10" i="5"/>
  <c r="P10" i="5"/>
  <c r="Q10" i="5"/>
  <c r="R10" i="5"/>
  <c r="S10" i="5"/>
  <c r="T10" i="5"/>
  <c r="U10" i="5"/>
  <c r="V10" i="5"/>
  <c r="W10" i="5"/>
  <c r="X10" i="5"/>
  <c r="Y10" i="5"/>
  <c r="Z10" i="5"/>
  <c r="AA10" i="5"/>
  <c r="AA11" i="5" s="1"/>
  <c r="AB10" i="5"/>
  <c r="AB11" i="5" s="1"/>
  <c r="AC10" i="5"/>
  <c r="AC11" i="5" s="1"/>
  <c r="B83" i="5"/>
  <c r="C83" i="5"/>
  <c r="D83" i="5"/>
  <c r="E83" i="5"/>
  <c r="F83" i="5"/>
  <c r="G83" i="5"/>
  <c r="H83" i="5"/>
  <c r="I83" i="5"/>
  <c r="J83" i="5"/>
  <c r="K83" i="5"/>
  <c r="L83" i="5"/>
  <c r="M83" i="5"/>
  <c r="N83" i="5"/>
  <c r="O83" i="5"/>
  <c r="P83" i="5"/>
  <c r="Q83" i="5"/>
  <c r="R83" i="5"/>
  <c r="S83" i="5"/>
  <c r="T83" i="5"/>
  <c r="U83" i="5"/>
  <c r="V83" i="5"/>
  <c r="W83" i="5"/>
  <c r="X83" i="5"/>
  <c r="Y83" i="5"/>
  <c r="Z83" i="5"/>
  <c r="AA83" i="5"/>
  <c r="AB83" i="5"/>
  <c r="AC83" i="5"/>
  <c r="AD83" i="5"/>
  <c r="AF83" i="5"/>
  <c r="AG83" i="5"/>
  <c r="AB107" i="5" l="1"/>
  <c r="AK10" i="5"/>
  <c r="BA70" i="5"/>
  <c r="AJ83" i="5"/>
  <c r="AZ78" i="5"/>
  <c r="AK82" i="5"/>
  <c r="AK83" i="5" s="1"/>
  <c r="AO10" i="5"/>
  <c r="AG10" i="5"/>
  <c r="AG11" i="5" s="1"/>
  <c r="AE83" i="5"/>
  <c r="BA78" i="5"/>
  <c r="AV78" i="5"/>
  <c r="AU78" i="5"/>
  <c r="AI83" i="5"/>
  <c r="AU24" i="5"/>
  <c r="AU28" i="5" s="1"/>
  <c r="AU32" i="5" s="1"/>
  <c r="AU35" i="5" s="1"/>
  <c r="AY78" i="5"/>
  <c r="AW78" i="5"/>
  <c r="AX78" i="5"/>
  <c r="AH83" i="5"/>
  <c r="BB24" i="5"/>
  <c r="AY24" i="5"/>
  <c r="AY28" i="5" s="1"/>
  <c r="AY32" i="5" s="1"/>
  <c r="AX24" i="5"/>
  <c r="AX28" i="5" s="1"/>
  <c r="AX32" i="5" s="1"/>
  <c r="AW24" i="5"/>
  <c r="AW28" i="5" s="1"/>
  <c r="AW32" i="5" s="1"/>
  <c r="AV24" i="5"/>
  <c r="AV28" i="5" s="1"/>
  <c r="AV32" i="5" s="1"/>
  <c r="AZ24" i="5"/>
  <c r="BA24" i="5"/>
  <c r="BB78" i="5"/>
  <c r="AZ28" i="5" l="1"/>
  <c r="BB28" i="5"/>
  <c r="BA28" i="5"/>
  <c r="AU36" i="5"/>
  <c r="AW36" i="5"/>
  <c r="AW35" i="5"/>
  <c r="AX35" i="5"/>
  <c r="AX36" i="5"/>
  <c r="AV35" i="5"/>
  <c r="AV36" i="5"/>
  <c r="AY36" i="5"/>
  <c r="AY35" i="5"/>
  <c r="AP82" i="5"/>
  <c r="AL82" i="5"/>
  <c r="B77"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B65" i="5"/>
  <c r="B70" i="5" s="1"/>
  <c r="C65" i="5"/>
  <c r="C70" i="5" s="1"/>
  <c r="D65" i="5"/>
  <c r="D70" i="5" s="1"/>
  <c r="E65" i="5"/>
  <c r="E70" i="5" s="1"/>
  <c r="F65" i="5"/>
  <c r="F70" i="5" s="1"/>
  <c r="G65" i="5"/>
  <c r="G70" i="5" s="1"/>
  <c r="H65" i="5"/>
  <c r="H70" i="5" s="1"/>
  <c r="I65" i="5"/>
  <c r="I70" i="5" s="1"/>
  <c r="J65" i="5"/>
  <c r="J70" i="5" s="1"/>
  <c r="K65" i="5"/>
  <c r="K70" i="5" s="1"/>
  <c r="L65" i="5"/>
  <c r="L70" i="5" s="1"/>
  <c r="M65" i="5"/>
  <c r="M70" i="5" s="1"/>
  <c r="N65" i="5"/>
  <c r="N70" i="5" s="1"/>
  <c r="O65" i="5"/>
  <c r="O70" i="5" s="1"/>
  <c r="P65" i="5"/>
  <c r="P70" i="5" s="1"/>
  <c r="Q65" i="5"/>
  <c r="Q70" i="5" s="1"/>
  <c r="R65" i="5"/>
  <c r="R70" i="5" s="1"/>
  <c r="S65" i="5"/>
  <c r="S70" i="5" s="1"/>
  <c r="T65" i="5"/>
  <c r="T70" i="5" s="1"/>
  <c r="U65" i="5"/>
  <c r="U70" i="5" s="1"/>
  <c r="V65" i="5"/>
  <c r="V70" i="5" s="1"/>
  <c r="W65" i="5"/>
  <c r="W70" i="5" s="1"/>
  <c r="X65" i="5"/>
  <c r="X70" i="5" s="1"/>
  <c r="Y65" i="5"/>
  <c r="Y70" i="5" s="1"/>
  <c r="Z65" i="5"/>
  <c r="Z70" i="5" s="1"/>
  <c r="AA65" i="5"/>
  <c r="AA70" i="5" s="1"/>
  <c r="AB65" i="5"/>
  <c r="AB70" i="5" s="1"/>
  <c r="AC65" i="5"/>
  <c r="AC70" i="5" s="1"/>
  <c r="AD65" i="5"/>
  <c r="AD70" i="5" s="1"/>
  <c r="AE65" i="5"/>
  <c r="AE70" i="5" s="1"/>
  <c r="AF70" i="5"/>
  <c r="AG70" i="5"/>
  <c r="AH70" i="5"/>
  <c r="AI70" i="5"/>
  <c r="AJ70" i="5"/>
  <c r="AK70" i="5"/>
  <c r="AL70" i="5"/>
  <c r="AM70" i="5"/>
  <c r="AN70" i="5"/>
  <c r="AO70" i="5"/>
  <c r="AP70" i="5"/>
  <c r="B51" i="5"/>
  <c r="B57" i="5" s="1"/>
  <c r="C51" i="5"/>
  <c r="C57" i="5" s="1"/>
  <c r="D51" i="5"/>
  <c r="D57" i="5" s="1"/>
  <c r="E51" i="5"/>
  <c r="E57" i="5" s="1"/>
  <c r="F51" i="5"/>
  <c r="F57" i="5" s="1"/>
  <c r="G51" i="5"/>
  <c r="G57" i="5" s="1"/>
  <c r="H51" i="5"/>
  <c r="H57" i="5" s="1"/>
  <c r="I51" i="5"/>
  <c r="I57" i="5" s="1"/>
  <c r="J51" i="5"/>
  <c r="J57" i="5" s="1"/>
  <c r="K51" i="5"/>
  <c r="K57" i="5" s="1"/>
  <c r="L51" i="5"/>
  <c r="L57" i="5" s="1"/>
  <c r="M51" i="5"/>
  <c r="M57" i="5" s="1"/>
  <c r="N51" i="5"/>
  <c r="N57" i="5" s="1"/>
  <c r="O51" i="5"/>
  <c r="O57" i="5" s="1"/>
  <c r="P51" i="5"/>
  <c r="P57" i="5" s="1"/>
  <c r="Q51" i="5"/>
  <c r="Q57" i="5" s="1"/>
  <c r="R51" i="5"/>
  <c r="R57" i="5" s="1"/>
  <c r="S51" i="5"/>
  <c r="S57" i="5" s="1"/>
  <c r="T51" i="5"/>
  <c r="T57" i="5" s="1"/>
  <c r="U51" i="5"/>
  <c r="U57" i="5" s="1"/>
  <c r="V51" i="5"/>
  <c r="V57" i="5" s="1"/>
  <c r="W51" i="5"/>
  <c r="W57" i="5" s="1"/>
  <c r="X51" i="5"/>
  <c r="X57" i="5" s="1"/>
  <c r="Y51" i="5"/>
  <c r="Y57" i="5" s="1"/>
  <c r="Z51" i="5"/>
  <c r="Z57" i="5" s="1"/>
  <c r="AA51" i="5"/>
  <c r="AA57" i="5" s="1"/>
  <c r="AB51" i="5"/>
  <c r="AB57" i="5" s="1"/>
  <c r="AC51" i="5"/>
  <c r="AC57" i="5" s="1"/>
  <c r="AD51" i="5"/>
  <c r="AD57" i="5" s="1"/>
  <c r="AE51" i="5"/>
  <c r="AE57" i="5" s="1"/>
  <c r="AF51" i="5"/>
  <c r="AF57" i="5" s="1"/>
  <c r="AG51" i="5"/>
  <c r="AG57" i="5" s="1"/>
  <c r="AH51" i="5"/>
  <c r="AH57" i="5" s="1"/>
  <c r="AI51" i="5"/>
  <c r="AI57" i="5" s="1"/>
  <c r="AJ51" i="5"/>
  <c r="AJ57" i="5" s="1"/>
  <c r="AK51" i="5"/>
  <c r="AK57" i="5" s="1"/>
  <c r="AL51" i="5"/>
  <c r="AL57" i="5" s="1"/>
  <c r="AM51" i="5"/>
  <c r="AM57" i="5" s="1"/>
  <c r="AN51" i="5"/>
  <c r="AN57" i="5" s="1"/>
  <c r="AO51" i="5"/>
  <c r="AO57" i="5" s="1"/>
  <c r="AP51" i="5"/>
  <c r="AP57" i="5" s="1"/>
  <c r="B23" i="5"/>
  <c r="C23" i="5"/>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H23" i="5"/>
  <c r="AI23" i="5"/>
  <c r="AJ23" i="5"/>
  <c r="AL23" i="5"/>
  <c r="AM23" i="5"/>
  <c r="AN23" i="5"/>
  <c r="AO23" i="5" s="1"/>
  <c r="AP23" i="5"/>
  <c r="B18" i="5"/>
  <c r="C18" i="5"/>
  <c r="D18" i="5"/>
  <c r="E18" i="5"/>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s="1"/>
  <c r="AH18" i="5"/>
  <c r="AI18" i="5"/>
  <c r="AJ18" i="5"/>
  <c r="AL18" i="5"/>
  <c r="AM18" i="5"/>
  <c r="AN18" i="5"/>
  <c r="AP18" i="5"/>
  <c r="AG23" i="5" l="1"/>
  <c r="AP83" i="5"/>
  <c r="AQ82" i="5"/>
  <c r="AQ83" i="5" s="1"/>
  <c r="AZ32" i="5"/>
  <c r="AK18" i="5"/>
  <c r="BB32" i="5"/>
  <c r="AO18" i="5"/>
  <c r="BA32" i="5"/>
  <c r="AK23" i="5"/>
  <c r="AZ35" i="5"/>
  <c r="AH78" i="5"/>
  <c r="R78" i="5"/>
  <c r="B78" i="5"/>
  <c r="AL83" i="5"/>
  <c r="AM82" i="5"/>
  <c r="AP78" i="5"/>
  <c r="Z78" i="5"/>
  <c r="J78" i="5"/>
  <c r="Y78" i="5"/>
  <c r="I78" i="5"/>
  <c r="AN78" i="5"/>
  <c r="X78" i="5"/>
  <c r="H78" i="5"/>
  <c r="Q78" i="5"/>
  <c r="AF78" i="5"/>
  <c r="AE78" i="5"/>
  <c r="O78" i="5"/>
  <c r="AD78" i="5"/>
  <c r="N78" i="5"/>
  <c r="AL78" i="5"/>
  <c r="AJ78" i="5"/>
  <c r="T78" i="5"/>
  <c r="AC78" i="5"/>
  <c r="M78" i="5"/>
  <c r="AM78" i="5"/>
  <c r="AB78" i="5"/>
  <c r="L78" i="5"/>
  <c r="V78" i="5"/>
  <c r="F78" i="5"/>
  <c r="AK78" i="5"/>
  <c r="U78" i="5"/>
  <c r="E78" i="5"/>
  <c r="D78" i="5"/>
  <c r="AI78" i="5"/>
  <c r="S78" i="5"/>
  <c r="C78" i="5"/>
  <c r="AG78" i="5"/>
  <c r="P78" i="5"/>
  <c r="W78" i="5"/>
  <c r="G78" i="5"/>
  <c r="AA78" i="5"/>
  <c r="K78" i="5"/>
  <c r="U24" i="5"/>
  <c r="U28" i="5" s="1"/>
  <c r="E24" i="5"/>
  <c r="E28" i="5" s="1"/>
  <c r="AO78" i="5"/>
  <c r="AP24" i="5"/>
  <c r="AP28" i="5" s="1"/>
  <c r="Q24" i="5"/>
  <c r="Q28" i="5" s="1"/>
  <c r="AF24" i="5"/>
  <c r="P24" i="5"/>
  <c r="P28" i="5" s="1"/>
  <c r="AE24" i="5"/>
  <c r="AE28" i="5" s="1"/>
  <c r="O24" i="5"/>
  <c r="O28" i="5" s="1"/>
  <c r="AD24" i="5"/>
  <c r="AD28" i="5" s="1"/>
  <c r="N24" i="5"/>
  <c r="N28" i="5" s="1"/>
  <c r="AC24" i="5"/>
  <c r="AC28" i="5" s="1"/>
  <c r="M24" i="5"/>
  <c r="M28" i="5" s="1"/>
  <c r="AB24" i="5"/>
  <c r="AB28" i="5" s="1"/>
  <c r="L24" i="5"/>
  <c r="L28" i="5" s="1"/>
  <c r="AA24" i="5"/>
  <c r="AA28" i="5" s="1"/>
  <c r="K24" i="5"/>
  <c r="K28" i="5" s="1"/>
  <c r="AH24" i="5"/>
  <c r="AH28" i="5" s="1"/>
  <c r="AH32" i="5" s="1"/>
  <c r="Z24" i="5"/>
  <c r="Z28" i="5" s="1"/>
  <c r="J24" i="5"/>
  <c r="J28" i="5" s="1"/>
  <c r="Y24" i="5"/>
  <c r="Y28" i="5" s="1"/>
  <c r="I24" i="5"/>
  <c r="I28" i="5" s="1"/>
  <c r="AN24" i="5"/>
  <c r="X24" i="5"/>
  <c r="X28" i="5" s="1"/>
  <c r="H24" i="5"/>
  <c r="H28" i="5" s="1"/>
  <c r="AM24" i="5"/>
  <c r="AM28" i="5" s="1"/>
  <c r="W24" i="5"/>
  <c r="W28" i="5" s="1"/>
  <c r="G24" i="5"/>
  <c r="G28" i="5" s="1"/>
  <c r="V24" i="5"/>
  <c r="V28" i="5" s="1"/>
  <c r="F24" i="5"/>
  <c r="F28" i="5" s="1"/>
  <c r="AJ24" i="5"/>
  <c r="T24" i="5"/>
  <c r="T28" i="5" s="1"/>
  <c r="D24" i="5"/>
  <c r="D28" i="5" s="1"/>
  <c r="AI24" i="5"/>
  <c r="AI28" i="5" s="1"/>
  <c r="AI32" i="5" s="1"/>
  <c r="S24" i="5"/>
  <c r="S28" i="5" s="1"/>
  <c r="C24" i="5"/>
  <c r="C28" i="5" s="1"/>
  <c r="R24" i="5"/>
  <c r="R28" i="5" s="1"/>
  <c r="B24" i="5"/>
  <c r="B28" i="5" s="1"/>
  <c r="AL24" i="5"/>
  <c r="AL28" i="5" s="1"/>
  <c r="AL32" i="5" s="1"/>
  <c r="AM83" i="5" l="1"/>
  <c r="AN82" i="5"/>
  <c r="AF28" i="5"/>
  <c r="AG28" i="5" s="1"/>
  <c r="AG24" i="5"/>
  <c r="AZ36" i="5"/>
  <c r="Q32" i="5"/>
  <c r="Q36" i="5" s="1"/>
  <c r="G32" i="5"/>
  <c r="G35" i="5" s="1"/>
  <c r="F32" i="5"/>
  <c r="F36" i="5" s="1"/>
  <c r="V32" i="5"/>
  <c r="V35" i="5" s="1"/>
  <c r="AC32" i="5"/>
  <c r="AC36" i="5" s="1"/>
  <c r="N32" i="5"/>
  <c r="N36" i="5" s="1"/>
  <c r="AD32" i="5"/>
  <c r="AD36" i="5" s="1"/>
  <c r="O32" i="5"/>
  <c r="O36" i="5" s="1"/>
  <c r="X32" i="5"/>
  <c r="X36" i="5" s="1"/>
  <c r="R32" i="5"/>
  <c r="R35" i="5" s="1"/>
  <c r="AM32" i="5"/>
  <c r="AM35" i="5" s="1"/>
  <c r="I32" i="5"/>
  <c r="I35" i="5" s="1"/>
  <c r="C32" i="5"/>
  <c r="C36" i="5" s="1"/>
  <c r="S32" i="5"/>
  <c r="S36" i="5" s="1"/>
  <c r="BA35" i="5"/>
  <c r="BA36" i="5"/>
  <c r="H32" i="5"/>
  <c r="H35" i="5" s="1"/>
  <c r="AF32" i="5"/>
  <c r="AF36" i="5" s="1"/>
  <c r="Y32" i="5"/>
  <c r="Y35" i="5" s="1"/>
  <c r="AP32" i="5"/>
  <c r="AP35" i="5" s="1"/>
  <c r="E32" i="5"/>
  <c r="E35" i="5" s="1"/>
  <c r="M32" i="5"/>
  <c r="M35" i="5" s="1"/>
  <c r="AN28" i="5"/>
  <c r="AO24" i="5"/>
  <c r="B32" i="5"/>
  <c r="B35" i="5" s="1"/>
  <c r="J32" i="5"/>
  <c r="J35" i="5" s="1"/>
  <c r="Z32" i="5"/>
  <c r="Z36" i="5" s="1"/>
  <c r="D32" i="5"/>
  <c r="D36" i="5" s="1"/>
  <c r="K32" i="5"/>
  <c r="K36" i="5" s="1"/>
  <c r="T32" i="5"/>
  <c r="T35" i="5" s="1"/>
  <c r="AA32" i="5"/>
  <c r="AA36" i="5" s="1"/>
  <c r="U32" i="5"/>
  <c r="U35" i="5" s="1"/>
  <c r="AB32" i="5"/>
  <c r="AB35" i="5" s="1"/>
  <c r="W32" i="5"/>
  <c r="W36" i="5" s="1"/>
  <c r="AE32" i="5"/>
  <c r="AE35" i="5" s="1"/>
  <c r="P32" i="5"/>
  <c r="P36" i="5" s="1"/>
  <c r="AJ28" i="5"/>
  <c r="AK24" i="5"/>
  <c r="L32" i="5"/>
  <c r="L36" i="5" s="1"/>
  <c r="BB35" i="5"/>
  <c r="BB36" i="5"/>
  <c r="AH36" i="5"/>
  <c r="AI36" i="5"/>
  <c r="AI35" i="5"/>
  <c r="D35" i="5"/>
  <c r="AL35" i="5"/>
  <c r="AL36" i="5"/>
  <c r="Z35" i="5" l="1"/>
  <c r="G36" i="5"/>
  <c r="Q35" i="5"/>
  <c r="X35" i="5"/>
  <c r="L35" i="5"/>
  <c r="B36" i="5"/>
  <c r="AC35" i="5"/>
  <c r="R36" i="5"/>
  <c r="Y36" i="5"/>
  <c r="AB36" i="5"/>
  <c r="H36" i="5"/>
  <c r="W35" i="5"/>
  <c r="AG32" i="5"/>
  <c r="AG36" i="5" s="1"/>
  <c r="T36" i="5"/>
  <c r="AN83" i="5"/>
  <c r="AO82" i="5"/>
  <c r="AO83" i="5" s="1"/>
  <c r="F35" i="5"/>
  <c r="J36" i="5"/>
  <c r="AF35" i="5"/>
  <c r="AD35" i="5"/>
  <c r="AE36" i="5"/>
  <c r="AM36" i="5"/>
  <c r="AN32" i="5"/>
  <c r="AN35" i="5" s="1"/>
  <c r="AO28" i="5"/>
  <c r="U36" i="5"/>
  <c r="E36" i="5"/>
  <c r="AP36" i="5"/>
  <c r="N35" i="5"/>
  <c r="V36" i="5"/>
  <c r="O35" i="5"/>
  <c r="AJ32" i="5"/>
  <c r="AK28" i="5"/>
  <c r="I36" i="5"/>
  <c r="AA35" i="5"/>
  <c r="K35" i="5"/>
  <c r="P35" i="5"/>
  <c r="S35" i="5"/>
  <c r="C35" i="5"/>
  <c r="M36" i="5"/>
  <c r="AH35" i="5"/>
  <c r="AG35" i="5" l="1"/>
  <c r="AK32" i="5"/>
  <c r="AJ35" i="5"/>
  <c r="AJ36" i="5"/>
  <c r="AO32" i="5"/>
  <c r="AN36" i="5"/>
  <c r="AK36" i="5" l="1"/>
  <c r="AK35" i="5"/>
  <c r="AO36" i="5"/>
  <c r="AO3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49" authorId="0" shapeId="0" xr:uid="{644D9194-7B4C-4979-AA2E-C32FAE32ABFC}">
      <text>
        <r>
          <rPr>
            <b/>
            <sz val="9"/>
            <color indexed="81"/>
            <rFont val="Tahoma"/>
            <charset val="1"/>
          </rPr>
          <t>William:</t>
        </r>
        <r>
          <rPr>
            <sz val="9"/>
            <color indexed="81"/>
            <rFont val="Tahoma"/>
            <charset val="1"/>
          </rPr>
          <t xml:space="preserve">
Figure enlarged due to including "Current Assets of discontinued operations" being included. I figured "other current assets" fit this entry.</t>
        </r>
      </text>
    </comment>
    <comment ref="AL55" authorId="0" shapeId="0" xr:uid="{5D98E3A8-B47C-47C8-B5AB-F6408749E05A}">
      <text>
        <r>
          <rPr>
            <b/>
            <sz val="9"/>
            <color indexed="81"/>
            <rFont val="Tahoma"/>
            <family val="2"/>
          </rPr>
          <t>William:</t>
        </r>
        <r>
          <rPr>
            <sz val="9"/>
            <color indexed="81"/>
            <rFont val="Tahoma"/>
            <family val="2"/>
          </rPr>
          <t xml:space="preserve">
Newer 10-q's list "Deferred income tax" in the "Current Liabilities" section. So this is how it will be handled for previous 10-q forms. Some numbers may be slightly different.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<sst xmlns="http://schemas.openxmlformats.org/spreadsheetml/2006/main" count="2880" uniqueCount="933">
  <si>
    <t>2007</t>
  </si>
  <si>
    <t>2008</t>
  </si>
  <si>
    <t>2009</t>
  </si>
  <si>
    <t>2010</t>
  </si>
  <si>
    <t>2011</t>
  </si>
  <si>
    <t>2012</t>
  </si>
  <si>
    <t>2013</t>
  </si>
  <si>
    <t>2014</t>
  </si>
  <si>
    <t>2015</t>
  </si>
  <si>
    <t>2016</t>
  </si>
  <si>
    <t>2017</t>
  </si>
  <si>
    <t>2018</t>
  </si>
  <si>
    <t>2019</t>
  </si>
  <si>
    <t>2020</t>
  </si>
  <si>
    <t>2021</t>
  </si>
  <si>
    <t>2022</t>
  </si>
  <si>
    <t>Revenue per share</t>
  </si>
  <si>
    <t>5.97</t>
  </si>
  <si>
    <t>7.06</t>
  </si>
  <si>
    <t>7.16</t>
  </si>
  <si>
    <t>6.98</t>
  </si>
  <si>
    <t>6.47</t>
  </si>
  <si>
    <t>6.36</t>
  </si>
  <si>
    <t>9.02</t>
  </si>
  <si>
    <t>10.68</t>
  </si>
  <si>
    <t>10.22</t>
  </si>
  <si>
    <t>13.20</t>
  </si>
  <si>
    <t>16.15</t>
  </si>
  <si>
    <t>11.23</t>
  </si>
  <si>
    <t>11.72</t>
  </si>
  <si>
    <t>12.34</t>
  </si>
  <si>
    <t>19.39</t>
  </si>
  <si>
    <t>18.30</t>
  </si>
  <si>
    <t>Earnings per share</t>
  </si>
  <si>
    <t>0.33</t>
  </si>
  <si>
    <t>0.22</t>
  </si>
  <si>
    <t>(1.37)</t>
  </si>
  <si>
    <t>0.56</t>
  </si>
  <si>
    <t>0.25</t>
  </si>
  <si>
    <t>1.21</t>
  </si>
  <si>
    <t>1.52</t>
  </si>
  <si>
    <t>0.92</t>
  </si>
  <si>
    <t>1.72</t>
  </si>
  <si>
    <t>2.29</t>
  </si>
  <si>
    <t>0.37</t>
  </si>
  <si>
    <t>0.34</t>
  </si>
  <si>
    <t>(1.11)</t>
  </si>
  <si>
    <t>4.62</t>
  </si>
  <si>
    <t>4.12</t>
  </si>
  <si>
    <t>FCF per share</t>
  </si>
  <si>
    <t>0.00</t>
  </si>
  <si>
    <t>(0.19)</t>
  </si>
  <si>
    <t>0.93</t>
  </si>
  <si>
    <t>0.09</t>
  </si>
  <si>
    <t>0.30</t>
  </si>
  <si>
    <t>0.36</t>
  </si>
  <si>
    <t>0.87</t>
  </si>
  <si>
    <t>0.47</t>
  </si>
  <si>
    <t>1.60</t>
  </si>
  <si>
    <t>2.51</t>
  </si>
  <si>
    <t>1.57</t>
  </si>
  <si>
    <t>0.79</t>
  </si>
  <si>
    <t>0.42</t>
  </si>
  <si>
    <t>1.46</t>
  </si>
  <si>
    <t>5.36</t>
  </si>
  <si>
    <t>2.41</t>
  </si>
  <si>
    <t>Dividends per share</t>
  </si>
  <si>
    <t>- -</t>
  </si>
  <si>
    <t>0.15</t>
  </si>
  <si>
    <t>0.32</t>
  </si>
  <si>
    <t>CAPEX per share</t>
  </si>
  <si>
    <t>0.40</t>
  </si>
  <si>
    <t>0.20</t>
  </si>
  <si>
    <t>0.35</t>
  </si>
  <si>
    <t>0.23</t>
  </si>
  <si>
    <t>0.64</t>
  </si>
  <si>
    <t>1.07</t>
  </si>
  <si>
    <t>0.53</t>
  </si>
  <si>
    <t>0.63</t>
  </si>
  <si>
    <t>0.27</t>
  </si>
  <si>
    <t>0.51</t>
  </si>
  <si>
    <t>Book Value per sh.</t>
  </si>
  <si>
    <t>1.49</t>
  </si>
  <si>
    <t>1.86</t>
  </si>
  <si>
    <t>1.08</t>
  </si>
  <si>
    <t>2.76</t>
  </si>
  <si>
    <t>1.74</t>
  </si>
  <si>
    <t>2.78</t>
  </si>
  <si>
    <t>2.84</t>
  </si>
  <si>
    <t>3.60</t>
  </si>
  <si>
    <t>5.62</t>
  </si>
  <si>
    <t>7.03</t>
  </si>
  <si>
    <t>7.81</t>
  </si>
  <si>
    <t>8.16</t>
  </si>
  <si>
    <t>7.04</t>
  </si>
  <si>
    <t>4.88</t>
  </si>
  <si>
    <t>7.63</t>
  </si>
  <si>
    <t>Comm.Shares outs.</t>
  </si>
  <si>
    <t>40</t>
  </si>
  <si>
    <t>42</t>
  </si>
  <si>
    <t>47</t>
  </si>
  <si>
    <t>58</t>
  </si>
  <si>
    <t>61</t>
  </si>
  <si>
    <t>65</t>
  </si>
  <si>
    <t>59</t>
  </si>
  <si>
    <t>54</t>
  </si>
  <si>
    <t>55</t>
  </si>
  <si>
    <t>56</t>
  </si>
  <si>
    <t>Avg. annual P/E ratio</t>
  </si>
  <si>
    <t>33.9</t>
  </si>
  <si>
    <t>16.1</t>
  </si>
  <si>
    <t>(2.8)</t>
  </si>
  <si>
    <t>5.6</t>
  </si>
  <si>
    <t>(1.9)</t>
  </si>
  <si>
    <t>24.8</t>
  </si>
  <si>
    <t>6.5</t>
  </si>
  <si>
    <t>6.3</t>
  </si>
  <si>
    <t>13.2</t>
  </si>
  <si>
    <t>11.3</t>
  </si>
  <si>
    <t>25.1</t>
  </si>
  <si>
    <t>21.0</t>
  </si>
  <si>
    <t>(11.5)</t>
  </si>
  <si>
    <t>4.7</t>
  </si>
  <si>
    <t>3.7</t>
  </si>
  <si>
    <t>P/E to S&amp;P500</t>
  </si>
  <si>
    <t>2.0</t>
  </si>
  <si>
    <t>0.8</t>
  </si>
  <si>
    <t>(0.0)</t>
  </si>
  <si>
    <t>0.3</t>
  </si>
  <si>
    <t>(0.1)</t>
  </si>
  <si>
    <t>1.7</t>
  </si>
  <si>
    <t>0.4</t>
  </si>
  <si>
    <t>0.7</t>
  </si>
  <si>
    <t>0.5</t>
  </si>
  <si>
    <t>1.0</t>
  </si>
  <si>
    <t>0.9</t>
  </si>
  <si>
    <t>(0.3)</t>
  </si>
  <si>
    <t>0.2</t>
  </si>
  <si>
    <t>Avg. annual div. yield</t>
  </si>
  <si>
    <t>0.7%</t>
  </si>
  <si>
    <t>2.1%</t>
  </si>
  <si>
    <t>Revenue (m)</t>
  </si>
  <si>
    <t>237</t>
  </si>
  <si>
    <t>296</t>
  </si>
  <si>
    <t>335</t>
  </si>
  <si>
    <t>406</t>
  </si>
  <si>
    <t>392</t>
  </si>
  <si>
    <t>412</t>
  </si>
  <si>
    <t>588</t>
  </si>
  <si>
    <t>627</t>
  </si>
  <si>
    <t>552</t>
  </si>
  <si>
    <t>723</t>
  </si>
  <si>
    <t>903</t>
  </si>
  <si>
    <t>607</t>
  </si>
  <si>
    <t>638</t>
  </si>
  <si>
    <t>678</t>
  </si>
  <si>
    <t>1,059</t>
  </si>
  <si>
    <t>864</t>
  </si>
  <si>
    <t>Operating margin</t>
  </si>
  <si>
    <t>10.3%</t>
  </si>
  <si>
    <t>8.2%</t>
  </si>
  <si>
    <t>(21.7)%</t>
  </si>
  <si>
    <t>10.4%</t>
  </si>
  <si>
    <t>(20.5)%</t>
  </si>
  <si>
    <t>10.9%</t>
  </si>
  <si>
    <t>22.6%</t>
  </si>
  <si>
    <t>24.1%</t>
  </si>
  <si>
    <t>16.2%</t>
  </si>
  <si>
    <t>21.9%</t>
  </si>
  <si>
    <t>22.1%</t>
  </si>
  <si>
    <t>4.5%</t>
  </si>
  <si>
    <t>6.0%</t>
  </si>
  <si>
    <t>(7.2)%</t>
  </si>
  <si>
    <t>30.2%</t>
  </si>
  <si>
    <t>29.1%</t>
  </si>
  <si>
    <t>Depreciation (m)</t>
  </si>
  <si>
    <t>7</t>
  </si>
  <si>
    <t>13</t>
  </si>
  <si>
    <t>14</t>
  </si>
  <si>
    <t>15</t>
  </si>
  <si>
    <t>17</t>
  </si>
  <si>
    <t>22</t>
  </si>
  <si>
    <t>31</t>
  </si>
  <si>
    <t>41</t>
  </si>
  <si>
    <t>50</t>
  </si>
  <si>
    <t>52</t>
  </si>
  <si>
    <t>32</t>
  </si>
  <si>
    <t>30</t>
  </si>
  <si>
    <t>Net profit (m)</t>
  </si>
  <si>
    <t>9</t>
  </si>
  <si>
    <t>(64)</t>
  </si>
  <si>
    <t>33</t>
  </si>
  <si>
    <t>(83)</t>
  </si>
  <si>
    <t>16</t>
  </si>
  <si>
    <t>79</t>
  </si>
  <si>
    <t>89</t>
  </si>
  <si>
    <t>94</t>
  </si>
  <si>
    <t>128</t>
  </si>
  <si>
    <t>20</t>
  </si>
  <si>
    <t>18</t>
  </si>
  <si>
    <t>(61)</t>
  </si>
  <si>
    <t>252</t>
  </si>
  <si>
    <t>194</t>
  </si>
  <si>
    <t>Income tax rate</t>
  </si>
  <si>
    <t>37.0%</t>
  </si>
  <si>
    <t>38.4%</t>
  </si>
  <si>
    <t>18.9%</t>
  </si>
  <si>
    <t>31.3%</t>
  </si>
  <si>
    <t>(0.3)%</t>
  </si>
  <si>
    <t>32.2%</t>
  </si>
  <si>
    <t>36.4%</t>
  </si>
  <si>
    <t>35.2%</t>
  </si>
  <si>
    <t>36.7%</t>
  </si>
  <si>
    <t>33.2%</t>
  </si>
  <si>
    <t>39.1%</t>
  </si>
  <si>
    <t>36.2%</t>
  </si>
  <si>
    <t>(2.1)%</t>
  </si>
  <si>
    <t>23.4%</t>
  </si>
  <si>
    <t>22.9%</t>
  </si>
  <si>
    <t>Net profit margin</t>
  </si>
  <si>
    <t>5.5%</t>
  </si>
  <si>
    <t>3.1%</t>
  </si>
  <si>
    <t>(19.2)%</t>
  </si>
  <si>
    <t>8.0%</t>
  </si>
  <si>
    <t>(21.1)%</t>
  </si>
  <si>
    <t>3.9%</t>
  </si>
  <si>
    <t>13.4%</t>
  </si>
  <si>
    <t>14.3%</t>
  </si>
  <si>
    <t>9.0%</t>
  </si>
  <si>
    <t>13.0%</t>
  </si>
  <si>
    <t>14.2%</t>
  </si>
  <si>
    <t>3.3%</t>
  </si>
  <si>
    <t>2.9%</t>
  </si>
  <si>
    <t>(9.0)%</t>
  </si>
  <si>
    <t>23.8%</t>
  </si>
  <si>
    <t>22.5%</t>
  </si>
  <si>
    <t>Working capital (m)</t>
  </si>
  <si>
    <t>46</t>
  </si>
  <si>
    <t>78</t>
  </si>
  <si>
    <t>88</t>
  </si>
  <si>
    <t>81</t>
  </si>
  <si>
    <t>107</t>
  </si>
  <si>
    <t>147</t>
  </si>
  <si>
    <t>116</t>
  </si>
  <si>
    <t>211</t>
  </si>
  <si>
    <t>167</t>
  </si>
  <si>
    <t>170</t>
  </si>
  <si>
    <t>187</t>
  </si>
  <si>
    <t>266</t>
  </si>
  <si>
    <t>143</t>
  </si>
  <si>
    <t>239</t>
  </si>
  <si>
    <t>Long-term debt (m)</t>
  </si>
  <si>
    <t>121</t>
  </si>
  <si>
    <t>119</t>
  </si>
  <si>
    <t>84</t>
  </si>
  <si>
    <t>80</t>
  </si>
  <si>
    <t>44</t>
  </si>
  <si>
    <t>100</t>
  </si>
  <si>
    <t>175</t>
  </si>
  <si>
    <t>180</t>
  </si>
  <si>
    <t>195</t>
  </si>
  <si>
    <t>199</t>
  </si>
  <si>
    <t>39</t>
  </si>
  <si>
    <t>Equity (m)</t>
  </si>
  <si>
    <t>51</t>
  </si>
  <si>
    <t>161</t>
  </si>
  <si>
    <t>95</t>
  </si>
  <si>
    <t>113</t>
  </si>
  <si>
    <t>181</t>
  </si>
  <si>
    <t>308</t>
  </si>
  <si>
    <t>393</t>
  </si>
  <si>
    <t>422</t>
  </si>
  <si>
    <t>444</t>
  </si>
  <si>
    <t>387</t>
  </si>
  <si>
    <t>361</t>
  </si>
  <si>
    <t>ROIC</t>
  </si>
  <si>
    <t>6.1%</t>
  </si>
  <si>
    <t>4.0%</t>
  </si>
  <si>
    <t>(41.6)%</t>
  </si>
  <si>
    <t>(48.4)%</t>
  </si>
  <si>
    <t>13.7%</t>
  </si>
  <si>
    <t>34.1%</t>
  </si>
  <si>
    <t>33.6%</t>
  </si>
  <si>
    <t>20.7%</t>
  </si>
  <si>
    <t>20.1%</t>
  </si>
  <si>
    <t>2.6%</t>
  </si>
  <si>
    <t>2.8%</t>
  </si>
  <si>
    <t>(8.3)%</t>
  </si>
  <si>
    <t>78.9%</t>
  </si>
  <si>
    <t>48.0%</t>
  </si>
  <si>
    <t>Return on capital</t>
  </si>
  <si>
    <t>7.7%</t>
  </si>
  <si>
    <t>5.1%</t>
  </si>
  <si>
    <t>(34.8)%</t>
  </si>
  <si>
    <t>14.9%</t>
  </si>
  <si>
    <t>(27.3)%</t>
  </si>
  <si>
    <t>13.8%</t>
  </si>
  <si>
    <t>40.1%</t>
  </si>
  <si>
    <t>39.2%</t>
  </si>
  <si>
    <t>18.2%</t>
  </si>
  <si>
    <t>25.6%</t>
  </si>
  <si>
    <t>24.3%</t>
  </si>
  <si>
    <t>3.6%</t>
  </si>
  <si>
    <t>3.8%</t>
  </si>
  <si>
    <t>(6.7)%</t>
  </si>
  <si>
    <t>74.0%</t>
  </si>
  <si>
    <t>51.2%</t>
  </si>
  <si>
    <t>Return on equity</t>
  </si>
  <si>
    <t>11.7%</t>
  </si>
  <si>
    <t>(126.8)%</t>
  </si>
  <si>
    <t>20.2%</t>
  </si>
  <si>
    <t>(87.0)%</t>
  </si>
  <si>
    <t>43.4%</t>
  </si>
  <si>
    <t>53.5%</t>
  </si>
  <si>
    <t>25.5%</t>
  </si>
  <si>
    <t>30.5%</t>
  </si>
  <si>
    <t>32.5%</t>
  </si>
  <si>
    <t>4.8%</t>
  </si>
  <si>
    <t>4.1%</t>
  </si>
  <si>
    <t>(15.8)%</t>
  </si>
  <si>
    <t>94.6%</t>
  </si>
  <si>
    <t>53.9%</t>
  </si>
  <si>
    <t>Plowback ratio</t>
  </si>
  <si>
    <t>100.0%</t>
  </si>
  <si>
    <t>96.7%</t>
  </si>
  <si>
    <t>(Infinity)%</t>
  </si>
  <si>
    <t>Div.&amp;Repurch./FCF</t>
  </si>
  <si>
    <t>(1,982.3)%</t>
  </si>
  <si>
    <t>27.7%</t>
  </si>
  <si>
    <t>(651.8)%</t>
  </si>
  <si>
    <t>35.4%</t>
  </si>
  <si>
    <t>422.8%</t>
  </si>
  <si>
    <t>34.8%</t>
  </si>
  <si>
    <t>56.8%</t>
  </si>
  <si>
    <t>40.4%</t>
  </si>
  <si>
    <t>92.3%</t>
  </si>
  <si>
    <t>2000</t>
  </si>
  <si>
    <t>2001</t>
  </si>
  <si>
    <t>2002</t>
  </si>
  <si>
    <t>2003</t>
  </si>
  <si>
    <t>2004</t>
  </si>
  <si>
    <t>2005</t>
  </si>
  <si>
    <t>2006</t>
  </si>
  <si>
    <t>Revenue</t>
  </si>
  <si>
    <t>0</t>
  </si>
  <si>
    <t>77</t>
  </si>
  <si>
    <t>120</t>
  </si>
  <si>
    <t>126</t>
  </si>
  <si>
    <t>160</t>
  </si>
  <si>
    <t>COGS</t>
  </si>
  <si>
    <t>57</t>
  </si>
  <si>
    <t>70</t>
  </si>
  <si>
    <t>85</t>
  </si>
  <si>
    <t>110</t>
  </si>
  <si>
    <t>204</t>
  </si>
  <si>
    <t>275</t>
  </si>
  <si>
    <t>276</t>
  </si>
  <si>
    <t>284</t>
  </si>
  <si>
    <t>369</t>
  </si>
  <si>
    <t>368</t>
  </si>
  <si>
    <t>357</t>
  </si>
  <si>
    <t>429</t>
  </si>
  <si>
    <t>528</t>
  </si>
  <si>
    <t>411</t>
  </si>
  <si>
    <t>610</t>
  </si>
  <si>
    <t>490</t>
  </si>
  <si>
    <t>Gross Profit</t>
  </si>
  <si>
    <t>76</t>
  </si>
  <si>
    <t>92</t>
  </si>
  <si>
    <t>98</t>
  </si>
  <si>
    <t>131</t>
  </si>
  <si>
    <t>218</t>
  </si>
  <si>
    <t>259</t>
  </si>
  <si>
    <t>294</t>
  </si>
  <si>
    <t>375</t>
  </si>
  <si>
    <t>196</t>
  </si>
  <si>
    <t>226</t>
  </si>
  <si>
    <t>235</t>
  </si>
  <si>
    <t>449</t>
  </si>
  <si>
    <t>Gross Profit Ratio</t>
  </si>
  <si>
    <t>60.00%</t>
  </si>
  <si>
    <t>25.71%</t>
  </si>
  <si>
    <t>29.82%</t>
  </si>
  <si>
    <t>32.40%</t>
  </si>
  <si>
    <t>32.51%</t>
  </si>
  <si>
    <t>30.99%</t>
  </si>
  <si>
    <t>32.27%</t>
  </si>
  <si>
    <t>31.22%</t>
  </si>
  <si>
    <t>29.19%</t>
  </si>
  <si>
    <t>32.35%</t>
  </si>
  <si>
    <t>29.55%</t>
  </si>
  <si>
    <t>31.07%</t>
  </si>
  <si>
    <t>37.17%</t>
  </si>
  <si>
    <t>41.35%</t>
  </si>
  <si>
    <t>35.32%</t>
  </si>
  <si>
    <t>40.64%</t>
  </si>
  <si>
    <t>41.55%</t>
  </si>
  <si>
    <t>32.26%</t>
  </si>
  <si>
    <t>35.44%</t>
  </si>
  <si>
    <t>34.60%</t>
  </si>
  <si>
    <t>42.39%</t>
  </si>
  <si>
    <t>43.35%</t>
  </si>
  <si>
    <t>Operating Expenses</t>
  </si>
  <si>
    <t>3</t>
  </si>
  <si>
    <t>26</t>
  </si>
  <si>
    <t>35</t>
  </si>
  <si>
    <t>68</t>
  </si>
  <si>
    <t>72</t>
  </si>
  <si>
    <t>106</t>
  </si>
  <si>
    <t>83</t>
  </si>
  <si>
    <t>86</t>
  </si>
  <si>
    <t>108</t>
  </si>
  <si>
    <t>105</t>
  </si>
  <si>
    <t>135</t>
  </si>
  <si>
    <t>169</t>
  </si>
  <si>
    <t>178</t>
  </si>
  <si>
    <t>185</t>
  </si>
  <si>
    <t>129</t>
  </si>
  <si>
    <t>123</t>
  </si>
  <si>
    <t>R&amp;D Expenses</t>
  </si>
  <si>
    <t>1</t>
  </si>
  <si>
    <t>2</t>
  </si>
  <si>
    <t>4</t>
  </si>
  <si>
    <t>5</t>
  </si>
  <si>
    <t>6</t>
  </si>
  <si>
    <t>10</t>
  </si>
  <si>
    <t>11</t>
  </si>
  <si>
    <t>12</t>
  </si>
  <si>
    <t>Selling, G&amp;A Exp.</t>
  </si>
  <si>
    <t>69</t>
  </si>
  <si>
    <t>62</t>
  </si>
  <si>
    <t>137</t>
  </si>
  <si>
    <t>144</t>
  </si>
  <si>
    <t>122</t>
  </si>
  <si>
    <t>General and Admin. Exp.</t>
  </si>
  <si>
    <t>21</t>
  </si>
  <si>
    <t>75</t>
  </si>
  <si>
    <t>Selling and Marketing Exp.</t>
  </si>
  <si>
    <t>28</t>
  </si>
  <si>
    <t>34</t>
  </si>
  <si>
    <t>36</t>
  </si>
  <si>
    <t>49</t>
  </si>
  <si>
    <t>43</t>
  </si>
  <si>
    <t>Other Expenses</t>
  </si>
  <si>
    <t>25</t>
  </si>
  <si>
    <t>66</t>
  </si>
  <si>
    <t>101</t>
  </si>
  <si>
    <t>27</t>
  </si>
  <si>
    <t>29</t>
  </si>
  <si>
    <t>COGS and Expenses</t>
  </si>
  <si>
    <t>96</t>
  </si>
  <si>
    <t>115</t>
  </si>
  <si>
    <t>146</t>
  </si>
  <si>
    <t>212</t>
  </si>
  <si>
    <t>272</t>
  </si>
  <si>
    <t>309</t>
  </si>
  <si>
    <t>364</t>
  </si>
  <si>
    <t>382</t>
  </si>
  <si>
    <t>367</t>
  </si>
  <si>
    <t>455</t>
  </si>
  <si>
    <t>476</t>
  </si>
  <si>
    <t>462</t>
  </si>
  <si>
    <t>564</t>
  </si>
  <si>
    <t>703</t>
  </si>
  <si>
    <t>580</t>
  </si>
  <si>
    <t>600</t>
  </si>
  <si>
    <t>727</t>
  </si>
  <si>
    <t>740</t>
  </si>
  <si>
    <t>612</t>
  </si>
  <si>
    <t>Interest Income</t>
  </si>
  <si>
    <t>Interest Expense</t>
  </si>
  <si>
    <t>Depreciation and Amortization</t>
  </si>
  <si>
    <t>EBITDA</t>
  </si>
  <si>
    <t>(2)</t>
  </si>
  <si>
    <t>(4)</t>
  </si>
  <si>
    <t>(62)</t>
  </si>
  <si>
    <t>53</t>
  </si>
  <si>
    <t>148</t>
  </si>
  <si>
    <t>171</t>
  </si>
  <si>
    <t>200</t>
  </si>
  <si>
    <t>242</t>
  </si>
  <si>
    <t>362</t>
  </si>
  <si>
    <t>285</t>
  </si>
  <si>
    <t>EBITDA ratio</t>
  </si>
  <si>
    <t>(18,684.31)%</t>
  </si>
  <si>
    <t>(5.83)%</t>
  </si>
  <si>
    <t>4.25%</t>
  </si>
  <si>
    <t>2.52%</t>
  </si>
  <si>
    <t>9.09%</t>
  </si>
  <si>
    <t>11.33%</t>
  </si>
  <si>
    <t>11.86%</t>
  </si>
  <si>
    <t>9.24%</t>
  </si>
  <si>
    <t>(18.08)%</t>
  </si>
  <si>
    <t>16.20%</t>
  </si>
  <si>
    <t>(15.78)%</t>
  </si>
  <si>
    <t>12.84%</t>
  </si>
  <si>
    <t>25.14%</t>
  </si>
  <si>
    <t>27.35%</t>
  </si>
  <si>
    <t>21.88%</t>
  </si>
  <si>
    <t>27.67%</t>
  </si>
  <si>
    <t>26.74%</t>
  </si>
  <si>
    <t>13.03%</t>
  </si>
  <si>
    <t>12.95%</t>
  </si>
  <si>
    <t>0.78%</t>
  </si>
  <si>
    <t>34.17%</t>
  </si>
  <si>
    <t>32.93%</t>
  </si>
  <si>
    <t>Operating Income</t>
  </si>
  <si>
    <t>(3)</t>
  </si>
  <si>
    <t>24</t>
  </si>
  <si>
    <t>(73)</t>
  </si>
  <si>
    <t>(80)</t>
  </si>
  <si>
    <t>45</t>
  </si>
  <si>
    <t>133</t>
  </si>
  <si>
    <t>151</t>
  </si>
  <si>
    <t>90</t>
  </si>
  <si>
    <t>159</t>
  </si>
  <si>
    <t>38</t>
  </si>
  <si>
    <t>(49)</t>
  </si>
  <si>
    <t>320</t>
  </si>
  <si>
    <t>Operating Income ratio</t>
  </si>
  <si>
    <t>(19,017.51)%</t>
  </si>
  <si>
    <t>2.55%</t>
  </si>
  <si>
    <t>3.80%</t>
  </si>
  <si>
    <t>4.37%</t>
  </si>
  <si>
    <t>8.89%</t>
  </si>
  <si>
    <t>10.33%</t>
  </si>
  <si>
    <t>8.16%</t>
  </si>
  <si>
    <t>(21.71)%</t>
  </si>
  <si>
    <t>10.41%</t>
  </si>
  <si>
    <t>(20.50)%</t>
  </si>
  <si>
    <t>10.90%</t>
  </si>
  <si>
    <t>22.61%</t>
  </si>
  <si>
    <t>24.10%</t>
  </si>
  <si>
    <t>16.24%</t>
  </si>
  <si>
    <t>21.95%</t>
  </si>
  <si>
    <t>22.14%</t>
  </si>
  <si>
    <t>4.46%</t>
  </si>
  <si>
    <t>5.96%</t>
  </si>
  <si>
    <t>(7.20)%</t>
  </si>
  <si>
    <t>30.18%</t>
  </si>
  <si>
    <t>29.12%</t>
  </si>
  <si>
    <t>Total Other Income Exp.(Gains)</t>
  </si>
  <si>
    <t>(7)</t>
  </si>
  <si>
    <t>(1)</t>
  </si>
  <si>
    <t>(9)</t>
  </si>
  <si>
    <t>(6)</t>
  </si>
  <si>
    <t>(5)</t>
  </si>
  <si>
    <t>(14)</t>
  </si>
  <si>
    <t>(11)</t>
  </si>
  <si>
    <t>Income Before Tax</t>
  </si>
  <si>
    <t>(79)</t>
  </si>
  <si>
    <t>145</t>
  </si>
  <si>
    <t>191</t>
  </si>
  <si>
    <t>(60)</t>
  </si>
  <si>
    <t>318</t>
  </si>
  <si>
    <t>Income Before Tax ratio</t>
  </si>
  <si>
    <t>(7.04)%</t>
  </si>
  <si>
    <t>3.26%</t>
  </si>
  <si>
    <t>1.09%</t>
  </si>
  <si>
    <t>6.90%</t>
  </si>
  <si>
    <t>8.60%</t>
  </si>
  <si>
    <t>8.70%</t>
  </si>
  <si>
    <t>5.00%</t>
  </si>
  <si>
    <t>(23.62)%</t>
  </si>
  <si>
    <t>11.66%</t>
  </si>
  <si>
    <t>(21.04)%</t>
  </si>
  <si>
    <t>9.47%</t>
  </si>
  <si>
    <t>21.77%</t>
  </si>
  <si>
    <t>21.82%</t>
  </si>
  <si>
    <t>14.27%</t>
  </si>
  <si>
    <t>20.07%</t>
  </si>
  <si>
    <t>21.18%</t>
  </si>
  <si>
    <t>2.90%</t>
  </si>
  <si>
    <t>4.50%</t>
  </si>
  <si>
    <t>(8.84)%</t>
  </si>
  <si>
    <t>30.02%</t>
  </si>
  <si>
    <t>29.21%</t>
  </si>
  <si>
    <t>Income Tax Expense (Gain)</t>
  </si>
  <si>
    <t>(12)</t>
  </si>
  <si>
    <t>(0)</t>
  </si>
  <si>
    <t>8</t>
  </si>
  <si>
    <t>(15)</t>
  </si>
  <si>
    <t>48</t>
  </si>
  <si>
    <t>63</t>
  </si>
  <si>
    <t>74</t>
  </si>
  <si>
    <t>Net Income</t>
  </si>
  <si>
    <t>Net Income Ratio</t>
  </si>
  <si>
    <t>(7.14)%</t>
  </si>
  <si>
    <t>15.67%</t>
  </si>
  <si>
    <t>1.16%</t>
  </si>
  <si>
    <t>4.17%</t>
  </si>
  <si>
    <t>5.44%</t>
  </si>
  <si>
    <t>5.48%</t>
  </si>
  <si>
    <t>3.08%</t>
  </si>
  <si>
    <t>(19.17)%</t>
  </si>
  <si>
    <t>8.00%</t>
  </si>
  <si>
    <t>(21.10)%</t>
  </si>
  <si>
    <t>3.91%</t>
  </si>
  <si>
    <t>13.40%</t>
  </si>
  <si>
    <t>14.25%</t>
  </si>
  <si>
    <t>8.99%</t>
  </si>
  <si>
    <t>13.00%</t>
  </si>
  <si>
    <t>14.16%</t>
  </si>
  <si>
    <t>3.32%</t>
  </si>
  <si>
    <t>2.88%</t>
  </si>
  <si>
    <t>(9.03)%</t>
  </si>
  <si>
    <t>23.80%</t>
  </si>
  <si>
    <t>22.51%</t>
  </si>
  <si>
    <t>EPS</t>
  </si>
  <si>
    <t>(0.23)</t>
  </si>
  <si>
    <t>(0.27)</t>
  </si>
  <si>
    <t>0.52</t>
  </si>
  <si>
    <t>0.05</t>
  </si>
  <si>
    <t>0.17</t>
  </si>
  <si>
    <t>0.24</t>
  </si>
  <si>
    <t>EPS Diluted</t>
  </si>
  <si>
    <t>0.44</t>
  </si>
  <si>
    <t>0.04</t>
  </si>
  <si>
    <t>0.14</t>
  </si>
  <si>
    <t>0.31</t>
  </si>
  <si>
    <t>1.18</t>
  </si>
  <si>
    <t>0.90</t>
  </si>
  <si>
    <t>1.68</t>
  </si>
  <si>
    <t>2.25</t>
  </si>
  <si>
    <t>4.55</t>
  </si>
  <si>
    <t>4.08</t>
  </si>
  <si>
    <t>Weighted Avg. Shares Outs.</t>
  </si>
  <si>
    <t>37</t>
  </si>
  <si>
    <t>Weighted Avg. Shares Outs. Dil.</t>
  </si>
  <si>
    <t>67</t>
  </si>
  <si>
    <t>60</t>
  </si>
  <si>
    <t>Quarter</t>
  </si>
  <si>
    <t>Q120</t>
  </si>
  <si>
    <t>Q220</t>
  </si>
  <si>
    <t>Q320</t>
  </si>
  <si>
    <t>Q420</t>
  </si>
  <si>
    <t>Q121</t>
  </si>
  <si>
    <t>Q221</t>
  </si>
  <si>
    <t>Q321</t>
  </si>
  <si>
    <t>Q421</t>
  </si>
  <si>
    <t>Q122</t>
  </si>
  <si>
    <t>Q222</t>
  </si>
  <si>
    <t>Q322</t>
  </si>
  <si>
    <t>Q422</t>
  </si>
  <si>
    <t>Q123</t>
  </si>
  <si>
    <t>Q223</t>
  </si>
  <si>
    <t>Q323</t>
  </si>
  <si>
    <t>Q423</t>
  </si>
  <si>
    <t>Filing Date</t>
  </si>
  <si>
    <t>Period of Report</t>
  </si>
  <si>
    <t>Revenue Breakdown</t>
  </si>
  <si>
    <t>Handguns</t>
  </si>
  <si>
    <t>Long Guns</t>
  </si>
  <si>
    <t>Other Products &amp; Services</t>
  </si>
  <si>
    <t>Outdoor Products &amp; Accessories Segment</t>
  </si>
  <si>
    <t xml:space="preserve">Revenue  </t>
  </si>
  <si>
    <t>% of Revenue</t>
  </si>
  <si>
    <t>Income Statement</t>
  </si>
  <si>
    <t>COGs</t>
  </si>
  <si>
    <t>R&amp;D</t>
  </si>
  <si>
    <t>Selling, Marketing, and Distribution</t>
  </si>
  <si>
    <t>General &amp; Administrative</t>
  </si>
  <si>
    <t>Goodwill impairment</t>
  </si>
  <si>
    <t>Total operating expenses</t>
  </si>
  <si>
    <t>Operating income</t>
  </si>
  <si>
    <t>Other income/(expense)</t>
  </si>
  <si>
    <t>Interest income</t>
  </si>
  <si>
    <t>Interest expense</t>
  </si>
  <si>
    <t>Income before tax</t>
  </si>
  <si>
    <t>Tax Expense</t>
  </si>
  <si>
    <t>Income(loss) from discontinueed operations</t>
  </si>
  <si>
    <t>Other comprehsive loss</t>
  </si>
  <si>
    <t>Shares - Basic</t>
  </si>
  <si>
    <t>Shares - Diluted</t>
  </si>
  <si>
    <t>EPS - Basic</t>
  </si>
  <si>
    <t>EPS - Diluted</t>
  </si>
  <si>
    <t>Balance Sheet</t>
  </si>
  <si>
    <t>Cash &amp; cash equivalents</t>
  </si>
  <si>
    <t>AR</t>
  </si>
  <si>
    <t>Inventories</t>
  </si>
  <si>
    <t>Prepaid expenses and other current asset</t>
  </si>
  <si>
    <t>Income tax receivable</t>
  </si>
  <si>
    <t>Total current assets</t>
  </si>
  <si>
    <t>PP&amp;E</t>
  </si>
  <si>
    <t>Intangibles, net</t>
  </si>
  <si>
    <t>Goodwill</t>
  </si>
  <si>
    <t>Deferred income taxes</t>
  </si>
  <si>
    <t>Other assets</t>
  </si>
  <si>
    <t>Total assets</t>
  </si>
  <si>
    <t>Accounts payable</t>
  </si>
  <si>
    <t>Accrued expenses and deferred revenue</t>
  </si>
  <si>
    <t>Accrued payroll and incentives</t>
  </si>
  <si>
    <t>Accrued income taxes</t>
  </si>
  <si>
    <t xml:space="preserve">Accrued profit sharing </t>
  </si>
  <si>
    <t>Accrued warranty</t>
  </si>
  <si>
    <t>Current portion of notes and loans payable</t>
  </si>
  <si>
    <t>Total Current Liabilities</t>
  </si>
  <si>
    <t>Notes and loan payable</t>
  </si>
  <si>
    <t>Finance lease payable, net of current portion</t>
  </si>
  <si>
    <t>Other non-current liabilities</t>
  </si>
  <si>
    <t xml:space="preserve">Total Liabilities   </t>
  </si>
  <si>
    <t>Preferred stock</t>
  </si>
  <si>
    <t>Common stock</t>
  </si>
  <si>
    <t xml:space="preserve">Additional paid-in capital </t>
  </si>
  <si>
    <t xml:space="preserve">Retained earnings </t>
  </si>
  <si>
    <t>Accumulated other comprehensive income</t>
  </si>
  <si>
    <t>Treasury stock</t>
  </si>
  <si>
    <t>Total stockholders' equity</t>
  </si>
  <si>
    <t>Total liabilities and stockholders' equity</t>
  </si>
  <si>
    <t>Cash Flow</t>
  </si>
  <si>
    <t>Operating Cash Flow</t>
  </si>
  <si>
    <t>CapEx</t>
  </si>
  <si>
    <t>FCF</t>
  </si>
  <si>
    <t>Cash and Cash Equivalents</t>
  </si>
  <si>
    <t>125</t>
  </si>
  <si>
    <t>Short-Term Investments</t>
  </si>
  <si>
    <t>Cash &amp; Short-Term Investments</t>
  </si>
  <si>
    <t>Net Receivables</t>
  </si>
  <si>
    <t>87</t>
  </si>
  <si>
    <t>Inventory</t>
  </si>
  <si>
    <t>19</t>
  </si>
  <si>
    <t>132</t>
  </si>
  <si>
    <t>153</t>
  </si>
  <si>
    <t>164</t>
  </si>
  <si>
    <t>Other Current Assets</t>
  </si>
  <si>
    <t>23</t>
  </si>
  <si>
    <t>Total Current Assets</t>
  </si>
  <si>
    <t>102</t>
  </si>
  <si>
    <t>230</t>
  </si>
  <si>
    <t>197</t>
  </si>
  <si>
    <t>333</t>
  </si>
  <si>
    <t>270</t>
  </si>
  <si>
    <t>299</t>
  </si>
  <si>
    <t>396</t>
  </si>
  <si>
    <t>268</t>
  </si>
  <si>
    <t>328</t>
  </si>
  <si>
    <t>134</t>
  </si>
  <si>
    <t>150</t>
  </si>
  <si>
    <t>183</t>
  </si>
  <si>
    <t>166</t>
  </si>
  <si>
    <t>142</t>
  </si>
  <si>
    <t>136</t>
  </si>
  <si>
    <t>182</t>
  </si>
  <si>
    <t>Intangible Assets</t>
  </si>
  <si>
    <t>141</t>
  </si>
  <si>
    <t>Goodwill and Intangible Assets</t>
  </si>
  <si>
    <t>112</t>
  </si>
  <si>
    <t>149</t>
  </si>
  <si>
    <t>139</t>
  </si>
  <si>
    <t>310</t>
  </si>
  <si>
    <t>304</t>
  </si>
  <si>
    <t>274</t>
  </si>
  <si>
    <t>157</t>
  </si>
  <si>
    <t>Investments</t>
  </si>
  <si>
    <t>Tax Assets</t>
  </si>
  <si>
    <t>Other Non-Current Assets</t>
  </si>
  <si>
    <t>(16)</t>
  </si>
  <si>
    <t>Total Non-Current Assets</t>
  </si>
  <si>
    <t>168</t>
  </si>
  <si>
    <t>71</t>
  </si>
  <si>
    <t>97</t>
  </si>
  <si>
    <t>298</t>
  </si>
  <si>
    <t>286</t>
  </si>
  <si>
    <t>470</t>
  </si>
  <si>
    <t>475</t>
  </si>
  <si>
    <t>468</t>
  </si>
  <si>
    <t>Other Assets</t>
  </si>
  <si>
    <t>Total Assets</t>
  </si>
  <si>
    <t>82</t>
  </si>
  <si>
    <t>290</t>
  </si>
  <si>
    <t>210</t>
  </si>
  <si>
    <t>349</t>
  </si>
  <si>
    <t>281</t>
  </si>
  <si>
    <t>262</t>
  </si>
  <si>
    <t>327</t>
  </si>
  <si>
    <t>495</t>
  </si>
  <si>
    <t>620</t>
  </si>
  <si>
    <t>788</t>
  </si>
  <si>
    <t>745</t>
  </si>
  <si>
    <t>767</t>
  </si>
  <si>
    <t>729</t>
  </si>
  <si>
    <t>446</t>
  </si>
  <si>
    <t>497</t>
  </si>
  <si>
    <t>Accounts Payable</t>
  </si>
  <si>
    <t>Short-Term Debt</t>
  </si>
  <si>
    <t>Tax Payable</t>
  </si>
  <si>
    <t>Deferred Revenue</t>
  </si>
  <si>
    <t>Other Current Liabilities</t>
  </si>
  <si>
    <t>93</t>
  </si>
  <si>
    <t>111</t>
  </si>
  <si>
    <t>130</t>
  </si>
  <si>
    <t>Long-Term Debt</t>
  </si>
  <si>
    <t>Deferred Tax Liabilities</t>
  </si>
  <si>
    <t>Other Non-Current Liabilities</t>
  </si>
  <si>
    <t>Total Non-Current Liabilities</t>
  </si>
  <si>
    <t>64</t>
  </si>
  <si>
    <t>220</t>
  </si>
  <si>
    <t>189</t>
  </si>
  <si>
    <t>244</t>
  </si>
  <si>
    <t>222</t>
  </si>
  <si>
    <t>Other Liabilities</t>
  </si>
  <si>
    <t>Capital Lease Obligations</t>
  </si>
  <si>
    <t>Total Liabilities</t>
  </si>
  <si>
    <t>209</t>
  </si>
  <si>
    <t>186</t>
  </si>
  <si>
    <t>215</t>
  </si>
  <si>
    <t>301</t>
  </si>
  <si>
    <t>312</t>
  </si>
  <si>
    <t>395</t>
  </si>
  <si>
    <t>323</t>
  </si>
  <si>
    <t>322</t>
  </si>
  <si>
    <t>342</t>
  </si>
  <si>
    <t>Preferred Stock</t>
  </si>
  <si>
    <t>Common Stock</t>
  </si>
  <si>
    <t>Retained Earnings</t>
  </si>
  <si>
    <t>(34)</t>
  </si>
  <si>
    <t>(84)</t>
  </si>
  <si>
    <t>(70)</t>
  </si>
  <si>
    <t>241</t>
  </si>
  <si>
    <t>389</t>
  </si>
  <si>
    <t>403</t>
  </si>
  <si>
    <t>325</t>
  </si>
  <si>
    <t>505</t>
  </si>
  <si>
    <t>Other Compreh. Income(Loss)</t>
  </si>
  <si>
    <t>Other Total Stockhold. Equity</t>
  </si>
  <si>
    <t>162</t>
  </si>
  <si>
    <t>179</t>
  </si>
  <si>
    <t>173</t>
  </si>
  <si>
    <t>(59)</t>
  </si>
  <si>
    <t>Total Stockholders Equity</t>
  </si>
  <si>
    <t>Total Liab.&amp;Stockhold. Equity</t>
  </si>
  <si>
    <t>Minority Interest</t>
  </si>
  <si>
    <t>Total Liabilities &amp; Equity</t>
  </si>
  <si>
    <t>Deferred Income Tax</t>
  </si>
  <si>
    <t>(24)</t>
  </si>
  <si>
    <t>(8)</t>
  </si>
  <si>
    <t>Stock Based Compensation</t>
  </si>
  <si>
    <t>Change in Working Capital</t>
  </si>
  <si>
    <t>(17)</t>
  </si>
  <si>
    <t>(27)</t>
  </si>
  <si>
    <t>(57)</t>
  </si>
  <si>
    <t>(31)</t>
  </si>
  <si>
    <t>Accounts Receivable</t>
  </si>
  <si>
    <t>(10)</t>
  </si>
  <si>
    <t>(41)</t>
  </si>
  <si>
    <t>(29)</t>
  </si>
  <si>
    <t>(22)</t>
  </si>
  <si>
    <t>(58)</t>
  </si>
  <si>
    <t>(21)</t>
  </si>
  <si>
    <t>Other Working Capital</t>
  </si>
  <si>
    <t>Other Non-Cash Items</t>
  </si>
  <si>
    <t>Cash Provided by Operating Activities</t>
  </si>
  <si>
    <t>124</t>
  </si>
  <si>
    <t>315</t>
  </si>
  <si>
    <t>138</t>
  </si>
  <si>
    <t>CAPEX</t>
  </si>
  <si>
    <t>(18)</t>
  </si>
  <si>
    <t>(42)</t>
  </si>
  <si>
    <t>(63)</t>
  </si>
  <si>
    <t>(36)</t>
  </si>
  <si>
    <t>(19)</t>
  </si>
  <si>
    <t>(23)</t>
  </si>
  <si>
    <t>Acquisitions Net</t>
  </si>
  <si>
    <t>(103)</t>
  </si>
  <si>
    <t>(159)</t>
  </si>
  <si>
    <t>(211)</t>
  </si>
  <si>
    <t>Purchases of Investments</t>
  </si>
  <si>
    <t>Sales/Maturities of Investments</t>
  </si>
  <si>
    <t>Other Investing Activities</t>
  </si>
  <si>
    <t>Cash Used for Investing Activities</t>
  </si>
  <si>
    <t>(118)</t>
  </si>
  <si>
    <t>(39)</t>
  </si>
  <si>
    <t>(33)</t>
  </si>
  <si>
    <t>(186)</t>
  </si>
  <si>
    <t>(32)</t>
  </si>
  <si>
    <t>(244)</t>
  </si>
  <si>
    <t>(35)</t>
  </si>
  <si>
    <t>Debt Repayment</t>
  </si>
  <si>
    <t>(65)</t>
  </si>
  <si>
    <t>(51)</t>
  </si>
  <si>
    <t>(46)</t>
  </si>
  <si>
    <t>(101)</t>
  </si>
  <si>
    <t>(105)</t>
  </si>
  <si>
    <t>(182)</t>
  </si>
  <si>
    <t>(82)</t>
  </si>
  <si>
    <t>(226)</t>
  </si>
  <si>
    <t>Common Stock Issued</t>
  </si>
  <si>
    <t>Common Stock Repurchased</t>
  </si>
  <si>
    <t>(20)</t>
  </si>
  <si>
    <t>(116)</t>
  </si>
  <si>
    <t>(30)</t>
  </si>
  <si>
    <t>(50)</t>
  </si>
  <si>
    <t>(110)</t>
  </si>
  <si>
    <t>(90)</t>
  </si>
  <si>
    <t>Dividends Paid</t>
  </si>
  <si>
    <t>Other Financing Activities</t>
  </si>
  <si>
    <t>(25)</t>
  </si>
  <si>
    <t>118</t>
  </si>
  <si>
    <t>229</t>
  </si>
  <si>
    <t>Cash Used/Provided by Financing Activities</t>
  </si>
  <si>
    <t>(26)</t>
  </si>
  <si>
    <t>(304)</t>
  </si>
  <si>
    <t>(106)</t>
  </si>
  <si>
    <t>Effect of Forex Changes on Cash</t>
  </si>
  <si>
    <t>Net Change In Cash</t>
  </si>
  <si>
    <t>(130)</t>
  </si>
  <si>
    <t>(13)</t>
  </si>
  <si>
    <t>Cash at the End of Period</t>
  </si>
  <si>
    <t>Cash at the Beginning of Period</t>
  </si>
  <si>
    <t>Free Cash Flow</t>
  </si>
  <si>
    <t>293</t>
  </si>
  <si>
    <t>114</t>
  </si>
  <si>
    <t>Two Hours</t>
  </si>
  <si>
    <t>41 Minutes</t>
  </si>
  <si>
    <t>Company Name</t>
  </si>
  <si>
    <t>Ticker</t>
  </si>
  <si>
    <t>Country</t>
  </si>
  <si>
    <t>Sector</t>
  </si>
  <si>
    <t>Industry</t>
  </si>
  <si>
    <t>Smith &amp; Wesson Brands, Inc.</t>
  </si>
  <si>
    <t>SWBI</t>
  </si>
  <si>
    <t>USA</t>
  </si>
  <si>
    <t>Industrials</t>
  </si>
  <si>
    <t>Aerospace &amp; Defense</t>
  </si>
  <si>
    <t>Price</t>
  </si>
  <si>
    <t>Shares</t>
  </si>
  <si>
    <t>MC</t>
  </si>
  <si>
    <t>Cash</t>
  </si>
  <si>
    <t>Debt</t>
  </si>
  <si>
    <t>EV</t>
  </si>
  <si>
    <t>Gross Margin</t>
  </si>
  <si>
    <t>Operating Margin</t>
  </si>
  <si>
    <t>Net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</si>
</sst>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_([$$-409]* #,##0.00_);_([$$-409]* \(#,##0.00\);_([$$-409]* &quot;-&quot;??_);_(@_)"/>
    <numFmt numFmtId="168" formatCode="_([$$-409]* #,##0_);_([$$-409]* \(#,##0\);_([$$-409]*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xf numFmtId="0" fontId="0" fillId="2" borderId="0" xfId="0" applyFill="1"/>
    <xf numFmtId="0" fontId="2" fillId="2" borderId="0" xfId="0" applyFont="1" applyFill="1"/>
    <xf numFmtId="14" fontId="0" fillId="0" borderId="2" xfId="0" applyNumberFormat="1" applyBorder="1"/>
    <xf numFmtId="2" fontId="0" fillId="0" borderId="0" xfId="0" applyNumberFormat="1"/>
    <xf numFmtId="3" fontId="0" fillId="0" borderId="0" xfId="0" applyNumberFormat="1"/>
    <xf numFmtId="3" fontId="0" fillId="0" borderId="2" xfId="0" applyNumberFormat="1" applyBorder="1"/>
    <xf numFmtId="3" fontId="0" fillId="0" borderId="3" xfId="0" applyNumberFormat="1" applyBorder="1"/>
    <xf numFmtId="3" fontId="2" fillId="2" borderId="0" xfId="0" applyNumberFormat="1" applyFont="1" applyFill="1"/>
    <xf numFmtId="14" fontId="0" fillId="0" borderId="0" xfId="0" applyNumberFormat="1"/>
    <xf numFmtId="3" fontId="0" fillId="2" borderId="0" xfId="0" applyNumberFormat="1" applyFill="1"/>
    <xf numFmtId="10" fontId="0" fillId="0" borderId="0" xfId="0" applyNumberFormat="1"/>
    <xf numFmtId="164" fontId="0" fillId="0" borderId="0" xfId="0" applyNumberFormat="1"/>
    <xf numFmtId="0" fontId="1" fillId="0" borderId="0" xfId="0" applyFont="1"/>
    <xf numFmtId="0" fontId="0" fillId="0" borderId="4" xfId="0" applyBorder="1"/>
    <xf numFmtId="0" fontId="0" fillId="0" borderId="5" xfId="0" applyBorder="1"/>
    <xf numFmtId="0" fontId="0" fillId="0" borderId="6" xfId="0" applyBorder="1"/>
    <xf numFmtId="167" fontId="0" fillId="0" borderId="0" xfId="0" applyNumberFormat="1"/>
    <xf numFmtId="168" fontId="0" fillId="0" borderId="0" xfId="0" applyNumberFormat="1"/>
    <xf numFmtId="3"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11234</xdr:colOff>
      <xdr:row>109</xdr:row>
      <xdr:rowOff>37886</xdr:rowOff>
    </xdr:to>
    <xdr:cxnSp macro="">
      <xdr:nvCxnSpPr>
        <xdr:cNvPr id="2" name="Straight Connector 1">
          <a:extLst>
            <a:ext uri="{FF2B5EF4-FFF2-40B4-BE49-F238E27FC236}">
              <a16:creationId xmlns:a16="http://schemas.microsoft.com/office/drawing/2014/main" id="{DF7E01F5-DEF2-41BB-B677-124FF9D9E086}"/>
            </a:ext>
          </a:extLst>
        </xdr:cNvPr>
        <xdr:cNvCxnSpPr/>
      </xdr:nvCxnSpPr>
      <xdr:spPr>
        <a:xfrm>
          <a:off x="44132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0</xdr:row>
      <xdr:rowOff>0</xdr:rowOff>
    </xdr:from>
    <xdr:to>
      <xdr:col>9</xdr:col>
      <xdr:colOff>11234</xdr:colOff>
      <xdr:row>109</xdr:row>
      <xdr:rowOff>37886</xdr:rowOff>
    </xdr:to>
    <xdr:cxnSp macro="">
      <xdr:nvCxnSpPr>
        <xdr:cNvPr id="3" name="Straight Connector 2">
          <a:extLst>
            <a:ext uri="{FF2B5EF4-FFF2-40B4-BE49-F238E27FC236}">
              <a16:creationId xmlns:a16="http://schemas.microsoft.com/office/drawing/2014/main" id="{174FCB9A-5E04-427D-BA79-3DFAF4B025E1}"/>
            </a:ext>
          </a:extLst>
        </xdr:cNvPr>
        <xdr:cNvCxnSpPr/>
      </xdr:nvCxnSpPr>
      <xdr:spPr>
        <a:xfrm>
          <a:off x="76644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0</xdr:row>
      <xdr:rowOff>0</xdr:rowOff>
    </xdr:from>
    <xdr:to>
      <xdr:col>13</xdr:col>
      <xdr:colOff>11234</xdr:colOff>
      <xdr:row>109</xdr:row>
      <xdr:rowOff>37886</xdr:rowOff>
    </xdr:to>
    <xdr:cxnSp macro="">
      <xdr:nvCxnSpPr>
        <xdr:cNvPr id="4" name="Straight Connector 3">
          <a:extLst>
            <a:ext uri="{FF2B5EF4-FFF2-40B4-BE49-F238E27FC236}">
              <a16:creationId xmlns:a16="http://schemas.microsoft.com/office/drawing/2014/main" id="{179A2BD0-D916-4A36-84FF-5783AC3777F0}"/>
            </a:ext>
          </a:extLst>
        </xdr:cNvPr>
        <xdr:cNvCxnSpPr/>
      </xdr:nvCxnSpPr>
      <xdr:spPr>
        <a:xfrm>
          <a:off x="109156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0</xdr:row>
      <xdr:rowOff>0</xdr:rowOff>
    </xdr:from>
    <xdr:to>
      <xdr:col>17</xdr:col>
      <xdr:colOff>11234</xdr:colOff>
      <xdr:row>109</xdr:row>
      <xdr:rowOff>37886</xdr:rowOff>
    </xdr:to>
    <xdr:cxnSp macro="">
      <xdr:nvCxnSpPr>
        <xdr:cNvPr id="5" name="Straight Connector 4">
          <a:extLst>
            <a:ext uri="{FF2B5EF4-FFF2-40B4-BE49-F238E27FC236}">
              <a16:creationId xmlns:a16="http://schemas.microsoft.com/office/drawing/2014/main" id="{BE2322C1-7D5F-48B9-B45A-88601DBABD01}"/>
            </a:ext>
          </a:extLst>
        </xdr:cNvPr>
        <xdr:cNvCxnSpPr/>
      </xdr:nvCxnSpPr>
      <xdr:spPr>
        <a:xfrm>
          <a:off x="141668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806823</xdr:colOff>
      <xdr:row>0</xdr:row>
      <xdr:rowOff>14941</xdr:rowOff>
    </xdr:from>
    <xdr:to>
      <xdr:col>37</xdr:col>
      <xdr:colOff>7471</xdr:colOff>
      <xdr:row>109</xdr:row>
      <xdr:rowOff>67235</xdr:rowOff>
    </xdr:to>
    <xdr:cxnSp macro="">
      <xdr:nvCxnSpPr>
        <xdr:cNvPr id="6" name="Straight Connector 5">
          <a:extLst>
            <a:ext uri="{FF2B5EF4-FFF2-40B4-BE49-F238E27FC236}">
              <a16:creationId xmlns:a16="http://schemas.microsoft.com/office/drawing/2014/main" id="{A94DDDC4-4EC2-4D89-8D38-9E7CFF7AE118}"/>
            </a:ext>
          </a:extLst>
        </xdr:cNvPr>
        <xdr:cNvCxnSpPr/>
      </xdr:nvCxnSpPr>
      <xdr:spPr>
        <a:xfrm>
          <a:off x="30472529" y="14941"/>
          <a:ext cx="14942" cy="191022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799354</xdr:colOff>
      <xdr:row>0</xdr:row>
      <xdr:rowOff>0</xdr:rowOff>
    </xdr:from>
    <xdr:to>
      <xdr:col>41</xdr:col>
      <xdr:colOff>29883</xdr:colOff>
      <xdr:row>109</xdr:row>
      <xdr:rowOff>37353</xdr:rowOff>
    </xdr:to>
    <xdr:cxnSp macro="">
      <xdr:nvCxnSpPr>
        <xdr:cNvPr id="7" name="Straight Connector 6">
          <a:extLst>
            <a:ext uri="{FF2B5EF4-FFF2-40B4-BE49-F238E27FC236}">
              <a16:creationId xmlns:a16="http://schemas.microsoft.com/office/drawing/2014/main" id="{7CB1C9B4-96C7-4975-B389-5BC49C23D4BE}"/>
            </a:ext>
          </a:extLst>
        </xdr:cNvPr>
        <xdr:cNvCxnSpPr/>
      </xdr:nvCxnSpPr>
      <xdr:spPr>
        <a:xfrm>
          <a:off x="33722236" y="0"/>
          <a:ext cx="44823" cy="190873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806450</xdr:colOff>
      <xdr:row>0</xdr:row>
      <xdr:rowOff>0</xdr:rowOff>
    </xdr:from>
    <xdr:to>
      <xdr:col>45</xdr:col>
      <xdr:colOff>4884</xdr:colOff>
      <xdr:row>109</xdr:row>
      <xdr:rowOff>37886</xdr:rowOff>
    </xdr:to>
    <xdr:cxnSp macro="">
      <xdr:nvCxnSpPr>
        <xdr:cNvPr id="8" name="Straight Connector 7">
          <a:extLst>
            <a:ext uri="{FF2B5EF4-FFF2-40B4-BE49-F238E27FC236}">
              <a16:creationId xmlns:a16="http://schemas.microsoft.com/office/drawing/2014/main" id="{AE00751E-1C4D-4C65-8309-5BF29080A8D8}"/>
            </a:ext>
          </a:extLst>
        </xdr:cNvPr>
        <xdr:cNvCxnSpPr/>
      </xdr:nvCxnSpPr>
      <xdr:spPr>
        <a:xfrm>
          <a:off x="36918900" y="0"/>
          <a:ext cx="11234" cy="1845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0</xdr:row>
      <xdr:rowOff>0</xdr:rowOff>
    </xdr:from>
    <xdr:to>
      <xdr:col>21</xdr:col>
      <xdr:colOff>11234</xdr:colOff>
      <xdr:row>109</xdr:row>
      <xdr:rowOff>37886</xdr:rowOff>
    </xdr:to>
    <xdr:cxnSp macro="">
      <xdr:nvCxnSpPr>
        <xdr:cNvPr id="9" name="Straight Connector 8">
          <a:extLst>
            <a:ext uri="{FF2B5EF4-FFF2-40B4-BE49-F238E27FC236}">
              <a16:creationId xmlns:a16="http://schemas.microsoft.com/office/drawing/2014/main" id="{AA3F5A2D-995D-473E-8FD7-7D489A08D57D}"/>
            </a:ext>
          </a:extLst>
        </xdr:cNvPr>
        <xdr:cNvCxnSpPr/>
      </xdr:nvCxnSpPr>
      <xdr:spPr>
        <a:xfrm>
          <a:off x="174180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0</xdr:row>
      <xdr:rowOff>0</xdr:rowOff>
    </xdr:from>
    <xdr:to>
      <xdr:col>25</xdr:col>
      <xdr:colOff>11234</xdr:colOff>
      <xdr:row>109</xdr:row>
      <xdr:rowOff>37886</xdr:rowOff>
    </xdr:to>
    <xdr:cxnSp macro="">
      <xdr:nvCxnSpPr>
        <xdr:cNvPr id="10" name="Straight Connector 9">
          <a:extLst>
            <a:ext uri="{FF2B5EF4-FFF2-40B4-BE49-F238E27FC236}">
              <a16:creationId xmlns:a16="http://schemas.microsoft.com/office/drawing/2014/main" id="{5416AEA6-B29E-4935-87DB-3A7BF091F9ED}"/>
            </a:ext>
          </a:extLst>
        </xdr:cNvPr>
        <xdr:cNvCxnSpPr/>
      </xdr:nvCxnSpPr>
      <xdr:spPr>
        <a:xfrm>
          <a:off x="206692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0</xdr:row>
      <xdr:rowOff>0</xdr:rowOff>
    </xdr:from>
    <xdr:to>
      <xdr:col>29</xdr:col>
      <xdr:colOff>11234</xdr:colOff>
      <xdr:row>109</xdr:row>
      <xdr:rowOff>37886</xdr:rowOff>
    </xdr:to>
    <xdr:cxnSp macro="">
      <xdr:nvCxnSpPr>
        <xdr:cNvPr id="11" name="Straight Connector 10">
          <a:extLst>
            <a:ext uri="{FF2B5EF4-FFF2-40B4-BE49-F238E27FC236}">
              <a16:creationId xmlns:a16="http://schemas.microsoft.com/office/drawing/2014/main" id="{985D7974-6C52-4CB2-A019-4875D450769B}"/>
            </a:ext>
          </a:extLst>
        </xdr:cNvPr>
        <xdr:cNvCxnSpPr/>
      </xdr:nvCxnSpPr>
      <xdr:spPr>
        <a:xfrm>
          <a:off x="23920450" y="0"/>
          <a:ext cx="11234" cy="155064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0</xdr:row>
      <xdr:rowOff>0</xdr:rowOff>
    </xdr:from>
    <xdr:to>
      <xdr:col>33</xdr:col>
      <xdr:colOff>14942</xdr:colOff>
      <xdr:row>109</xdr:row>
      <xdr:rowOff>52294</xdr:rowOff>
    </xdr:to>
    <xdr:cxnSp macro="">
      <xdr:nvCxnSpPr>
        <xdr:cNvPr id="23" name="Straight Connector 22">
          <a:extLst>
            <a:ext uri="{FF2B5EF4-FFF2-40B4-BE49-F238E27FC236}">
              <a16:creationId xmlns:a16="http://schemas.microsoft.com/office/drawing/2014/main" id="{AFB4B2CF-0738-4F45-B44C-45A40CECD949}"/>
            </a:ext>
          </a:extLst>
        </xdr:cNvPr>
        <xdr:cNvCxnSpPr/>
      </xdr:nvCxnSpPr>
      <xdr:spPr>
        <a:xfrm>
          <a:off x="27222824" y="0"/>
          <a:ext cx="14942" cy="191022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https://www.bing.com/financeapi/forcetrigger?t=a1nk27&amp;q=XNAS%3aSWBI&amp;form=skydnc</v>
    <v>Learn more on Bing</v>
  </rv>
  <rv s="1">
    <v>en-US</v>
    <v>a1nk27</v>
    <v>268435456</v>
    <v>1</v>
    <v>Powered by Refinitiv</v>
    <v>0</v>
    <v>SMITH &amp; WESSON BRANDS, INC. (XNAS:SWBI)</v>
    <v>2</v>
    <v>3</v>
    <v>Finance</v>
    <v>4</v>
    <v>18.940000000000001</v>
    <v>8.92</v>
    <v>1.0620000000000001</v>
    <v>-0.06</v>
    <v>-6.6230000000000004E-3</v>
    <v>-6.5790000000000006E-3</v>
    <v>-0.06</v>
    <v>USD</v>
    <v>Smith &amp; Wesson Brands, Inc. is a manufacturer of firearms products. The Company manufactures a range of handguns (including revolvers and pistols), long guns (including modern sporting rifles, bolt action rifles, and muzzleloaders), handcuffs, suppressors, and other firearm related products for sale to a wide variety of customers, including firearm enthusiasts, collectors, hunters, sportsmen, competitive shooters, individuals desiring home and personal protection, law enforcement and security agencies and officers, and military agencies in the United States and throughout the world. The Company sells its products under the Smith &amp; Wesson, M&amp;P, Thompson/Center Arms, and Gemtech brands. The Company manufactures its products at its facilities in Springfield, Massachusetts; Houlton, Maine; and Deep River, Connecticut. The Company also provides manufacturing services, including forging, machining, and precision plastic injection molding services.</v>
    <v>1715</v>
    <v>Nasdaq Stock Market</v>
    <v>XNAS</v>
    <v>XNAS</v>
    <v>2100 Roosevelt Ave, SPRINGFIELD, MA, 01104-1606 US</v>
    <v>9.2100000000000009</v>
    <v>Leisure Products</v>
    <v>Stock</v>
    <v>44909.9257392125</v>
    <v>0</v>
    <v>8.92</v>
    <v>415829628</v>
    <v>SMITH &amp; WESSON BRANDS, INC.</v>
    <v>SMITH &amp; WESSON BRANDS, INC.</v>
    <v>9.09</v>
    <v>5.3201999999999998</v>
    <v>9.1199999999999992</v>
    <v>9.06</v>
    <v>9</v>
    <v>45897310</v>
    <v>SWBI</v>
    <v>SMITH &amp; WESSON BRANDS, INC. (XNAS:SWBI)</v>
    <v>1114265</v>
    <v>751949</v>
    <v>1991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8DB5-2789-4152-AED8-E4E1D379CDB4}">
  <dimension ref="B4:C8"/>
  <sheetViews>
    <sheetView tabSelected="1" workbookViewId="0">
      <selection activeCell="C9" sqref="C9"/>
    </sheetView>
  </sheetViews>
  <sheetFormatPr defaultRowHeight="15" x14ac:dyDescent="0.25"/>
  <cols>
    <col min="1" max="1" width="6.42578125" customWidth="1"/>
    <col min="2" max="2" width="16.28515625" customWidth="1"/>
  </cols>
  <sheetData>
    <row r="4" spans="2:3" x14ac:dyDescent="0.25">
      <c r="B4" t="s">
        <v>914</v>
      </c>
      <c r="C4" t="s">
        <v>919</v>
      </c>
    </row>
    <row r="5" spans="2:3" x14ac:dyDescent="0.25">
      <c r="B5" t="s">
        <v>915</v>
      </c>
      <c r="C5" t="s">
        <v>920</v>
      </c>
    </row>
    <row r="6" spans="2:3" x14ac:dyDescent="0.25">
      <c r="B6" t="s">
        <v>916</v>
      </c>
      <c r="C6" t="s">
        <v>921</v>
      </c>
    </row>
    <row r="7" spans="2:3" x14ac:dyDescent="0.25">
      <c r="B7" t="s">
        <v>917</v>
      </c>
      <c r="C7" t="s">
        <v>922</v>
      </c>
    </row>
    <row r="8" spans="2:3" x14ac:dyDescent="0.25">
      <c r="B8" t="s">
        <v>918</v>
      </c>
      <c r="C8" t="s">
        <v>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12F2-187B-494A-B4F0-1DBE3844B841}">
  <dimension ref="B1:C7"/>
  <sheetViews>
    <sheetView workbookViewId="0">
      <selection activeCell="C15" sqref="C15"/>
    </sheetView>
  </sheetViews>
  <sheetFormatPr defaultRowHeight="15" x14ac:dyDescent="0.25"/>
  <cols>
    <col min="3" max="3" width="13.7109375" bestFit="1" customWidth="1"/>
  </cols>
  <sheetData>
    <row r="1" spans="2:3" ht="15.75" thickBot="1" x14ac:dyDescent="0.3">
      <c r="B1" t="e" vm="1">
        <v>#VALUE!</v>
      </c>
    </row>
    <row r="2" spans="2:3" x14ac:dyDescent="0.25">
      <c r="B2" s="17" t="s">
        <v>924</v>
      </c>
      <c r="C2" s="20" cm="1">
        <f t="array" ref="C2">_FV(B1,"Price")</f>
        <v>9.06</v>
      </c>
    </row>
    <row r="3" spans="2:3" x14ac:dyDescent="0.25">
      <c r="B3" s="18" t="s">
        <v>925</v>
      </c>
      <c r="C3" s="8" cm="1">
        <f t="array" ref="C3">_FV(B1,"Shares outstanding",TRUE)/1000000</f>
        <v>45.897309999999997</v>
      </c>
    </row>
    <row r="4" spans="2:3" x14ac:dyDescent="0.25">
      <c r="B4" s="18" t="s">
        <v>926</v>
      </c>
      <c r="C4" s="21">
        <f>C2*C3</f>
        <v>415.82962859999998</v>
      </c>
    </row>
    <row r="5" spans="2:3" x14ac:dyDescent="0.25">
      <c r="B5" s="18" t="s">
        <v>927</v>
      </c>
    </row>
    <row r="6" spans="2:3" x14ac:dyDescent="0.25">
      <c r="B6" s="18" t="s">
        <v>928</v>
      </c>
    </row>
    <row r="7" spans="2:3" ht="15.75" thickBot="1" x14ac:dyDescent="0.3">
      <c r="B7" s="19"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8DE1-F696-463D-95C8-25513389FA5E}">
  <dimension ref="A1:BE107"/>
  <sheetViews>
    <sheetView zoomScale="70" zoomScaleNormal="70" workbookViewId="0">
      <pane xSplit="1" ySplit="3" topLeftCell="P55" activePane="bottomRight" state="frozen"/>
      <selection pane="topRight" activeCell="B1" sqref="B1"/>
      <selection pane="bottomLeft" activeCell="A4" sqref="A4"/>
      <selection pane="bottomRight" activeCell="V85" sqref="V85"/>
    </sheetView>
  </sheetViews>
  <sheetFormatPr defaultRowHeight="15" x14ac:dyDescent="0.25"/>
  <cols>
    <col min="1" max="1" width="16.5703125" customWidth="1"/>
    <col min="2" max="79" width="11.5703125" customWidth="1"/>
  </cols>
  <sheetData>
    <row r="1" spans="1:56" x14ac:dyDescent="0.25">
      <c r="A1" t="s">
        <v>631</v>
      </c>
      <c r="AD1" t="s">
        <v>632</v>
      </c>
      <c r="AE1" t="s">
        <v>633</v>
      </c>
      <c r="AF1" t="s">
        <v>634</v>
      </c>
      <c r="AG1" t="s">
        <v>635</v>
      </c>
      <c r="AH1" t="s">
        <v>636</v>
      </c>
      <c r="AI1" t="s">
        <v>637</v>
      </c>
      <c r="AJ1" t="s">
        <v>638</v>
      </c>
      <c r="AK1" t="s">
        <v>639</v>
      </c>
      <c r="AL1" t="s">
        <v>640</v>
      </c>
      <c r="AM1" t="s">
        <v>641</v>
      </c>
      <c r="AN1" t="s">
        <v>642</v>
      </c>
      <c r="AO1" t="s">
        <v>643</v>
      </c>
      <c r="AP1" t="s">
        <v>644</v>
      </c>
      <c r="AQ1" t="s">
        <v>645</v>
      </c>
      <c r="AR1" t="s">
        <v>646</v>
      </c>
      <c r="AS1" t="s">
        <v>647</v>
      </c>
    </row>
    <row r="2" spans="1:56" x14ac:dyDescent="0.25">
      <c r="A2" t="s">
        <v>648</v>
      </c>
      <c r="AD2" s="12">
        <v>43706</v>
      </c>
      <c r="AE2" s="12">
        <v>43804</v>
      </c>
      <c r="AF2" s="12">
        <v>43895</v>
      </c>
      <c r="AH2" s="12">
        <v>44077</v>
      </c>
      <c r="AI2" s="12">
        <v>44168</v>
      </c>
      <c r="AJ2" s="12">
        <v>44259</v>
      </c>
      <c r="AL2" s="12">
        <v>44440</v>
      </c>
      <c r="AM2" s="12">
        <v>44532</v>
      </c>
      <c r="AN2" s="12">
        <v>44623</v>
      </c>
      <c r="AP2" s="12">
        <v>44812</v>
      </c>
      <c r="AQ2" s="12">
        <v>44901</v>
      </c>
      <c r="AU2" s="12">
        <v>42177</v>
      </c>
      <c r="AV2" s="12">
        <v>42537</v>
      </c>
      <c r="AW2" s="12">
        <v>42915</v>
      </c>
      <c r="AX2" s="12">
        <v>43271</v>
      </c>
      <c r="AY2" s="12">
        <v>43635</v>
      </c>
      <c r="AZ2" s="12">
        <v>44001</v>
      </c>
      <c r="BA2" s="12">
        <v>44364</v>
      </c>
      <c r="BB2" s="12">
        <v>44735</v>
      </c>
    </row>
    <row r="3" spans="1:56" s="2" customFormat="1" x14ac:dyDescent="0.25">
      <c r="A3" s="2" t="s">
        <v>649</v>
      </c>
      <c r="AD3" s="6">
        <v>43677</v>
      </c>
      <c r="AE3" s="6">
        <v>43769</v>
      </c>
      <c r="AF3" s="6">
        <v>43861</v>
      </c>
      <c r="AG3" s="6">
        <v>43951</v>
      </c>
      <c r="AH3" s="6">
        <v>44043</v>
      </c>
      <c r="AI3" s="6">
        <v>44135</v>
      </c>
      <c r="AJ3" s="6">
        <v>44227</v>
      </c>
      <c r="AK3" s="6">
        <v>44316</v>
      </c>
      <c r="AL3" s="6">
        <v>44408</v>
      </c>
      <c r="AM3" s="6">
        <v>44500</v>
      </c>
      <c r="AN3" s="6">
        <v>44592</v>
      </c>
      <c r="AO3" s="6">
        <v>44681</v>
      </c>
      <c r="AP3" s="6">
        <v>44773</v>
      </c>
      <c r="AQ3" s="6">
        <v>44865</v>
      </c>
      <c r="AU3" s="2">
        <v>2015</v>
      </c>
      <c r="AV3" s="2">
        <f>AU3+1</f>
        <v>2016</v>
      </c>
      <c r="AW3" s="2">
        <f t="shared" ref="AW3:BD3" si="0">AV3+1</f>
        <v>2017</v>
      </c>
      <c r="AX3" s="2">
        <f t="shared" si="0"/>
        <v>2018</v>
      </c>
      <c r="AY3" s="2">
        <f t="shared" si="0"/>
        <v>2019</v>
      </c>
      <c r="AZ3" s="2">
        <f t="shared" si="0"/>
        <v>2020</v>
      </c>
      <c r="BA3" s="2">
        <f t="shared" si="0"/>
        <v>2021</v>
      </c>
      <c r="BB3" s="2">
        <f t="shared" si="0"/>
        <v>2022</v>
      </c>
      <c r="BC3" s="2">
        <f t="shared" si="0"/>
        <v>2023</v>
      </c>
      <c r="BD3" s="2">
        <f t="shared" si="0"/>
        <v>2024</v>
      </c>
    </row>
    <row r="4" spans="1:56" x14ac:dyDescent="0.25">
      <c r="AL4" s="12"/>
      <c r="AN4" s="12"/>
      <c r="AO4" s="12"/>
      <c r="AP4" s="12"/>
    </row>
    <row r="5" spans="1:56" s="4" customFormat="1" x14ac:dyDescent="0.25">
      <c r="A5" s="11" t="s">
        <v>650</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row>
    <row r="6" spans="1:56" x14ac:dyDescent="0.25">
      <c r="A6" s="8" t="s">
        <v>651</v>
      </c>
      <c r="B6" s="8"/>
      <c r="C6" s="8"/>
      <c r="D6" s="8"/>
      <c r="E6" s="8"/>
      <c r="F6" s="8"/>
      <c r="G6" s="8"/>
      <c r="H6" s="8"/>
      <c r="I6" s="8"/>
      <c r="J6" s="8"/>
      <c r="K6" s="8"/>
      <c r="L6" s="8"/>
      <c r="M6" s="8"/>
      <c r="N6" s="8"/>
      <c r="O6" s="8"/>
      <c r="P6" s="8"/>
      <c r="Q6" s="8"/>
      <c r="R6" s="8"/>
      <c r="S6" s="8"/>
      <c r="T6" s="8"/>
      <c r="U6" s="8"/>
      <c r="V6" s="8"/>
      <c r="W6" s="8"/>
      <c r="X6" s="8"/>
      <c r="Y6" s="8"/>
      <c r="Z6" s="8"/>
      <c r="AA6" s="8"/>
      <c r="AB6" s="8"/>
      <c r="AC6" s="8"/>
      <c r="AD6" s="8">
        <v>69710</v>
      </c>
      <c r="AE6" s="8">
        <v>81394</v>
      </c>
      <c r="AF6" s="8">
        <v>94251</v>
      </c>
      <c r="AG6" s="8">
        <f>AZ6-AF6-AE6-AD6</f>
        <v>145356</v>
      </c>
      <c r="AH6" s="8">
        <v>165169</v>
      </c>
      <c r="AI6" s="8">
        <v>161034</v>
      </c>
      <c r="AJ6" s="8">
        <v>183106</v>
      </c>
      <c r="AK6" s="8">
        <f>BA6-AJ6-AI6-AH6</f>
        <v>246426</v>
      </c>
      <c r="AL6" s="8">
        <v>197856</v>
      </c>
      <c r="AM6" s="8">
        <v>157525</v>
      </c>
      <c r="AN6" s="8">
        <v>132921</v>
      </c>
      <c r="AO6" s="8">
        <f>BB6-AN6-AM6-AL6</f>
        <v>135917</v>
      </c>
      <c r="AP6" s="8">
        <v>59367</v>
      </c>
      <c r="AQ6" s="8">
        <v>93037</v>
      </c>
      <c r="AR6" s="8"/>
      <c r="AS6" s="8"/>
      <c r="AT6" s="8"/>
      <c r="AU6" s="8">
        <v>395500</v>
      </c>
      <c r="AV6" s="8">
        <v>485413</v>
      </c>
      <c r="AW6" s="8">
        <v>556566</v>
      </c>
      <c r="AX6" s="8">
        <v>326290</v>
      </c>
      <c r="AY6" s="8">
        <v>336901</v>
      </c>
      <c r="AZ6" s="8">
        <v>390711</v>
      </c>
      <c r="BA6" s="8">
        <v>755735</v>
      </c>
      <c r="BB6" s="8">
        <v>624219</v>
      </c>
    </row>
    <row r="7" spans="1:56" x14ac:dyDescent="0.25">
      <c r="A7" s="8" t="s">
        <v>652</v>
      </c>
      <c r="B7" s="8"/>
      <c r="C7" s="8"/>
      <c r="D7" s="8"/>
      <c r="E7" s="8"/>
      <c r="F7" s="8"/>
      <c r="G7" s="8"/>
      <c r="H7" s="8"/>
      <c r="I7" s="8"/>
      <c r="J7" s="8"/>
      <c r="K7" s="8"/>
      <c r="L7" s="8"/>
      <c r="M7" s="8"/>
      <c r="N7" s="8"/>
      <c r="O7" s="8"/>
      <c r="P7" s="8"/>
      <c r="Q7" s="8"/>
      <c r="R7" s="8"/>
      <c r="S7" s="8"/>
      <c r="T7" s="8"/>
      <c r="U7" s="8"/>
      <c r="V7" s="8"/>
      <c r="W7" s="8"/>
      <c r="X7" s="8"/>
      <c r="Y7" s="8"/>
      <c r="Z7" s="8"/>
      <c r="AA7" s="8"/>
      <c r="AB7" s="8"/>
      <c r="AC7" s="8"/>
      <c r="AD7" s="8">
        <v>16600</v>
      </c>
      <c r="AE7" s="8">
        <v>23947</v>
      </c>
      <c r="AF7" s="8">
        <v>24656</v>
      </c>
      <c r="AG7" s="8">
        <f t="shared" ref="AG7:AG9" si="1">AZ7-AF7-AE7-AD7</f>
        <v>36337</v>
      </c>
      <c r="AH7" s="8">
        <v>53847</v>
      </c>
      <c r="AI7" s="8">
        <v>75987</v>
      </c>
      <c r="AJ7" s="8">
        <v>61581</v>
      </c>
      <c r="AK7" s="8">
        <f t="shared" ref="AK7:AK8" si="2">BA7-AJ7-AI7-AH7</f>
        <v>61925</v>
      </c>
      <c r="AL7" s="8">
        <v>67691</v>
      </c>
      <c r="AM7" s="8">
        <v>60320</v>
      </c>
      <c r="AN7" s="8">
        <v>29459</v>
      </c>
      <c r="AO7" s="8">
        <f t="shared" ref="AO7:AO8" si="3">BB7-AN7-AM7-AL7</f>
        <v>31997</v>
      </c>
      <c r="AP7" s="8">
        <v>14105</v>
      </c>
      <c r="AQ7" s="8">
        <v>16999</v>
      </c>
      <c r="AR7" s="8"/>
      <c r="AS7" s="8"/>
      <c r="AT7" s="8"/>
      <c r="AU7" s="8">
        <v>90178</v>
      </c>
      <c r="AV7" s="8">
        <v>127607</v>
      </c>
      <c r="AW7" s="8">
        <v>179612</v>
      </c>
      <c r="AX7" s="8">
        <v>90222</v>
      </c>
      <c r="AY7" s="8">
        <v>107717</v>
      </c>
      <c r="AZ7" s="8">
        <v>101540</v>
      </c>
      <c r="BA7" s="8">
        <v>253340</v>
      </c>
      <c r="BB7" s="8">
        <v>189467</v>
      </c>
    </row>
    <row r="8" spans="1:56" x14ac:dyDescent="0.25">
      <c r="A8" s="8" t="s">
        <v>653</v>
      </c>
      <c r="B8" s="8"/>
      <c r="C8" s="8"/>
      <c r="D8" s="8"/>
      <c r="E8" s="8"/>
      <c r="F8" s="8"/>
      <c r="G8" s="8"/>
      <c r="H8" s="8"/>
      <c r="I8" s="8"/>
      <c r="J8" s="8"/>
      <c r="K8" s="8"/>
      <c r="L8" s="8"/>
      <c r="M8" s="8"/>
      <c r="N8" s="8"/>
      <c r="O8" s="8"/>
      <c r="P8" s="8"/>
      <c r="Q8" s="8"/>
      <c r="R8" s="8"/>
      <c r="S8" s="8"/>
      <c r="T8" s="8"/>
      <c r="U8" s="8"/>
      <c r="V8" s="8"/>
      <c r="W8" s="8"/>
      <c r="X8" s="8"/>
      <c r="Y8" s="8"/>
      <c r="Z8" s="8"/>
      <c r="AA8" s="8"/>
      <c r="AB8" s="8"/>
      <c r="AC8" s="8"/>
      <c r="AD8" s="8">
        <v>9127</v>
      </c>
      <c r="AE8" s="8">
        <v>8376</v>
      </c>
      <c r="AF8" s="8">
        <v>8509</v>
      </c>
      <c r="AG8" s="8">
        <f t="shared" si="1"/>
        <v>11349</v>
      </c>
      <c r="AH8" s="8">
        <v>10869</v>
      </c>
      <c r="AI8" s="8">
        <v>11708</v>
      </c>
      <c r="AJ8" s="8">
        <v>12947</v>
      </c>
      <c r="AK8" s="8">
        <f t="shared" si="2"/>
        <v>14596</v>
      </c>
      <c r="AL8" s="8">
        <v>9062</v>
      </c>
      <c r="AM8" s="8">
        <v>12634</v>
      </c>
      <c r="AN8" s="8">
        <v>15358</v>
      </c>
      <c r="AO8" s="8">
        <f t="shared" si="3"/>
        <v>13386</v>
      </c>
      <c r="AP8" s="8">
        <v>10922</v>
      </c>
      <c r="AQ8" s="8">
        <v>10999</v>
      </c>
      <c r="AR8" s="8"/>
      <c r="AS8" s="8"/>
      <c r="AT8" s="8"/>
      <c r="AU8" s="8">
        <f>506+45038</f>
        <v>45544</v>
      </c>
      <c r="AV8" s="8">
        <v>44598</v>
      </c>
      <c r="AW8" s="8">
        <v>36819</v>
      </c>
      <c r="AX8" s="8">
        <v>32474</v>
      </c>
      <c r="AY8" s="8">
        <v>36717</v>
      </c>
      <c r="AZ8" s="8">
        <v>37361</v>
      </c>
      <c r="BA8" s="8">
        <v>50120</v>
      </c>
      <c r="BB8" s="8">
        <v>50440</v>
      </c>
    </row>
    <row r="9" spans="1:56" s="2" customFormat="1" x14ac:dyDescent="0.25">
      <c r="A9" s="9" t="s">
        <v>654</v>
      </c>
      <c r="B9" s="9"/>
      <c r="C9" s="9"/>
      <c r="D9" s="9"/>
      <c r="E9" s="9"/>
      <c r="F9" s="9"/>
      <c r="G9" s="9"/>
      <c r="H9" s="9"/>
      <c r="I9" s="9"/>
      <c r="J9" s="9"/>
      <c r="K9" s="9"/>
      <c r="L9" s="9"/>
      <c r="M9" s="9"/>
      <c r="N9" s="9"/>
      <c r="O9" s="9"/>
      <c r="P9" s="9"/>
      <c r="Q9" s="9"/>
      <c r="R9" s="9"/>
      <c r="S9" s="9"/>
      <c r="T9" s="9"/>
      <c r="U9" s="9"/>
      <c r="V9" s="9"/>
      <c r="W9" s="9"/>
      <c r="X9" s="9"/>
      <c r="Y9" s="9"/>
      <c r="Z9" s="9"/>
      <c r="AA9" s="9"/>
      <c r="AB9" s="9"/>
      <c r="AC9" s="9"/>
      <c r="AD9" s="9">
        <v>0</v>
      </c>
      <c r="AE9" s="9">
        <v>0</v>
      </c>
      <c r="AF9" s="9">
        <v>0</v>
      </c>
      <c r="AG9" s="9">
        <f t="shared" si="1"/>
        <v>0</v>
      </c>
      <c r="AH9" s="9">
        <v>0</v>
      </c>
      <c r="AI9" s="9">
        <v>0</v>
      </c>
      <c r="AJ9" s="9">
        <v>0</v>
      </c>
      <c r="AK9" s="9">
        <v>0</v>
      </c>
      <c r="AL9" s="9">
        <v>0</v>
      </c>
      <c r="AM9" s="9">
        <v>0</v>
      </c>
      <c r="AN9" s="9">
        <v>0</v>
      </c>
      <c r="AO9" s="9">
        <v>0</v>
      </c>
      <c r="AP9" s="9">
        <v>0</v>
      </c>
      <c r="AQ9" s="9">
        <v>0</v>
      </c>
      <c r="AR9" s="9"/>
      <c r="AS9" s="9"/>
      <c r="AT9" s="9"/>
      <c r="AU9" s="9">
        <v>20640</v>
      </c>
      <c r="AV9" s="9">
        <v>65290</v>
      </c>
      <c r="AW9" s="9">
        <v>130191</v>
      </c>
      <c r="AX9" s="9">
        <v>157864</v>
      </c>
      <c r="AY9" s="9">
        <v>0</v>
      </c>
      <c r="AZ9" s="9">
        <v>0</v>
      </c>
      <c r="BA9" s="9">
        <v>0</v>
      </c>
      <c r="BB9" s="9">
        <v>0</v>
      </c>
    </row>
    <row r="10" spans="1:56" x14ac:dyDescent="0.25">
      <c r="A10" s="8" t="s">
        <v>655</v>
      </c>
      <c r="B10" s="8">
        <f t="shared" ref="B10:AO10" si="4">SUM(B6:B8)</f>
        <v>0</v>
      </c>
      <c r="C10" s="8">
        <f t="shared" si="4"/>
        <v>0</v>
      </c>
      <c r="D10" s="8">
        <f t="shared" si="4"/>
        <v>0</v>
      </c>
      <c r="E10" s="8">
        <f t="shared" si="4"/>
        <v>0</v>
      </c>
      <c r="F10" s="8">
        <f t="shared" si="4"/>
        <v>0</v>
      </c>
      <c r="G10" s="8">
        <f t="shared" si="4"/>
        <v>0</v>
      </c>
      <c r="H10" s="8">
        <f t="shared" si="4"/>
        <v>0</v>
      </c>
      <c r="I10" s="8">
        <f t="shared" si="4"/>
        <v>0</v>
      </c>
      <c r="J10" s="8">
        <f t="shared" si="4"/>
        <v>0</v>
      </c>
      <c r="K10" s="8">
        <f t="shared" si="4"/>
        <v>0</v>
      </c>
      <c r="L10" s="8">
        <f t="shared" si="4"/>
        <v>0</v>
      </c>
      <c r="M10" s="8">
        <f t="shared" si="4"/>
        <v>0</v>
      </c>
      <c r="N10" s="8">
        <f t="shared" si="4"/>
        <v>0</v>
      </c>
      <c r="O10" s="8">
        <f t="shared" si="4"/>
        <v>0</v>
      </c>
      <c r="P10" s="8">
        <f t="shared" si="4"/>
        <v>0</v>
      </c>
      <c r="Q10" s="8">
        <f t="shared" si="4"/>
        <v>0</v>
      </c>
      <c r="R10" s="8">
        <f t="shared" si="4"/>
        <v>0</v>
      </c>
      <c r="S10" s="8">
        <f t="shared" si="4"/>
        <v>0</v>
      </c>
      <c r="T10" s="8">
        <f t="shared" si="4"/>
        <v>0</v>
      </c>
      <c r="U10" s="8">
        <f t="shared" si="4"/>
        <v>0</v>
      </c>
      <c r="V10" s="8">
        <f t="shared" si="4"/>
        <v>0</v>
      </c>
      <c r="W10" s="8">
        <f t="shared" si="4"/>
        <v>0</v>
      </c>
      <c r="X10" s="8">
        <f t="shared" si="4"/>
        <v>0</v>
      </c>
      <c r="Y10" s="8">
        <f t="shared" si="4"/>
        <v>0</v>
      </c>
      <c r="Z10" s="8">
        <f t="shared" si="4"/>
        <v>0</v>
      </c>
      <c r="AA10" s="8">
        <f t="shared" si="4"/>
        <v>0</v>
      </c>
      <c r="AB10" s="8">
        <f t="shared" si="4"/>
        <v>0</v>
      </c>
      <c r="AC10" s="8">
        <f t="shared" si="4"/>
        <v>0</v>
      </c>
      <c r="AD10" s="8">
        <f>SUM(AD6:AD9)</f>
        <v>95437</v>
      </c>
      <c r="AE10" s="8">
        <f>SUM(AE6:AE9)</f>
        <v>113717</v>
      </c>
      <c r="AF10" s="8">
        <f>SUM(AF6:AF9)</f>
        <v>127416</v>
      </c>
      <c r="AG10" s="8">
        <f t="shared" si="4"/>
        <v>193042</v>
      </c>
      <c r="AH10" s="8">
        <f>SUM(AH6:AH9)</f>
        <v>229885</v>
      </c>
      <c r="AI10" s="8">
        <f>SUM(AI6:AI9)</f>
        <v>248729</v>
      </c>
      <c r="AJ10" s="8">
        <f>SUM(AJ6:AJ9)</f>
        <v>257634</v>
      </c>
      <c r="AK10" s="8">
        <f t="shared" si="4"/>
        <v>322947</v>
      </c>
      <c r="AL10" s="8">
        <f>SUM(AL6:AL9)</f>
        <v>274609</v>
      </c>
      <c r="AM10" s="8">
        <f>SUM(AM6:AM9)</f>
        <v>230479</v>
      </c>
      <c r="AN10" s="8">
        <f>SUM(AN6:AN9)</f>
        <v>177738</v>
      </c>
      <c r="AO10" s="8">
        <f t="shared" si="4"/>
        <v>181300</v>
      </c>
      <c r="AP10" s="8">
        <f>SUM(AP6:AP9)</f>
        <v>84394</v>
      </c>
      <c r="AQ10" s="8">
        <f>SUM(AQ6:AQ9)</f>
        <v>121035</v>
      </c>
      <c r="AR10" s="8"/>
      <c r="AS10" s="8"/>
      <c r="AT10" s="8"/>
      <c r="AU10" s="8">
        <f t="shared" ref="AU10:AW10" si="5">SUM(AU6:AU9)</f>
        <v>551862</v>
      </c>
      <c r="AV10" s="8">
        <f t="shared" si="5"/>
        <v>722908</v>
      </c>
      <c r="AW10" s="8">
        <f t="shared" si="5"/>
        <v>903188</v>
      </c>
      <c r="AX10" s="8">
        <f>SUM(AX6:AX9)</f>
        <v>606850</v>
      </c>
      <c r="AY10" s="8">
        <f>SUM(AY6:AY8)</f>
        <v>481335</v>
      </c>
      <c r="AZ10" s="8">
        <f>SUM(AZ6:AZ8)</f>
        <v>529612</v>
      </c>
      <c r="BA10" s="8">
        <f>SUM(BA6:BA8)</f>
        <v>1059195</v>
      </c>
      <c r="BB10" s="8">
        <f>SUM(BB6:BB8)</f>
        <v>864126</v>
      </c>
    </row>
    <row r="11" spans="1:56" x14ac:dyDescent="0.25">
      <c r="A11" s="8" t="s">
        <v>656</v>
      </c>
      <c r="B11" s="8"/>
      <c r="C11" s="8"/>
      <c r="D11" s="8"/>
      <c r="E11" s="8"/>
      <c r="F11" s="8"/>
      <c r="G11" s="8"/>
      <c r="H11" s="8"/>
      <c r="I11" s="8"/>
      <c r="J11" s="8"/>
      <c r="K11" s="8"/>
      <c r="L11" s="8"/>
      <c r="M11" s="8"/>
      <c r="N11" s="8"/>
      <c r="O11" s="8"/>
      <c r="P11" s="8"/>
      <c r="Q11" s="8"/>
      <c r="R11" s="8"/>
      <c r="S11" s="8"/>
      <c r="T11" s="8"/>
      <c r="U11" s="8"/>
      <c r="V11" s="8"/>
      <c r="W11" s="8"/>
      <c r="X11" s="8"/>
      <c r="Y11" s="8"/>
      <c r="Z11" s="14" t="e">
        <f t="shared" ref="Z11:AF11" si="6">Z10/Z16</f>
        <v>#DIV/0!</v>
      </c>
      <c r="AA11" s="14" t="e">
        <f t="shared" si="6"/>
        <v>#DIV/0!</v>
      </c>
      <c r="AB11" s="14" t="e">
        <f t="shared" si="6"/>
        <v>#DIV/0!</v>
      </c>
      <c r="AC11" s="14" t="e">
        <f t="shared" si="6"/>
        <v>#DIV/0!</v>
      </c>
      <c r="AD11" s="14">
        <f t="shared" si="6"/>
        <v>0.77173816358711034</v>
      </c>
      <c r="AE11" s="14">
        <f t="shared" si="6"/>
        <v>1</v>
      </c>
      <c r="AF11" s="14">
        <f t="shared" si="6"/>
        <v>0.76436605777017907</v>
      </c>
      <c r="AG11" s="14">
        <f>AG10/AG16</f>
        <v>1.5376809169912617</v>
      </c>
      <c r="AH11" s="8"/>
      <c r="AI11" s="8"/>
      <c r="AJ11" s="8"/>
      <c r="AK11" s="8"/>
      <c r="AL11" s="8"/>
      <c r="AM11" s="8"/>
      <c r="AN11" s="8"/>
      <c r="AO11" s="8"/>
      <c r="AP11" s="8"/>
      <c r="AQ11" s="8"/>
      <c r="AR11" s="8"/>
      <c r="AS11" s="8"/>
      <c r="AT11" s="8"/>
      <c r="AU11" s="8"/>
      <c r="AV11" s="8"/>
      <c r="AW11" s="8"/>
      <c r="AX11" s="8"/>
      <c r="AY11" s="8"/>
      <c r="AZ11" s="8"/>
      <c r="BA11" s="8"/>
      <c r="BB11" s="8"/>
    </row>
    <row r="12" spans="1:56"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P12" s="8"/>
      <c r="AQ12" s="8"/>
      <c r="AR12" s="8"/>
      <c r="AS12" s="8"/>
      <c r="AT12" s="8"/>
      <c r="AU12" s="8"/>
      <c r="AV12" s="8"/>
      <c r="AW12" s="8"/>
      <c r="AX12" s="8"/>
      <c r="AY12" s="8"/>
      <c r="AZ12" s="8"/>
      <c r="BA12" s="8"/>
      <c r="BB12" s="8"/>
    </row>
    <row r="13" spans="1:56"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H13" s="8"/>
      <c r="AI13" s="8"/>
      <c r="AJ13" s="8"/>
      <c r="AK13" s="8"/>
      <c r="AL13" s="8"/>
      <c r="AM13" s="8"/>
      <c r="AN13" s="8"/>
      <c r="AO13" s="8"/>
      <c r="AP13" s="8"/>
      <c r="AQ13" s="8"/>
      <c r="AR13" s="8"/>
      <c r="AS13" s="8"/>
      <c r="AT13" s="8"/>
      <c r="AU13" s="8"/>
      <c r="AV13" s="8"/>
      <c r="AW13" s="8"/>
      <c r="AX13" s="8"/>
      <c r="AY13" s="8"/>
      <c r="AZ13" s="8"/>
      <c r="BA13" s="8"/>
      <c r="BB13" s="8"/>
    </row>
    <row r="14" spans="1:56"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row>
    <row r="15" spans="1:56" s="4" customFormat="1" x14ac:dyDescent="0.25">
      <c r="A15" s="11" t="s">
        <v>657</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row>
    <row r="16" spans="1:56" s="16" customFormat="1" x14ac:dyDescent="0.25">
      <c r="A16" s="16" t="s">
        <v>343</v>
      </c>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v>123665</v>
      </c>
      <c r="AE16" s="22">
        <v>113717</v>
      </c>
      <c r="AF16" s="22">
        <v>166695</v>
      </c>
      <c r="AG16" s="22">
        <f>AZ16-AF16-AE16-AD16</f>
        <v>125541</v>
      </c>
      <c r="AH16" s="22">
        <v>229885</v>
      </c>
      <c r="AI16" s="22">
        <v>248729</v>
      </c>
      <c r="AJ16" s="22">
        <v>257634</v>
      </c>
      <c r="AK16" s="22">
        <f>BA16-AJ16-AI16-AH16</f>
        <v>322947</v>
      </c>
      <c r="AL16" s="22">
        <v>274609</v>
      </c>
      <c r="AM16" s="22">
        <v>230479</v>
      </c>
      <c r="AN16" s="22">
        <v>177738</v>
      </c>
      <c r="AO16" s="22">
        <f>BB16-AN16-AM16-AL16</f>
        <v>181300</v>
      </c>
      <c r="AP16" s="22">
        <v>84394</v>
      </c>
      <c r="AQ16" s="22">
        <v>121035</v>
      </c>
      <c r="AR16" s="22"/>
      <c r="AS16" s="22"/>
      <c r="AT16" s="22"/>
      <c r="AU16" s="22">
        <v>551862</v>
      </c>
      <c r="AV16" s="22">
        <v>722908</v>
      </c>
      <c r="AW16" s="22">
        <v>903188</v>
      </c>
      <c r="AX16" s="22">
        <v>606850</v>
      </c>
      <c r="AY16" s="22">
        <v>638277</v>
      </c>
      <c r="AZ16" s="22">
        <v>529618</v>
      </c>
      <c r="BA16" s="22">
        <v>1059195</v>
      </c>
      <c r="BB16" s="22">
        <v>864126</v>
      </c>
    </row>
    <row r="17" spans="1:54" s="2" customFormat="1" x14ac:dyDescent="0.25">
      <c r="A17" s="2" t="s">
        <v>658</v>
      </c>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v>75811</v>
      </c>
      <c r="AE17" s="9">
        <v>81405</v>
      </c>
      <c r="AF17" s="9">
        <v>111492</v>
      </c>
      <c r="AG17" s="9">
        <f t="shared" ref="AG17:AG32" si="7">AZ17-AF17-AE17-AD17</f>
        <v>95221</v>
      </c>
      <c r="AH17" s="9">
        <v>137461</v>
      </c>
      <c r="AI17" s="9">
        <v>147656</v>
      </c>
      <c r="AJ17" s="9">
        <v>147955</v>
      </c>
      <c r="AK17" s="9">
        <f t="shared" ref="AK17:AK32" si="8">BA17-AJ17-AI17-AH17</f>
        <v>177140</v>
      </c>
      <c r="AL17" s="9">
        <v>144667</v>
      </c>
      <c r="AM17" s="9">
        <v>128484</v>
      </c>
      <c r="AN17" s="9">
        <v>107339</v>
      </c>
      <c r="AO17" s="9">
        <f t="shared" ref="AO17:AO32" si="9">BB17-AN17-AM17-AL17</f>
        <v>109072</v>
      </c>
      <c r="AP17" s="9">
        <v>52923</v>
      </c>
      <c r="AQ17" s="9">
        <v>81773</v>
      </c>
      <c r="AR17" s="9"/>
      <c r="AS17" s="9"/>
      <c r="AT17" s="9"/>
      <c r="AU17" s="9">
        <v>356936</v>
      </c>
      <c r="AV17" s="9">
        <v>429096</v>
      </c>
      <c r="AW17" s="9">
        <v>527916</v>
      </c>
      <c r="AX17" s="9">
        <v>411098</v>
      </c>
      <c r="AY17" s="9">
        <v>412046</v>
      </c>
      <c r="AZ17" s="9">
        <v>363929</v>
      </c>
      <c r="BA17" s="9">
        <v>610212</v>
      </c>
      <c r="BB17" s="9">
        <v>489562</v>
      </c>
    </row>
    <row r="18" spans="1:54" x14ac:dyDescent="0.25">
      <c r="A18" t="s">
        <v>366</v>
      </c>
      <c r="B18" s="8">
        <f t="shared" ref="B18:AN18" si="10">B16-B17</f>
        <v>0</v>
      </c>
      <c r="C18" s="8">
        <f t="shared" si="10"/>
        <v>0</v>
      </c>
      <c r="D18" s="8">
        <f t="shared" si="10"/>
        <v>0</v>
      </c>
      <c r="E18" s="8">
        <f t="shared" si="10"/>
        <v>0</v>
      </c>
      <c r="F18" s="8">
        <f t="shared" si="10"/>
        <v>0</v>
      </c>
      <c r="G18" s="8">
        <f t="shared" si="10"/>
        <v>0</v>
      </c>
      <c r="H18" s="8">
        <f t="shared" si="10"/>
        <v>0</v>
      </c>
      <c r="I18" s="8">
        <f t="shared" si="10"/>
        <v>0</v>
      </c>
      <c r="J18" s="8">
        <f t="shared" si="10"/>
        <v>0</v>
      </c>
      <c r="K18" s="8">
        <f t="shared" si="10"/>
        <v>0</v>
      </c>
      <c r="L18" s="8">
        <f t="shared" si="10"/>
        <v>0</v>
      </c>
      <c r="M18" s="8">
        <f t="shared" si="10"/>
        <v>0</v>
      </c>
      <c r="N18" s="8">
        <f t="shared" si="10"/>
        <v>0</v>
      </c>
      <c r="O18" s="8">
        <f t="shared" si="10"/>
        <v>0</v>
      </c>
      <c r="P18" s="8">
        <f t="shared" si="10"/>
        <v>0</v>
      </c>
      <c r="Q18" s="8">
        <f t="shared" si="10"/>
        <v>0</v>
      </c>
      <c r="R18" s="8">
        <f t="shared" si="10"/>
        <v>0</v>
      </c>
      <c r="S18" s="8">
        <f t="shared" si="10"/>
        <v>0</v>
      </c>
      <c r="T18" s="8">
        <f t="shared" si="10"/>
        <v>0</v>
      </c>
      <c r="U18" s="8">
        <f t="shared" si="10"/>
        <v>0</v>
      </c>
      <c r="V18" s="8">
        <f t="shared" si="10"/>
        <v>0</v>
      </c>
      <c r="W18" s="8">
        <f t="shared" si="10"/>
        <v>0</v>
      </c>
      <c r="X18" s="8">
        <f t="shared" si="10"/>
        <v>0</v>
      </c>
      <c r="Y18" s="8">
        <f t="shared" si="10"/>
        <v>0</v>
      </c>
      <c r="Z18" s="8">
        <f t="shared" si="10"/>
        <v>0</v>
      </c>
      <c r="AA18" s="8">
        <f t="shared" si="10"/>
        <v>0</v>
      </c>
      <c r="AB18" s="8">
        <f t="shared" si="10"/>
        <v>0</v>
      </c>
      <c r="AC18" s="8">
        <f t="shared" si="10"/>
        <v>0</v>
      </c>
      <c r="AD18" s="8">
        <f t="shared" si="10"/>
        <v>47854</v>
      </c>
      <c r="AE18" s="8">
        <f t="shared" si="10"/>
        <v>32312</v>
      </c>
      <c r="AF18" s="8">
        <f t="shared" si="10"/>
        <v>55203</v>
      </c>
      <c r="AG18" s="8">
        <f t="shared" si="7"/>
        <v>30320</v>
      </c>
      <c r="AH18" s="8">
        <f t="shared" si="10"/>
        <v>92424</v>
      </c>
      <c r="AI18" s="8">
        <f t="shared" si="10"/>
        <v>101073</v>
      </c>
      <c r="AJ18" s="8">
        <f t="shared" si="10"/>
        <v>109679</v>
      </c>
      <c r="AK18" s="8">
        <f t="shared" si="8"/>
        <v>145807</v>
      </c>
      <c r="AL18" s="8">
        <f t="shared" si="10"/>
        <v>129942</v>
      </c>
      <c r="AM18" s="8">
        <f t="shared" si="10"/>
        <v>101995</v>
      </c>
      <c r="AN18" s="8">
        <f t="shared" si="10"/>
        <v>70399</v>
      </c>
      <c r="AO18" s="8">
        <f t="shared" si="9"/>
        <v>72228</v>
      </c>
      <c r="AP18" s="8">
        <f>AP16-AP17</f>
        <v>31471</v>
      </c>
      <c r="AQ18" s="8">
        <f t="shared" ref="AQ18:AS18" si="11">AQ16-AQ17</f>
        <v>39262</v>
      </c>
      <c r="AR18" s="8">
        <f t="shared" si="11"/>
        <v>0</v>
      </c>
      <c r="AS18" s="8">
        <f t="shared" si="11"/>
        <v>0</v>
      </c>
      <c r="AT18" s="8"/>
      <c r="AU18" s="8">
        <f t="shared" ref="AU18:BA18" si="12">AU16-AU17</f>
        <v>194926</v>
      </c>
      <c r="AV18" s="8">
        <f t="shared" si="12"/>
        <v>293812</v>
      </c>
      <c r="AW18" s="8">
        <f t="shared" si="12"/>
        <v>375272</v>
      </c>
      <c r="AX18" s="8">
        <f t="shared" si="12"/>
        <v>195752</v>
      </c>
      <c r="AY18" s="8">
        <f t="shared" si="12"/>
        <v>226231</v>
      </c>
      <c r="AZ18" s="8">
        <f t="shared" si="12"/>
        <v>165689</v>
      </c>
      <c r="BA18" s="8">
        <f t="shared" si="12"/>
        <v>448983</v>
      </c>
      <c r="BB18" s="8">
        <f>BB16-BB17</f>
        <v>374564</v>
      </c>
    </row>
    <row r="19" spans="1:54" x14ac:dyDescent="0.25">
      <c r="A19" t="s">
        <v>659</v>
      </c>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v>3229</v>
      </c>
      <c r="AE19" s="8">
        <v>1795</v>
      </c>
      <c r="AF19" s="8">
        <v>3192</v>
      </c>
      <c r="AG19" s="8">
        <f t="shared" si="7"/>
        <v>-852</v>
      </c>
      <c r="AH19" s="8">
        <v>1906</v>
      </c>
      <c r="AI19" s="8">
        <v>1855</v>
      </c>
      <c r="AJ19" s="8">
        <v>1757</v>
      </c>
      <c r="AK19" s="8">
        <f t="shared" si="8"/>
        <v>1962</v>
      </c>
      <c r="AL19" s="8">
        <v>1808</v>
      </c>
      <c r="AM19" s="8">
        <v>1744</v>
      </c>
      <c r="AN19" s="8">
        <v>1716</v>
      </c>
      <c r="AO19" s="8">
        <f t="shared" si="9"/>
        <v>1994</v>
      </c>
      <c r="AP19" s="8">
        <v>1673</v>
      </c>
      <c r="AQ19" s="8">
        <v>1869</v>
      </c>
      <c r="AR19" s="8"/>
      <c r="AS19" s="8"/>
      <c r="AT19" s="8"/>
      <c r="AU19" s="8">
        <v>6943</v>
      </c>
      <c r="AV19" s="8">
        <v>10005</v>
      </c>
      <c r="AW19" s="8">
        <v>10238</v>
      </c>
      <c r="AX19" s="8">
        <v>11361</v>
      </c>
      <c r="AY19" s="8">
        <v>12866</v>
      </c>
      <c r="AZ19" s="8">
        <v>7364</v>
      </c>
      <c r="BA19" s="8">
        <v>7480</v>
      </c>
      <c r="BB19" s="8">
        <v>7262</v>
      </c>
    </row>
    <row r="20" spans="1:54" x14ac:dyDescent="0.25">
      <c r="A20" t="s">
        <v>660</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v>16773</v>
      </c>
      <c r="AE20" s="8">
        <v>10841</v>
      </c>
      <c r="AF20" s="8">
        <v>19294</v>
      </c>
      <c r="AG20" s="8">
        <f t="shared" si="7"/>
        <v>-4921</v>
      </c>
      <c r="AH20" s="8">
        <v>9995</v>
      </c>
      <c r="AI20" s="8">
        <v>11614</v>
      </c>
      <c r="AJ20" s="8">
        <v>10487</v>
      </c>
      <c r="AK20" s="8">
        <f t="shared" si="8"/>
        <v>10507</v>
      </c>
      <c r="AL20" s="8">
        <v>10634</v>
      </c>
      <c r="AM20" s="8">
        <v>11423</v>
      </c>
      <c r="AN20" s="8">
        <v>11518</v>
      </c>
      <c r="AO20" s="8">
        <f t="shared" si="9"/>
        <v>9581</v>
      </c>
      <c r="AP20" s="8">
        <v>8027</v>
      </c>
      <c r="AQ20" s="8">
        <v>9431</v>
      </c>
      <c r="AR20" s="8"/>
      <c r="AS20" s="8"/>
      <c r="AT20" s="8"/>
      <c r="AU20" s="8">
        <v>36033</v>
      </c>
      <c r="AV20" s="8">
        <v>42257</v>
      </c>
      <c r="AW20" s="8">
        <v>49338</v>
      </c>
      <c r="AX20" s="8">
        <v>55805</v>
      </c>
      <c r="AY20" s="8">
        <v>57263</v>
      </c>
      <c r="AZ20" s="8">
        <v>41987</v>
      </c>
      <c r="BA20" s="8">
        <v>42603</v>
      </c>
      <c r="BB20" s="8">
        <v>43156</v>
      </c>
    </row>
    <row r="21" spans="1:54" x14ac:dyDescent="0.25">
      <c r="A21" t="s">
        <v>661</v>
      </c>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v>26709</v>
      </c>
      <c r="AE21" s="8">
        <v>16103</v>
      </c>
      <c r="AF21" s="8">
        <v>21810</v>
      </c>
      <c r="AG21" s="8">
        <f t="shared" si="7"/>
        <v>1411</v>
      </c>
      <c r="AH21" s="8">
        <v>21780</v>
      </c>
      <c r="AI21" s="8">
        <v>23224</v>
      </c>
      <c r="AJ21" s="8">
        <v>17054</v>
      </c>
      <c r="AK21" s="8">
        <f t="shared" si="8"/>
        <v>17210</v>
      </c>
      <c r="AL21" s="8">
        <v>17614</v>
      </c>
      <c r="AM21" s="8">
        <v>23436</v>
      </c>
      <c r="AN21" s="8">
        <v>17443</v>
      </c>
      <c r="AO21" s="8">
        <f t="shared" si="9"/>
        <v>14000</v>
      </c>
      <c r="AP21" s="8">
        <v>17854</v>
      </c>
      <c r="AQ21" s="8">
        <v>15435</v>
      </c>
      <c r="AR21" s="8"/>
      <c r="AS21" s="8"/>
      <c r="AT21" s="8"/>
      <c r="AU21" s="8">
        <v>62322</v>
      </c>
      <c r="AV21" s="8">
        <v>82907</v>
      </c>
      <c r="AW21" s="8">
        <v>115757</v>
      </c>
      <c r="AX21" s="8">
        <v>101538</v>
      </c>
      <c r="AY21" s="8">
        <v>107650</v>
      </c>
      <c r="AZ21" s="8">
        <v>66033</v>
      </c>
      <c r="BA21" s="8">
        <v>79268</v>
      </c>
      <c r="BB21" s="8">
        <v>72493</v>
      </c>
    </row>
    <row r="22" spans="1:54" s="2" customFormat="1" x14ac:dyDescent="0.25">
      <c r="A22" s="2" t="s">
        <v>662</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v>0</v>
      </c>
      <c r="AE22" s="9">
        <v>0</v>
      </c>
      <c r="AF22" s="9">
        <v>0</v>
      </c>
      <c r="AG22" s="9">
        <f t="shared" si="7"/>
        <v>0</v>
      </c>
      <c r="AH22" s="9">
        <v>0</v>
      </c>
      <c r="AI22" s="9">
        <v>0</v>
      </c>
      <c r="AJ22" s="9">
        <v>0</v>
      </c>
      <c r="AK22" s="9">
        <f t="shared" si="8"/>
        <v>0</v>
      </c>
      <c r="AL22" s="9">
        <v>0</v>
      </c>
      <c r="AM22" s="9">
        <v>0</v>
      </c>
      <c r="AN22" s="9">
        <v>0</v>
      </c>
      <c r="AO22" s="9">
        <f t="shared" si="9"/>
        <v>0</v>
      </c>
      <c r="AP22" s="9">
        <v>0</v>
      </c>
      <c r="AQ22" s="9">
        <v>0</v>
      </c>
      <c r="AR22" s="9"/>
      <c r="AS22" s="9"/>
      <c r="AT22" s="9"/>
      <c r="AU22" s="9">
        <v>0</v>
      </c>
      <c r="AV22" s="9">
        <v>0</v>
      </c>
      <c r="AW22" s="9">
        <v>0</v>
      </c>
      <c r="AX22" s="9">
        <v>0</v>
      </c>
      <c r="AY22" s="9">
        <v>10396</v>
      </c>
      <c r="AZ22" s="9">
        <v>0</v>
      </c>
      <c r="BA22" s="9">
        <v>0</v>
      </c>
      <c r="BB22" s="9">
        <v>0</v>
      </c>
    </row>
    <row r="23" spans="1:54" s="3" customFormat="1" x14ac:dyDescent="0.25">
      <c r="A23" s="3" t="s">
        <v>663</v>
      </c>
      <c r="B23" s="10">
        <f t="shared" ref="B23:AN23" si="13">SUM(B19:B22)</f>
        <v>0</v>
      </c>
      <c r="C23" s="10">
        <f t="shared" si="13"/>
        <v>0</v>
      </c>
      <c r="D23" s="10">
        <f t="shared" si="13"/>
        <v>0</v>
      </c>
      <c r="E23" s="10">
        <f t="shared" si="13"/>
        <v>0</v>
      </c>
      <c r="F23" s="10">
        <f t="shared" si="13"/>
        <v>0</v>
      </c>
      <c r="G23" s="10">
        <f t="shared" si="13"/>
        <v>0</v>
      </c>
      <c r="H23" s="10">
        <f t="shared" si="13"/>
        <v>0</v>
      </c>
      <c r="I23" s="10">
        <f t="shared" si="13"/>
        <v>0</v>
      </c>
      <c r="J23" s="10">
        <f t="shared" si="13"/>
        <v>0</v>
      </c>
      <c r="K23" s="10">
        <f t="shared" si="13"/>
        <v>0</v>
      </c>
      <c r="L23" s="10">
        <f t="shared" si="13"/>
        <v>0</v>
      </c>
      <c r="M23" s="10">
        <f t="shared" si="13"/>
        <v>0</v>
      </c>
      <c r="N23" s="10">
        <f t="shared" si="13"/>
        <v>0</v>
      </c>
      <c r="O23" s="10">
        <f t="shared" si="13"/>
        <v>0</v>
      </c>
      <c r="P23" s="10">
        <f t="shared" si="13"/>
        <v>0</v>
      </c>
      <c r="Q23" s="10">
        <f t="shared" si="13"/>
        <v>0</v>
      </c>
      <c r="R23" s="10">
        <f t="shared" si="13"/>
        <v>0</v>
      </c>
      <c r="S23" s="10">
        <f t="shared" si="13"/>
        <v>0</v>
      </c>
      <c r="T23" s="10">
        <f t="shared" si="13"/>
        <v>0</v>
      </c>
      <c r="U23" s="10">
        <f t="shared" si="13"/>
        <v>0</v>
      </c>
      <c r="V23" s="10">
        <f t="shared" si="13"/>
        <v>0</v>
      </c>
      <c r="W23" s="10">
        <f t="shared" si="13"/>
        <v>0</v>
      </c>
      <c r="X23" s="10">
        <f t="shared" si="13"/>
        <v>0</v>
      </c>
      <c r="Y23" s="10">
        <f t="shared" si="13"/>
        <v>0</v>
      </c>
      <c r="Z23" s="10">
        <f t="shared" si="13"/>
        <v>0</v>
      </c>
      <c r="AA23" s="10">
        <f t="shared" si="13"/>
        <v>0</v>
      </c>
      <c r="AB23" s="10">
        <f t="shared" si="13"/>
        <v>0</v>
      </c>
      <c r="AC23" s="10">
        <f t="shared" si="13"/>
        <v>0</v>
      </c>
      <c r="AD23" s="10">
        <f t="shared" si="13"/>
        <v>46711</v>
      </c>
      <c r="AE23" s="10">
        <f t="shared" si="13"/>
        <v>28739</v>
      </c>
      <c r="AF23" s="10">
        <f t="shared" si="13"/>
        <v>44296</v>
      </c>
      <c r="AG23" s="10">
        <f t="shared" si="7"/>
        <v>-4362</v>
      </c>
      <c r="AH23" s="10">
        <f t="shared" si="13"/>
        <v>33681</v>
      </c>
      <c r="AI23" s="10">
        <f t="shared" si="13"/>
        <v>36693</v>
      </c>
      <c r="AJ23" s="10">
        <f t="shared" si="13"/>
        <v>29298</v>
      </c>
      <c r="AK23" s="10">
        <f t="shared" si="8"/>
        <v>29679</v>
      </c>
      <c r="AL23" s="10">
        <f t="shared" si="13"/>
        <v>30056</v>
      </c>
      <c r="AM23" s="10">
        <f t="shared" si="13"/>
        <v>36603</v>
      </c>
      <c r="AN23" s="10">
        <f t="shared" si="13"/>
        <v>30677</v>
      </c>
      <c r="AO23" s="10">
        <f t="shared" si="9"/>
        <v>25575</v>
      </c>
      <c r="AP23" s="10">
        <f>SUM(AP19:AP22)</f>
        <v>27554</v>
      </c>
      <c r="AQ23" s="10">
        <f t="shared" ref="AQ23:AS23" si="14">SUM(AQ19:AQ22)</f>
        <v>26735</v>
      </c>
      <c r="AR23" s="10">
        <f t="shared" si="14"/>
        <v>0</v>
      </c>
      <c r="AS23" s="10">
        <f t="shared" si="14"/>
        <v>0</v>
      </c>
      <c r="AT23" s="10"/>
      <c r="AU23" s="10">
        <f t="shared" ref="AU23:BA23" si="15">SUM(AU19:AU22)</f>
        <v>105298</v>
      </c>
      <c r="AV23" s="10">
        <f t="shared" si="15"/>
        <v>135169</v>
      </c>
      <c r="AW23" s="10">
        <f t="shared" si="15"/>
        <v>175333</v>
      </c>
      <c r="AX23" s="10">
        <f t="shared" si="15"/>
        <v>168704</v>
      </c>
      <c r="AY23" s="10">
        <f t="shared" si="15"/>
        <v>188175</v>
      </c>
      <c r="AZ23" s="10">
        <f t="shared" si="15"/>
        <v>115384</v>
      </c>
      <c r="BA23" s="10">
        <f t="shared" si="15"/>
        <v>129351</v>
      </c>
      <c r="BB23" s="10">
        <f>SUM(BB19:BB22)</f>
        <v>122911</v>
      </c>
    </row>
    <row r="24" spans="1:54" s="16" customFormat="1" x14ac:dyDescent="0.25">
      <c r="A24" s="16" t="s">
        <v>664</v>
      </c>
      <c r="B24" s="22">
        <f t="shared" ref="B24:AN24" si="16">B18-B23</f>
        <v>0</v>
      </c>
      <c r="C24" s="22">
        <f t="shared" si="16"/>
        <v>0</v>
      </c>
      <c r="D24" s="22">
        <f t="shared" si="16"/>
        <v>0</v>
      </c>
      <c r="E24" s="22">
        <f t="shared" si="16"/>
        <v>0</v>
      </c>
      <c r="F24" s="22">
        <f t="shared" si="16"/>
        <v>0</v>
      </c>
      <c r="G24" s="22">
        <f t="shared" si="16"/>
        <v>0</v>
      </c>
      <c r="H24" s="22">
        <f t="shared" si="16"/>
        <v>0</v>
      </c>
      <c r="I24" s="22">
        <f t="shared" si="16"/>
        <v>0</v>
      </c>
      <c r="J24" s="22">
        <f t="shared" si="16"/>
        <v>0</v>
      </c>
      <c r="K24" s="22">
        <f t="shared" si="16"/>
        <v>0</v>
      </c>
      <c r="L24" s="22">
        <f t="shared" si="16"/>
        <v>0</v>
      </c>
      <c r="M24" s="22">
        <f t="shared" si="16"/>
        <v>0</v>
      </c>
      <c r="N24" s="22">
        <f t="shared" si="16"/>
        <v>0</v>
      </c>
      <c r="O24" s="22">
        <f t="shared" si="16"/>
        <v>0</v>
      </c>
      <c r="P24" s="22">
        <f t="shared" si="16"/>
        <v>0</v>
      </c>
      <c r="Q24" s="22">
        <f t="shared" si="16"/>
        <v>0</v>
      </c>
      <c r="R24" s="22">
        <f t="shared" si="16"/>
        <v>0</v>
      </c>
      <c r="S24" s="22">
        <f t="shared" si="16"/>
        <v>0</v>
      </c>
      <c r="T24" s="22">
        <f t="shared" si="16"/>
        <v>0</v>
      </c>
      <c r="U24" s="22">
        <f t="shared" si="16"/>
        <v>0</v>
      </c>
      <c r="V24" s="22">
        <f t="shared" si="16"/>
        <v>0</v>
      </c>
      <c r="W24" s="22">
        <f t="shared" si="16"/>
        <v>0</v>
      </c>
      <c r="X24" s="22">
        <f t="shared" si="16"/>
        <v>0</v>
      </c>
      <c r="Y24" s="22">
        <f t="shared" si="16"/>
        <v>0</v>
      </c>
      <c r="Z24" s="22">
        <f t="shared" si="16"/>
        <v>0</v>
      </c>
      <c r="AA24" s="22">
        <f t="shared" si="16"/>
        <v>0</v>
      </c>
      <c r="AB24" s="22">
        <f t="shared" si="16"/>
        <v>0</v>
      </c>
      <c r="AC24" s="22">
        <f t="shared" si="16"/>
        <v>0</v>
      </c>
      <c r="AD24" s="22">
        <f t="shared" si="16"/>
        <v>1143</v>
      </c>
      <c r="AE24" s="22">
        <f t="shared" si="16"/>
        <v>3573</v>
      </c>
      <c r="AF24" s="22">
        <f t="shared" si="16"/>
        <v>10907</v>
      </c>
      <c r="AG24" s="22">
        <f t="shared" si="7"/>
        <v>34682</v>
      </c>
      <c r="AH24" s="22">
        <f t="shared" si="16"/>
        <v>58743</v>
      </c>
      <c r="AI24" s="22">
        <f t="shared" si="16"/>
        <v>64380</v>
      </c>
      <c r="AJ24" s="22">
        <f t="shared" si="16"/>
        <v>80381</v>
      </c>
      <c r="AK24" s="22">
        <f t="shared" si="8"/>
        <v>116128</v>
      </c>
      <c r="AL24" s="22">
        <f t="shared" si="16"/>
        <v>99886</v>
      </c>
      <c r="AM24" s="22">
        <f t="shared" si="16"/>
        <v>65392</v>
      </c>
      <c r="AN24" s="22">
        <f t="shared" si="16"/>
        <v>39722</v>
      </c>
      <c r="AO24" s="22">
        <f t="shared" si="9"/>
        <v>46653</v>
      </c>
      <c r="AP24" s="22">
        <f>AP18-AP23</f>
        <v>3917</v>
      </c>
      <c r="AQ24" s="22">
        <f t="shared" ref="AQ24:AS24" si="17">AQ18-AQ23</f>
        <v>12527</v>
      </c>
      <c r="AR24" s="22">
        <f t="shared" si="17"/>
        <v>0</v>
      </c>
      <c r="AS24" s="22">
        <f t="shared" si="17"/>
        <v>0</v>
      </c>
      <c r="AT24" s="22"/>
      <c r="AU24" s="22">
        <f t="shared" ref="AU24:BA24" si="18">AU18-AU23</f>
        <v>89628</v>
      </c>
      <c r="AV24" s="22">
        <f t="shared" si="18"/>
        <v>158643</v>
      </c>
      <c r="AW24" s="22">
        <f t="shared" si="18"/>
        <v>199939</v>
      </c>
      <c r="AX24" s="22">
        <f t="shared" si="18"/>
        <v>27048</v>
      </c>
      <c r="AY24" s="22">
        <f t="shared" si="18"/>
        <v>38056</v>
      </c>
      <c r="AZ24" s="22">
        <f t="shared" si="18"/>
        <v>50305</v>
      </c>
      <c r="BA24" s="22">
        <f t="shared" si="18"/>
        <v>319632</v>
      </c>
      <c r="BB24" s="22">
        <f>BB18-BB23</f>
        <v>251653</v>
      </c>
    </row>
    <row r="25" spans="1:54" x14ac:dyDescent="0.25">
      <c r="A25" t="s">
        <v>665</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v>5</v>
      </c>
      <c r="AE25" s="8">
        <v>83</v>
      </c>
      <c r="AF25" s="8">
        <v>-18</v>
      </c>
      <c r="AG25" s="8">
        <f t="shared" si="7"/>
        <v>425</v>
      </c>
      <c r="AH25" s="8">
        <v>67</v>
      </c>
      <c r="AI25" s="8">
        <v>693</v>
      </c>
      <c r="AJ25" s="8">
        <v>952</v>
      </c>
      <c r="AK25" s="8">
        <f t="shared" si="8"/>
        <v>540</v>
      </c>
      <c r="AL25" s="8">
        <v>660</v>
      </c>
      <c r="AM25" s="8">
        <v>833</v>
      </c>
      <c r="AN25" s="8">
        <v>751</v>
      </c>
      <c r="AO25" s="8">
        <f t="shared" si="9"/>
        <v>624</v>
      </c>
      <c r="AP25" s="8">
        <v>673</v>
      </c>
      <c r="AQ25" s="8">
        <v>790</v>
      </c>
      <c r="AR25" s="8"/>
      <c r="AS25" s="8"/>
      <c r="AT25" s="8"/>
      <c r="AU25" s="8">
        <v>39</v>
      </c>
      <c r="AV25" s="8">
        <v>-22</v>
      </c>
      <c r="AW25" s="8">
        <v>-52</v>
      </c>
      <c r="AX25" s="8">
        <v>1737</v>
      </c>
      <c r="AY25" s="8">
        <v>33</v>
      </c>
      <c r="AZ25" s="8">
        <v>495</v>
      </c>
      <c r="BA25" s="8">
        <v>2252</v>
      </c>
      <c r="BB25" s="8">
        <v>2868</v>
      </c>
    </row>
    <row r="26" spans="1:54" x14ac:dyDescent="0.25">
      <c r="A26" t="s">
        <v>666</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v>0</v>
      </c>
      <c r="AE26" s="8">
        <v>0</v>
      </c>
      <c r="AF26" s="8">
        <v>0</v>
      </c>
      <c r="AG26" s="8">
        <f t="shared" si="7"/>
        <v>0</v>
      </c>
      <c r="AH26" s="8"/>
      <c r="AI26" s="8"/>
      <c r="AJ26" s="8">
        <v>0</v>
      </c>
      <c r="AK26" s="8">
        <f t="shared" si="8"/>
        <v>0</v>
      </c>
      <c r="AL26" s="8"/>
      <c r="AM26" s="8"/>
      <c r="AN26" s="8">
        <v>0</v>
      </c>
      <c r="AO26" s="8">
        <f t="shared" si="9"/>
        <v>0</v>
      </c>
      <c r="AP26" s="8"/>
      <c r="AQ26" s="8">
        <v>0</v>
      </c>
      <c r="AR26" s="8"/>
      <c r="AS26" s="8"/>
      <c r="AT26" s="8"/>
      <c r="AU26" s="8">
        <v>395</v>
      </c>
      <c r="AV26" s="8">
        <v>176</v>
      </c>
      <c r="AW26" s="8">
        <v>0</v>
      </c>
      <c r="AX26" s="8">
        <v>0</v>
      </c>
      <c r="AY26" s="8">
        <v>0</v>
      </c>
      <c r="AZ26" s="8">
        <v>0</v>
      </c>
      <c r="BA26" s="8">
        <v>0</v>
      </c>
      <c r="BB26" s="8">
        <v>0</v>
      </c>
    </row>
    <row r="27" spans="1:54" s="2" customFormat="1" x14ac:dyDescent="0.25">
      <c r="A27" s="2" t="s">
        <v>667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v>-2627</v>
      </c>
      <c r="AE27" s="9">
        <v>-3046</v>
      </c>
      <c r="AF27" s="9">
        <v>-2885</v>
      </c>
      <c r="AG27" s="9">
        <f t="shared" si="7"/>
        <v>-3067</v>
      </c>
      <c r="AH27" s="9">
        <v>-1316</v>
      </c>
      <c r="AI27" s="9">
        <v>-1490</v>
      </c>
      <c r="AJ27" s="9">
        <v>-550</v>
      </c>
      <c r="AK27" s="9">
        <f t="shared" si="8"/>
        <v>-563</v>
      </c>
      <c r="AL27" s="9">
        <v>-544</v>
      </c>
      <c r="AM27" s="9">
        <v>-466</v>
      </c>
      <c r="AN27" s="9">
        <v>-594</v>
      </c>
      <c r="AO27" s="9">
        <f t="shared" si="9"/>
        <v>-531</v>
      </c>
      <c r="AP27" s="9">
        <v>-433</v>
      </c>
      <c r="AQ27" s="9">
        <v>-420</v>
      </c>
      <c r="AR27" s="9"/>
      <c r="AS27" s="9"/>
      <c r="AT27" s="9"/>
      <c r="AU27" s="9">
        <v>-11330</v>
      </c>
      <c r="AV27" s="9">
        <v>-13704</v>
      </c>
      <c r="AW27" s="9">
        <v>-8581</v>
      </c>
      <c r="AX27" s="9">
        <v>-11168</v>
      </c>
      <c r="AY27" s="9">
        <v>-9351</v>
      </c>
      <c r="AZ27" s="9">
        <v>-11625</v>
      </c>
      <c r="BA27" s="9">
        <v>-3919</v>
      </c>
      <c r="BB27" s="9">
        <v>-2135</v>
      </c>
    </row>
    <row r="28" spans="1:54" x14ac:dyDescent="0.25">
      <c r="A28" t="s">
        <v>668</v>
      </c>
      <c r="B28" s="8">
        <f t="shared" ref="B28:AN28" si="19">SUM(B24:B27)</f>
        <v>0</v>
      </c>
      <c r="C28" s="8">
        <f t="shared" si="19"/>
        <v>0</v>
      </c>
      <c r="D28" s="8">
        <f t="shared" si="19"/>
        <v>0</v>
      </c>
      <c r="E28" s="8">
        <f t="shared" si="19"/>
        <v>0</v>
      </c>
      <c r="F28" s="8">
        <f t="shared" si="19"/>
        <v>0</v>
      </c>
      <c r="G28" s="8">
        <f t="shared" si="19"/>
        <v>0</v>
      </c>
      <c r="H28" s="8">
        <f t="shared" si="19"/>
        <v>0</v>
      </c>
      <c r="I28" s="8">
        <f t="shared" si="19"/>
        <v>0</v>
      </c>
      <c r="J28" s="8">
        <f t="shared" si="19"/>
        <v>0</v>
      </c>
      <c r="K28" s="8">
        <f t="shared" si="19"/>
        <v>0</v>
      </c>
      <c r="L28" s="8">
        <f t="shared" si="19"/>
        <v>0</v>
      </c>
      <c r="M28" s="8">
        <f t="shared" si="19"/>
        <v>0</v>
      </c>
      <c r="N28" s="8">
        <f t="shared" si="19"/>
        <v>0</v>
      </c>
      <c r="O28" s="8">
        <f t="shared" si="19"/>
        <v>0</v>
      </c>
      <c r="P28" s="8">
        <f t="shared" si="19"/>
        <v>0</v>
      </c>
      <c r="Q28" s="8">
        <f t="shared" si="19"/>
        <v>0</v>
      </c>
      <c r="R28" s="8">
        <f t="shared" si="19"/>
        <v>0</v>
      </c>
      <c r="S28" s="8">
        <f t="shared" si="19"/>
        <v>0</v>
      </c>
      <c r="T28" s="8">
        <f t="shared" si="19"/>
        <v>0</v>
      </c>
      <c r="U28" s="8">
        <f t="shared" si="19"/>
        <v>0</v>
      </c>
      <c r="V28" s="8">
        <f t="shared" si="19"/>
        <v>0</v>
      </c>
      <c r="W28" s="8">
        <f t="shared" si="19"/>
        <v>0</v>
      </c>
      <c r="X28" s="8">
        <f t="shared" si="19"/>
        <v>0</v>
      </c>
      <c r="Y28" s="8">
        <f t="shared" si="19"/>
        <v>0</v>
      </c>
      <c r="Z28" s="8">
        <f t="shared" si="19"/>
        <v>0</v>
      </c>
      <c r="AA28" s="8">
        <f t="shared" si="19"/>
        <v>0</v>
      </c>
      <c r="AB28" s="8">
        <f t="shared" si="19"/>
        <v>0</v>
      </c>
      <c r="AC28" s="8">
        <f t="shared" si="19"/>
        <v>0</v>
      </c>
      <c r="AD28" s="8">
        <f t="shared" si="19"/>
        <v>-1479</v>
      </c>
      <c r="AE28" s="8">
        <f t="shared" si="19"/>
        <v>610</v>
      </c>
      <c r="AF28" s="8">
        <f t="shared" si="19"/>
        <v>8004</v>
      </c>
      <c r="AG28" s="8">
        <f t="shared" si="7"/>
        <v>32040</v>
      </c>
      <c r="AH28" s="8">
        <f t="shared" si="19"/>
        <v>57494</v>
      </c>
      <c r="AI28" s="8">
        <f t="shared" si="19"/>
        <v>63583</v>
      </c>
      <c r="AJ28" s="8">
        <f t="shared" si="19"/>
        <v>80783</v>
      </c>
      <c r="AK28" s="8">
        <f t="shared" si="8"/>
        <v>116105</v>
      </c>
      <c r="AL28" s="8">
        <f t="shared" si="19"/>
        <v>100002</v>
      </c>
      <c r="AM28" s="8">
        <f t="shared" si="19"/>
        <v>65759</v>
      </c>
      <c r="AN28" s="8">
        <f t="shared" si="19"/>
        <v>39879</v>
      </c>
      <c r="AO28" s="8">
        <f t="shared" si="9"/>
        <v>46746</v>
      </c>
      <c r="AP28" s="8">
        <f>SUM(AP24:AP27)</f>
        <v>4157</v>
      </c>
      <c r="AQ28" s="8">
        <f t="shared" ref="AQ28:AS28" si="20">SUM(AQ24:AQ27)</f>
        <v>12897</v>
      </c>
      <c r="AR28" s="8">
        <f t="shared" si="20"/>
        <v>0</v>
      </c>
      <c r="AS28" s="8">
        <f t="shared" si="20"/>
        <v>0</v>
      </c>
      <c r="AT28" s="8"/>
      <c r="AU28" s="8">
        <f t="shared" ref="AU28:BA28" si="21">SUM(AU24:AU27)</f>
        <v>78732</v>
      </c>
      <c r="AV28" s="8">
        <f t="shared" si="21"/>
        <v>145093</v>
      </c>
      <c r="AW28" s="8">
        <f t="shared" si="21"/>
        <v>191306</v>
      </c>
      <c r="AX28" s="8">
        <f t="shared" si="21"/>
        <v>17617</v>
      </c>
      <c r="AY28" s="8">
        <f t="shared" si="21"/>
        <v>28738</v>
      </c>
      <c r="AZ28" s="8">
        <f t="shared" si="21"/>
        <v>39175</v>
      </c>
      <c r="BA28" s="8">
        <f t="shared" si="21"/>
        <v>317965</v>
      </c>
      <c r="BB28" s="8">
        <f>SUM(BB24:BB27)</f>
        <v>252386</v>
      </c>
    </row>
    <row r="29" spans="1:54" x14ac:dyDescent="0.25">
      <c r="A29" t="s">
        <v>669</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v>629</v>
      </c>
      <c r="AE29" s="8">
        <v>267</v>
      </c>
      <c r="AF29" s="8">
        <v>2273</v>
      </c>
      <c r="AG29" s="8">
        <f t="shared" si="7"/>
        <v>8353</v>
      </c>
      <c r="AH29" s="8">
        <v>14193</v>
      </c>
      <c r="AI29" s="8">
        <v>14465</v>
      </c>
      <c r="AJ29" s="8">
        <v>18520</v>
      </c>
      <c r="AK29" s="8">
        <f t="shared" si="8"/>
        <v>27216</v>
      </c>
      <c r="AL29" s="8">
        <v>23120</v>
      </c>
      <c r="AM29" s="8">
        <v>14824</v>
      </c>
      <c r="AN29" s="8">
        <v>9337</v>
      </c>
      <c r="AO29" s="8">
        <f t="shared" si="9"/>
        <v>10611</v>
      </c>
      <c r="AP29" s="8">
        <v>845</v>
      </c>
      <c r="AQ29" s="8">
        <v>3249</v>
      </c>
      <c r="AR29" s="8"/>
      <c r="AS29" s="8"/>
      <c r="AT29" s="8"/>
      <c r="AU29" s="8">
        <v>28905</v>
      </c>
      <c r="AV29" s="8">
        <v>51135</v>
      </c>
      <c r="AW29" s="8">
        <v>63452</v>
      </c>
      <c r="AX29" s="8">
        <v>-2511</v>
      </c>
      <c r="AY29" s="8">
        <v>10328</v>
      </c>
      <c r="AZ29" s="8">
        <v>11522</v>
      </c>
      <c r="BA29" s="8">
        <v>74394</v>
      </c>
      <c r="BB29" s="8">
        <v>57892</v>
      </c>
    </row>
    <row r="30" spans="1:54" x14ac:dyDescent="0.25">
      <c r="A30" t="s">
        <v>670</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v>0</v>
      </c>
      <c r="AE30" s="8">
        <v>950</v>
      </c>
      <c r="AF30" s="8">
        <v>0</v>
      </c>
      <c r="AG30" s="8">
        <f t="shared" si="7"/>
        <v>-89833</v>
      </c>
      <c r="AH30" s="8">
        <v>0</v>
      </c>
      <c r="AI30" s="8">
        <v>0</v>
      </c>
      <c r="AJ30" s="8">
        <v>127</v>
      </c>
      <c r="AK30" s="8">
        <f t="shared" si="8"/>
        <v>8351</v>
      </c>
      <c r="AL30" s="8">
        <v>0</v>
      </c>
      <c r="AM30" s="8">
        <v>0</v>
      </c>
      <c r="AN30" s="8">
        <v>0</v>
      </c>
      <c r="AO30" s="8">
        <f t="shared" si="9"/>
        <v>0</v>
      </c>
      <c r="AP30" s="8">
        <v>0</v>
      </c>
      <c r="AQ30" s="8">
        <v>0</v>
      </c>
      <c r="AR30" s="8"/>
      <c r="AS30" s="8"/>
      <c r="AT30" s="8"/>
      <c r="AU30" s="8">
        <v>-214</v>
      </c>
      <c r="AV30" s="8">
        <v>0</v>
      </c>
      <c r="AW30" s="8">
        <v>0</v>
      </c>
      <c r="AX30" s="8">
        <v>0</v>
      </c>
      <c r="AY30" s="8">
        <v>0</v>
      </c>
      <c r="AZ30" s="8">
        <v>-88883</v>
      </c>
      <c r="BA30" s="8">
        <v>8478</v>
      </c>
      <c r="BB30" s="8">
        <v>0</v>
      </c>
    </row>
    <row r="31" spans="1:54" s="2" customFormat="1" x14ac:dyDescent="0.25">
      <c r="A31" s="2" t="s">
        <v>671</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v>-328</v>
      </c>
      <c r="AE31" s="9">
        <v>-153</v>
      </c>
      <c r="AF31" s="9">
        <v>-66</v>
      </c>
      <c r="AG31" s="9">
        <f t="shared" si="7"/>
        <v>0</v>
      </c>
      <c r="AH31" s="9">
        <v>0</v>
      </c>
      <c r="AI31" s="9">
        <v>0</v>
      </c>
      <c r="AJ31" s="9">
        <v>0</v>
      </c>
      <c r="AK31" s="9">
        <f t="shared" si="8"/>
        <v>0</v>
      </c>
      <c r="AL31" s="9">
        <v>0</v>
      </c>
      <c r="AM31" s="9">
        <v>0</v>
      </c>
      <c r="AN31" s="9">
        <v>0</v>
      </c>
      <c r="AO31" s="9">
        <f t="shared" si="9"/>
        <v>0</v>
      </c>
      <c r="AP31" s="9">
        <v>0</v>
      </c>
      <c r="AQ31" s="9">
        <v>0</v>
      </c>
      <c r="AR31" s="9"/>
      <c r="AS31" s="9"/>
      <c r="AT31" s="9"/>
      <c r="AU31" s="9">
        <v>0</v>
      </c>
      <c r="AV31" s="9">
        <v>-821</v>
      </c>
      <c r="AW31" s="9">
        <v>1184</v>
      </c>
      <c r="AX31" s="9">
        <v>1107</v>
      </c>
      <c r="AY31" s="9">
        <v>-1069</v>
      </c>
      <c r="AZ31" s="9">
        <v>-547</v>
      </c>
      <c r="BA31" s="9">
        <v>0</v>
      </c>
      <c r="BB31" s="9">
        <v>0</v>
      </c>
    </row>
    <row r="32" spans="1:54" s="16" customFormat="1" x14ac:dyDescent="0.25">
      <c r="A32" s="16" t="s">
        <v>585</v>
      </c>
      <c r="B32" s="22">
        <f t="shared" ref="B32:AI32" si="22">+B28-B29+B30+B31</f>
        <v>0</v>
      </c>
      <c r="C32" s="22">
        <f t="shared" si="22"/>
        <v>0</v>
      </c>
      <c r="D32" s="22">
        <f t="shared" si="22"/>
        <v>0</v>
      </c>
      <c r="E32" s="22">
        <f t="shared" si="22"/>
        <v>0</v>
      </c>
      <c r="F32" s="22">
        <f t="shared" si="22"/>
        <v>0</v>
      </c>
      <c r="G32" s="22">
        <f t="shared" si="22"/>
        <v>0</v>
      </c>
      <c r="H32" s="22">
        <f t="shared" si="22"/>
        <v>0</v>
      </c>
      <c r="I32" s="22">
        <f t="shared" si="22"/>
        <v>0</v>
      </c>
      <c r="J32" s="22">
        <f t="shared" si="22"/>
        <v>0</v>
      </c>
      <c r="K32" s="22">
        <f t="shared" si="22"/>
        <v>0</v>
      </c>
      <c r="L32" s="22">
        <f t="shared" si="22"/>
        <v>0</v>
      </c>
      <c r="M32" s="22">
        <f t="shared" si="22"/>
        <v>0</v>
      </c>
      <c r="N32" s="22">
        <f t="shared" si="22"/>
        <v>0</v>
      </c>
      <c r="O32" s="22">
        <f t="shared" si="22"/>
        <v>0</v>
      </c>
      <c r="P32" s="22">
        <f t="shared" si="22"/>
        <v>0</v>
      </c>
      <c r="Q32" s="22">
        <f t="shared" si="22"/>
        <v>0</v>
      </c>
      <c r="R32" s="22">
        <f t="shared" si="22"/>
        <v>0</v>
      </c>
      <c r="S32" s="22">
        <f t="shared" si="22"/>
        <v>0</v>
      </c>
      <c r="T32" s="22">
        <f t="shared" si="22"/>
        <v>0</v>
      </c>
      <c r="U32" s="22">
        <f t="shared" si="22"/>
        <v>0</v>
      </c>
      <c r="V32" s="22">
        <f t="shared" si="22"/>
        <v>0</v>
      </c>
      <c r="W32" s="22">
        <f t="shared" si="22"/>
        <v>0</v>
      </c>
      <c r="X32" s="22">
        <f t="shared" si="22"/>
        <v>0</v>
      </c>
      <c r="Y32" s="22">
        <f t="shared" si="22"/>
        <v>0</v>
      </c>
      <c r="Z32" s="22">
        <f t="shared" si="22"/>
        <v>0</v>
      </c>
      <c r="AA32" s="22">
        <f t="shared" si="22"/>
        <v>0</v>
      </c>
      <c r="AB32" s="22">
        <f t="shared" si="22"/>
        <v>0</v>
      </c>
      <c r="AC32" s="22">
        <f t="shared" si="22"/>
        <v>0</v>
      </c>
      <c r="AD32" s="22">
        <f t="shared" si="22"/>
        <v>-2436</v>
      </c>
      <c r="AE32" s="22">
        <f t="shared" si="22"/>
        <v>1140</v>
      </c>
      <c r="AF32" s="22">
        <f t="shared" si="22"/>
        <v>5665</v>
      </c>
      <c r="AG32" s="22">
        <f t="shared" si="7"/>
        <v>-66146</v>
      </c>
      <c r="AH32" s="22">
        <f t="shared" si="22"/>
        <v>43301</v>
      </c>
      <c r="AI32" s="22">
        <f t="shared" si="22"/>
        <v>49118</v>
      </c>
      <c r="AJ32" s="22">
        <f>+AJ28-AJ29+AJ30+AJ31</f>
        <v>62390</v>
      </c>
      <c r="AK32" s="22">
        <f t="shared" si="8"/>
        <v>97240</v>
      </c>
      <c r="AL32" s="22">
        <f t="shared" ref="AL32:AS32" si="23">+AL28-AL29+AL30+AL31</f>
        <v>76882</v>
      </c>
      <c r="AM32" s="22">
        <f t="shared" si="23"/>
        <v>50935</v>
      </c>
      <c r="AN32" s="22">
        <f t="shared" si="23"/>
        <v>30542</v>
      </c>
      <c r="AO32" s="22">
        <f t="shared" si="9"/>
        <v>36135</v>
      </c>
      <c r="AP32" s="22">
        <f t="shared" si="23"/>
        <v>3312</v>
      </c>
      <c r="AQ32" s="22">
        <f t="shared" si="23"/>
        <v>9648</v>
      </c>
      <c r="AR32" s="22">
        <f t="shared" si="23"/>
        <v>0</v>
      </c>
      <c r="AS32" s="22">
        <f t="shared" si="23"/>
        <v>0</v>
      </c>
      <c r="AT32" s="22"/>
      <c r="AU32" s="22">
        <f t="shared" ref="AU32:BB32" si="24">+AU28-AU29+AU30+AU31</f>
        <v>49613</v>
      </c>
      <c r="AV32" s="22">
        <f t="shared" si="24"/>
        <v>93137</v>
      </c>
      <c r="AW32" s="22">
        <f t="shared" si="24"/>
        <v>129038</v>
      </c>
      <c r="AX32" s="22">
        <f t="shared" si="24"/>
        <v>21235</v>
      </c>
      <c r="AY32" s="22">
        <f t="shared" si="24"/>
        <v>17341</v>
      </c>
      <c r="AZ32" s="22">
        <f t="shared" si="24"/>
        <v>-61777</v>
      </c>
      <c r="BA32" s="22">
        <f t="shared" si="24"/>
        <v>252049</v>
      </c>
      <c r="BB32" s="22">
        <f t="shared" si="24"/>
        <v>194494</v>
      </c>
    </row>
    <row r="33" spans="1:57" x14ac:dyDescent="0.25">
      <c r="A33" t="s">
        <v>672</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v>54783</v>
      </c>
      <c r="AE33" s="8">
        <v>54912</v>
      </c>
      <c r="AF33" s="8">
        <v>55064</v>
      </c>
      <c r="AG33" s="8">
        <f>AZ33</f>
        <v>54983</v>
      </c>
      <c r="AH33" s="8">
        <v>55494</v>
      </c>
      <c r="AI33" s="8">
        <v>55914</v>
      </c>
      <c r="AJ33" s="8">
        <v>55137</v>
      </c>
      <c r="AK33" s="8">
        <f>BA33</f>
        <v>54613</v>
      </c>
      <c r="AL33" s="8">
        <v>48394</v>
      </c>
      <c r="AM33" s="8">
        <v>48147</v>
      </c>
      <c r="AN33" s="8">
        <v>46763</v>
      </c>
      <c r="AO33" s="8">
        <f>BB33</f>
        <v>47227</v>
      </c>
      <c r="AP33" s="8">
        <v>45739</v>
      </c>
      <c r="AQ33" s="8">
        <v>45815</v>
      </c>
      <c r="AR33" s="8"/>
      <c r="AS33" s="8"/>
      <c r="AT33" s="8"/>
      <c r="AU33" s="8">
        <v>53988</v>
      </c>
      <c r="AV33" s="8">
        <v>54765</v>
      </c>
      <c r="AW33" s="8">
        <v>55930</v>
      </c>
      <c r="AX33" s="8">
        <v>54061</v>
      </c>
      <c r="AY33" s="8">
        <v>54483</v>
      </c>
      <c r="AZ33" s="8">
        <v>54983</v>
      </c>
      <c r="BA33" s="8">
        <v>54613</v>
      </c>
      <c r="BB33" s="8">
        <v>47227</v>
      </c>
    </row>
    <row r="34" spans="1:57" x14ac:dyDescent="0.25">
      <c r="A34" t="s">
        <v>673</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v>54783</v>
      </c>
      <c r="AE34" s="8">
        <v>55424</v>
      </c>
      <c r="AF34" s="8">
        <v>55744</v>
      </c>
      <c r="AG34" s="8">
        <f>AZ34</f>
        <v>55665</v>
      </c>
      <c r="AH34" s="8">
        <v>56277</v>
      </c>
      <c r="AI34" s="8">
        <v>56531</v>
      </c>
      <c r="AJ34" s="8">
        <v>55702</v>
      </c>
      <c r="AK34" s="8">
        <f>BA34</f>
        <v>55352</v>
      </c>
      <c r="AL34" s="8">
        <v>49050</v>
      </c>
      <c r="AM34" s="8">
        <v>48692</v>
      </c>
      <c r="AN34" s="8">
        <v>47175</v>
      </c>
      <c r="AO34" s="8">
        <f>BB34</f>
        <v>47728</v>
      </c>
      <c r="AP34" s="8">
        <v>46102</v>
      </c>
      <c r="AQ34" s="8">
        <v>46106</v>
      </c>
      <c r="AR34" s="8"/>
      <c r="AS34" s="8"/>
      <c r="AT34" s="8"/>
      <c r="AU34" s="8">
        <v>55228</v>
      </c>
      <c r="AV34" s="8">
        <v>55965</v>
      </c>
      <c r="AW34" s="8">
        <v>56891</v>
      </c>
      <c r="AX34" s="8">
        <v>54834</v>
      </c>
      <c r="AY34" s="8">
        <v>55216</v>
      </c>
      <c r="AZ34" s="8">
        <v>55665</v>
      </c>
      <c r="BA34" s="8">
        <v>55352</v>
      </c>
      <c r="BB34" s="8">
        <v>47728</v>
      </c>
    </row>
    <row r="35" spans="1:57" x14ac:dyDescent="0.25">
      <c r="A35" t="s">
        <v>674</v>
      </c>
      <c r="B35" s="7" t="e">
        <f t="shared" ref="B35:AK35" si="25">B$32/B33</f>
        <v>#DIV/0!</v>
      </c>
      <c r="C35" s="7" t="e">
        <f t="shared" si="25"/>
        <v>#DIV/0!</v>
      </c>
      <c r="D35" s="7" t="e">
        <f t="shared" si="25"/>
        <v>#DIV/0!</v>
      </c>
      <c r="E35" s="7" t="e">
        <f t="shared" si="25"/>
        <v>#DIV/0!</v>
      </c>
      <c r="F35" s="7" t="e">
        <f t="shared" si="25"/>
        <v>#DIV/0!</v>
      </c>
      <c r="G35" s="7" t="e">
        <f t="shared" si="25"/>
        <v>#DIV/0!</v>
      </c>
      <c r="H35" s="7" t="e">
        <f t="shared" si="25"/>
        <v>#DIV/0!</v>
      </c>
      <c r="I35" s="7" t="e">
        <f t="shared" si="25"/>
        <v>#DIV/0!</v>
      </c>
      <c r="J35" s="7" t="e">
        <f t="shared" si="25"/>
        <v>#DIV/0!</v>
      </c>
      <c r="K35" s="7" t="e">
        <f t="shared" si="25"/>
        <v>#DIV/0!</v>
      </c>
      <c r="L35" s="7" t="e">
        <f t="shared" si="25"/>
        <v>#DIV/0!</v>
      </c>
      <c r="M35" s="7" t="e">
        <f t="shared" si="25"/>
        <v>#DIV/0!</v>
      </c>
      <c r="N35" s="7" t="e">
        <f t="shared" si="25"/>
        <v>#DIV/0!</v>
      </c>
      <c r="O35" s="7" t="e">
        <f t="shared" si="25"/>
        <v>#DIV/0!</v>
      </c>
      <c r="P35" s="7" t="e">
        <f t="shared" si="25"/>
        <v>#DIV/0!</v>
      </c>
      <c r="Q35" s="7" t="e">
        <f t="shared" si="25"/>
        <v>#DIV/0!</v>
      </c>
      <c r="R35" s="7" t="e">
        <f t="shared" si="25"/>
        <v>#DIV/0!</v>
      </c>
      <c r="S35" s="7" t="e">
        <f t="shared" si="25"/>
        <v>#DIV/0!</v>
      </c>
      <c r="T35" s="7" t="e">
        <f t="shared" si="25"/>
        <v>#DIV/0!</v>
      </c>
      <c r="U35" s="7" t="e">
        <f t="shared" si="25"/>
        <v>#DIV/0!</v>
      </c>
      <c r="V35" s="7" t="e">
        <f t="shared" si="25"/>
        <v>#DIV/0!</v>
      </c>
      <c r="W35" s="7" t="e">
        <f t="shared" si="25"/>
        <v>#DIV/0!</v>
      </c>
      <c r="X35" s="7" t="e">
        <f t="shared" si="25"/>
        <v>#DIV/0!</v>
      </c>
      <c r="Y35" s="7" t="e">
        <f t="shared" si="25"/>
        <v>#DIV/0!</v>
      </c>
      <c r="Z35" s="7" t="e">
        <f t="shared" si="25"/>
        <v>#DIV/0!</v>
      </c>
      <c r="AA35" s="7" t="e">
        <f t="shared" si="25"/>
        <v>#DIV/0!</v>
      </c>
      <c r="AB35" s="7" t="e">
        <f t="shared" si="25"/>
        <v>#DIV/0!</v>
      </c>
      <c r="AC35" s="7" t="e">
        <f t="shared" si="25"/>
        <v>#DIV/0!</v>
      </c>
      <c r="AD35" s="7">
        <f t="shared" si="25"/>
        <v>-4.4466349049887742E-2</v>
      </c>
      <c r="AE35" s="7">
        <f t="shared" si="25"/>
        <v>2.0760489510489512E-2</v>
      </c>
      <c r="AF35" s="7">
        <f t="shared" si="25"/>
        <v>0.10288028475955252</v>
      </c>
      <c r="AG35" s="7">
        <f t="shared" si="25"/>
        <v>-1.2030263899750833</v>
      </c>
      <c r="AH35" s="7">
        <f t="shared" si="25"/>
        <v>0.78028255306880023</v>
      </c>
      <c r="AI35" s="7">
        <f t="shared" si="25"/>
        <v>0.87845620059376905</v>
      </c>
      <c r="AJ35" s="7">
        <f t="shared" si="25"/>
        <v>1.1315450604856994</v>
      </c>
      <c r="AK35" s="7">
        <f t="shared" si="25"/>
        <v>1.7805284456081885</v>
      </c>
      <c r="AL35" s="7">
        <f t="shared" ref="AL35:AN35" si="26">AL$32/AL33</f>
        <v>1.5886680166962848</v>
      </c>
      <c r="AM35" s="7">
        <f t="shared" si="26"/>
        <v>1.0579059962199098</v>
      </c>
      <c r="AN35" s="7">
        <f t="shared" si="26"/>
        <v>0.65312319568889932</v>
      </c>
      <c r="AO35" s="7">
        <f>AO$32/AO33</f>
        <v>0.765134351112711</v>
      </c>
      <c r="AP35" s="7">
        <f>AP$32/AP33</f>
        <v>7.2410852882660318E-2</v>
      </c>
      <c r="AQ35" s="7">
        <f t="shared" ref="AQ35:AS35" si="27">AQ$32/AQ33</f>
        <v>0.21058605260285931</v>
      </c>
      <c r="AR35" s="7" t="e">
        <f t="shared" si="27"/>
        <v>#DIV/0!</v>
      </c>
      <c r="AS35" s="7" t="e">
        <f t="shared" si="27"/>
        <v>#DIV/0!</v>
      </c>
      <c r="AU35" s="7">
        <f t="shared" ref="AU35:BA35" si="28">AU$32/AU33</f>
        <v>0.91896347336445139</v>
      </c>
      <c r="AV35" s="7">
        <f t="shared" si="28"/>
        <v>1.7006664840682917</v>
      </c>
      <c r="AW35" s="7">
        <f t="shared" si="28"/>
        <v>2.307133917396746</v>
      </c>
      <c r="AX35" s="7">
        <f t="shared" si="28"/>
        <v>0.39279702558221269</v>
      </c>
      <c r="AY35" s="7">
        <f t="shared" si="28"/>
        <v>0.31828276710166475</v>
      </c>
      <c r="AZ35" s="7">
        <f t="shared" si="28"/>
        <v>-1.123565465689395</v>
      </c>
      <c r="BA35" s="7">
        <f t="shared" si="28"/>
        <v>4.6151831981396372</v>
      </c>
      <c r="BB35" s="7">
        <f>BB$32/BB33</f>
        <v>4.1182797975734218</v>
      </c>
    </row>
    <row r="36" spans="1:57" x14ac:dyDescent="0.25">
      <c r="A36" t="s">
        <v>675</v>
      </c>
      <c r="B36" s="7" t="e">
        <f t="shared" ref="B36:AK36" si="29">B$32/B34</f>
        <v>#DIV/0!</v>
      </c>
      <c r="C36" s="7" t="e">
        <f t="shared" si="29"/>
        <v>#DIV/0!</v>
      </c>
      <c r="D36" s="7" t="e">
        <f t="shared" si="29"/>
        <v>#DIV/0!</v>
      </c>
      <c r="E36" s="7" t="e">
        <f t="shared" si="29"/>
        <v>#DIV/0!</v>
      </c>
      <c r="F36" s="7" t="e">
        <f t="shared" si="29"/>
        <v>#DIV/0!</v>
      </c>
      <c r="G36" s="7" t="e">
        <f t="shared" si="29"/>
        <v>#DIV/0!</v>
      </c>
      <c r="H36" s="7" t="e">
        <f t="shared" si="29"/>
        <v>#DIV/0!</v>
      </c>
      <c r="I36" s="7" t="e">
        <f t="shared" si="29"/>
        <v>#DIV/0!</v>
      </c>
      <c r="J36" s="7" t="e">
        <f t="shared" si="29"/>
        <v>#DIV/0!</v>
      </c>
      <c r="K36" s="7" t="e">
        <f t="shared" si="29"/>
        <v>#DIV/0!</v>
      </c>
      <c r="L36" s="7" t="e">
        <f t="shared" si="29"/>
        <v>#DIV/0!</v>
      </c>
      <c r="M36" s="7" t="e">
        <f t="shared" si="29"/>
        <v>#DIV/0!</v>
      </c>
      <c r="N36" s="7" t="e">
        <f t="shared" si="29"/>
        <v>#DIV/0!</v>
      </c>
      <c r="O36" s="7" t="e">
        <f t="shared" si="29"/>
        <v>#DIV/0!</v>
      </c>
      <c r="P36" s="7" t="e">
        <f t="shared" si="29"/>
        <v>#DIV/0!</v>
      </c>
      <c r="Q36" s="7" t="e">
        <f t="shared" si="29"/>
        <v>#DIV/0!</v>
      </c>
      <c r="R36" s="7" t="e">
        <f t="shared" si="29"/>
        <v>#DIV/0!</v>
      </c>
      <c r="S36" s="7" t="e">
        <f t="shared" si="29"/>
        <v>#DIV/0!</v>
      </c>
      <c r="T36" s="7" t="e">
        <f t="shared" si="29"/>
        <v>#DIV/0!</v>
      </c>
      <c r="U36" s="7" t="e">
        <f t="shared" si="29"/>
        <v>#DIV/0!</v>
      </c>
      <c r="V36" s="7" t="e">
        <f t="shared" si="29"/>
        <v>#DIV/0!</v>
      </c>
      <c r="W36" s="7" t="e">
        <f t="shared" si="29"/>
        <v>#DIV/0!</v>
      </c>
      <c r="X36" s="7" t="e">
        <f t="shared" si="29"/>
        <v>#DIV/0!</v>
      </c>
      <c r="Y36" s="7" t="e">
        <f t="shared" si="29"/>
        <v>#DIV/0!</v>
      </c>
      <c r="Z36" s="7" t="e">
        <f t="shared" si="29"/>
        <v>#DIV/0!</v>
      </c>
      <c r="AA36" s="7" t="e">
        <f t="shared" si="29"/>
        <v>#DIV/0!</v>
      </c>
      <c r="AB36" s="7" t="e">
        <f t="shared" si="29"/>
        <v>#DIV/0!</v>
      </c>
      <c r="AC36" s="7" t="e">
        <f t="shared" si="29"/>
        <v>#DIV/0!</v>
      </c>
      <c r="AD36" s="7">
        <f t="shared" si="29"/>
        <v>-4.4466349049887742E-2</v>
      </c>
      <c r="AE36" s="7">
        <f t="shared" si="29"/>
        <v>2.0568706697459586E-2</v>
      </c>
      <c r="AF36" s="7">
        <f t="shared" si="29"/>
        <v>0.10162528702640643</v>
      </c>
      <c r="AG36" s="7">
        <f t="shared" si="29"/>
        <v>-1.1882870744633074</v>
      </c>
      <c r="AH36" s="7">
        <f t="shared" si="29"/>
        <v>0.76942623096469254</v>
      </c>
      <c r="AI36" s="7">
        <f t="shared" si="29"/>
        <v>0.86886840848384073</v>
      </c>
      <c r="AJ36" s="7">
        <f t="shared" si="29"/>
        <v>1.1200675020645579</v>
      </c>
      <c r="AK36" s="7">
        <f t="shared" si="29"/>
        <v>1.7567567567567568</v>
      </c>
      <c r="AL36" s="7">
        <f t="shared" ref="AL36:AN36" si="30">AL$32/AL34</f>
        <v>1.567420998980632</v>
      </c>
      <c r="AM36" s="7">
        <f t="shared" si="30"/>
        <v>1.0460650620225089</v>
      </c>
      <c r="AN36" s="7">
        <f t="shared" si="30"/>
        <v>0.64741918388977215</v>
      </c>
      <c r="AO36" s="7">
        <f>AO$32/AO34</f>
        <v>0.75710274891049278</v>
      </c>
      <c r="AP36" s="7">
        <f>AP$32/AP34</f>
        <v>7.1840701054184206E-2</v>
      </c>
      <c r="AQ36" s="7">
        <f t="shared" ref="AQ36:AS36" si="31">AQ$32/AQ34</f>
        <v>0.20925692968377219</v>
      </c>
      <c r="AR36" s="7" t="e">
        <f t="shared" si="31"/>
        <v>#DIV/0!</v>
      </c>
      <c r="AS36" s="7" t="e">
        <f t="shared" si="31"/>
        <v>#DIV/0!</v>
      </c>
      <c r="AU36" s="7">
        <f t="shared" ref="AU36:BA36" si="32">AU$32/AU34</f>
        <v>0.89833055696385888</v>
      </c>
      <c r="AV36" s="7">
        <f t="shared" si="32"/>
        <v>1.6642008398105959</v>
      </c>
      <c r="AW36" s="7">
        <f t="shared" si="32"/>
        <v>2.2681619236786137</v>
      </c>
      <c r="AX36" s="7">
        <f t="shared" si="32"/>
        <v>0.38725972936499253</v>
      </c>
      <c r="AY36" s="7">
        <f t="shared" si="32"/>
        <v>0.31405751955954797</v>
      </c>
      <c r="AZ36" s="7">
        <f t="shared" si="32"/>
        <v>-1.1097996946016349</v>
      </c>
      <c r="BA36" s="7">
        <f t="shared" si="32"/>
        <v>4.5535662668015613</v>
      </c>
      <c r="BB36" s="7">
        <f>BB$32/BB34</f>
        <v>4.0750502849480386</v>
      </c>
    </row>
    <row r="37" spans="1:57" x14ac:dyDescent="0.2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U37" s="7"/>
      <c r="AV37" s="7"/>
      <c r="AW37" s="7"/>
      <c r="AX37" s="7"/>
      <c r="AY37" s="7"/>
      <c r="AZ37" s="7"/>
      <c r="BA37" s="7"/>
      <c r="BB37" s="7"/>
    </row>
    <row r="38" spans="1:57" x14ac:dyDescent="0.25">
      <c r="A38" t="s">
        <v>930</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14">
        <f>AD18/AD16</f>
        <v>0.3869647838919662</v>
      </c>
      <c r="AE38" s="14">
        <f t="shared" ref="AE38:AQ38" si="33">AE18/AE16</f>
        <v>0.28414397143786768</v>
      </c>
      <c r="AF38" s="14">
        <f t="shared" si="33"/>
        <v>0.3311617025105732</v>
      </c>
      <c r="AG38" s="14">
        <f t="shared" si="33"/>
        <v>0.24151472427334497</v>
      </c>
      <c r="AH38" s="14">
        <f t="shared" si="33"/>
        <v>0.40204450051112511</v>
      </c>
      <c r="AI38" s="14">
        <f t="shared" si="33"/>
        <v>0.40635792368400953</v>
      </c>
      <c r="AJ38" s="14">
        <f t="shared" si="33"/>
        <v>0.42571632626128542</v>
      </c>
      <c r="AK38" s="14">
        <f t="shared" si="33"/>
        <v>0.45148894400629208</v>
      </c>
      <c r="AL38" s="14">
        <f t="shared" si="33"/>
        <v>0.47318915257693667</v>
      </c>
      <c r="AM38" s="14">
        <f t="shared" si="33"/>
        <v>0.44253489471925861</v>
      </c>
      <c r="AN38" s="14">
        <f t="shared" si="33"/>
        <v>0.39608299857093027</v>
      </c>
      <c r="AO38" s="14">
        <f t="shared" si="33"/>
        <v>0.39838940981798127</v>
      </c>
      <c r="AP38" s="14">
        <f t="shared" si="33"/>
        <v>0.37290565680024645</v>
      </c>
      <c r="AQ38" s="14">
        <f t="shared" si="33"/>
        <v>0.32438550832403851</v>
      </c>
      <c r="AR38" s="7"/>
      <c r="AS38" s="7"/>
      <c r="AU38" s="7"/>
      <c r="AV38" s="7"/>
      <c r="AW38" s="7"/>
      <c r="AX38" s="7"/>
      <c r="AY38" s="7"/>
      <c r="AZ38" s="7"/>
      <c r="BA38" s="7"/>
      <c r="BB38" s="7"/>
    </row>
    <row r="39" spans="1:57" x14ac:dyDescent="0.25">
      <c r="A39" t="s">
        <v>931</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14">
        <f>AD24/AD16</f>
        <v>9.2427121659321553E-3</v>
      </c>
      <c r="AE39" s="14">
        <f t="shared" ref="AE39:AQ39" si="34">AE24/AE16</f>
        <v>3.142010429399298E-2</v>
      </c>
      <c r="AF39" s="14">
        <f t="shared" si="34"/>
        <v>6.5430876750952341E-2</v>
      </c>
      <c r="AG39" s="14">
        <f t="shared" si="34"/>
        <v>0.27626034522586246</v>
      </c>
      <c r="AH39" s="14">
        <f t="shared" si="34"/>
        <v>0.25553211388302849</v>
      </c>
      <c r="AI39" s="14">
        <f t="shared" si="34"/>
        <v>0.25883592182656628</v>
      </c>
      <c r="AJ39" s="14">
        <f t="shared" si="34"/>
        <v>0.31199686376798091</v>
      </c>
      <c r="AK39" s="14">
        <f t="shared" si="34"/>
        <v>0.35958841543658865</v>
      </c>
      <c r="AL39" s="14">
        <f t="shared" si="34"/>
        <v>0.36373898888965767</v>
      </c>
      <c r="AM39" s="14">
        <f t="shared" si="34"/>
        <v>0.28372216123811717</v>
      </c>
      <c r="AN39" s="14">
        <f t="shared" si="34"/>
        <v>0.22348625504956734</v>
      </c>
      <c r="AO39" s="14">
        <f t="shared" si="34"/>
        <v>0.25732487589630448</v>
      </c>
      <c r="AP39" s="14">
        <f t="shared" si="34"/>
        <v>4.6413252126928456E-2</v>
      </c>
      <c r="AQ39" s="14">
        <f t="shared" si="34"/>
        <v>0.10349898789606313</v>
      </c>
      <c r="AR39" s="7"/>
      <c r="AS39" s="7"/>
      <c r="AU39" s="7"/>
      <c r="AV39" s="7"/>
      <c r="AW39" s="7"/>
      <c r="AX39" s="7"/>
      <c r="AY39" s="7"/>
      <c r="AZ39" s="7"/>
      <c r="BA39" s="7"/>
      <c r="BB39" s="7"/>
    </row>
    <row r="40" spans="1:57" x14ac:dyDescent="0.25">
      <c r="A40" t="s">
        <v>932</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14">
        <f>AD32/AD16</f>
        <v>-1.9698378684348844E-2</v>
      </c>
      <c r="AE40" s="14">
        <f t="shared" ref="AE40:AQ40" si="35">AE32/AE16</f>
        <v>1.0024886340652673E-2</v>
      </c>
      <c r="AF40" s="14">
        <f t="shared" si="35"/>
        <v>3.3984222682144037E-2</v>
      </c>
      <c r="AG40" s="14">
        <f t="shared" si="35"/>
        <v>-0.52688763033590624</v>
      </c>
      <c r="AH40" s="14">
        <f t="shared" si="35"/>
        <v>0.18835939708984928</v>
      </c>
      <c r="AI40" s="14">
        <f t="shared" si="35"/>
        <v>0.19747596782039892</v>
      </c>
      <c r="AJ40" s="14">
        <f t="shared" si="35"/>
        <v>0.24216524216524216</v>
      </c>
      <c r="AK40" s="14">
        <f t="shared" si="35"/>
        <v>0.30110203841497213</v>
      </c>
      <c r="AL40" s="14">
        <f t="shared" si="35"/>
        <v>0.27996897406858479</v>
      </c>
      <c r="AM40" s="14">
        <f t="shared" si="35"/>
        <v>0.22099627297931698</v>
      </c>
      <c r="AN40" s="14">
        <f t="shared" si="35"/>
        <v>0.17183719857318075</v>
      </c>
      <c r="AO40" s="14">
        <f t="shared" si="35"/>
        <v>0.19931053502482074</v>
      </c>
      <c r="AP40" s="14">
        <f t="shared" si="35"/>
        <v>3.9244496054221867E-2</v>
      </c>
      <c r="AQ40" s="14">
        <f t="shared" si="35"/>
        <v>7.9712479861197172E-2</v>
      </c>
      <c r="AR40" s="7"/>
      <c r="AS40" s="7"/>
      <c r="AU40" s="7"/>
      <c r="AV40" s="7"/>
      <c r="AW40" s="7"/>
      <c r="AX40" s="7"/>
      <c r="AY40" s="7"/>
      <c r="AZ40" s="7"/>
      <c r="BA40" s="7"/>
      <c r="BB40" s="7"/>
    </row>
    <row r="41" spans="1:57" x14ac:dyDescent="0.2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U41" s="7"/>
      <c r="AV41" s="7"/>
      <c r="AW41" s="7"/>
      <c r="AX41" s="7"/>
      <c r="AY41" s="7"/>
      <c r="AZ41" s="7"/>
      <c r="BA41" s="7"/>
      <c r="BB41" s="7"/>
    </row>
    <row r="42" spans="1:57" x14ac:dyDescent="0.2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U42" s="7"/>
      <c r="AV42" s="7"/>
      <c r="AW42" s="7"/>
      <c r="AX42" s="7"/>
      <c r="AY42" s="7"/>
      <c r="AZ42" s="7"/>
      <c r="BA42" s="7"/>
      <c r="BB42" s="7"/>
    </row>
    <row r="43" spans="1:57" x14ac:dyDescent="0.2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U43" s="7"/>
      <c r="AV43" s="7"/>
      <c r="AW43" s="7"/>
      <c r="AX43" s="7"/>
      <c r="AY43" s="7"/>
      <c r="AZ43" s="7"/>
      <c r="BA43" s="7"/>
      <c r="BB43" s="7"/>
    </row>
    <row r="45" spans="1:57" s="4" customFormat="1" x14ac:dyDescent="0.25">
      <c r="A45" s="5" t="s">
        <v>676</v>
      </c>
    </row>
    <row r="46" spans="1:57" x14ac:dyDescent="0.25">
      <c r="A46" t="s">
        <v>677</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v>46101</v>
      </c>
      <c r="AG46" s="8">
        <v>125011</v>
      </c>
      <c r="AH46" s="8">
        <v>65271</v>
      </c>
      <c r="AI46" s="8">
        <v>55549</v>
      </c>
      <c r="AJ46" s="8">
        <v>59676</v>
      </c>
      <c r="AK46" s="8">
        <v>113017</v>
      </c>
      <c r="AL46" s="8">
        <v>171413</v>
      </c>
      <c r="AM46" s="8">
        <v>159391</v>
      </c>
      <c r="AN46" s="8">
        <v>107268</v>
      </c>
      <c r="AO46" s="8">
        <v>120728</v>
      </c>
      <c r="AP46" s="8">
        <v>110452</v>
      </c>
      <c r="AQ46" s="8">
        <v>42975</v>
      </c>
      <c r="AR46" s="8"/>
      <c r="AS46" s="8"/>
      <c r="AT46" s="8"/>
      <c r="AU46" s="8">
        <v>42222</v>
      </c>
      <c r="AV46" s="8">
        <v>191279</v>
      </c>
      <c r="AW46" s="8">
        <v>61549</v>
      </c>
      <c r="AX46" s="8">
        <v>48860</v>
      </c>
      <c r="AY46" s="8">
        <v>41015</v>
      </c>
      <c r="AZ46" s="8">
        <v>125398</v>
      </c>
      <c r="BA46" s="8">
        <v>113017</v>
      </c>
      <c r="BB46" s="8">
        <v>120728</v>
      </c>
      <c r="BC46" s="8"/>
      <c r="BD46" s="8"/>
      <c r="BE46" s="8"/>
    </row>
    <row r="47" spans="1:57" x14ac:dyDescent="0.25">
      <c r="A47" t="s">
        <v>678</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v>101822</v>
      </c>
      <c r="AG47" s="8">
        <v>60879</v>
      </c>
      <c r="AH47" s="8">
        <v>101358</v>
      </c>
      <c r="AI47" s="8">
        <v>68637</v>
      </c>
      <c r="AJ47" s="8">
        <v>61564</v>
      </c>
      <c r="AK47" s="8">
        <v>67442</v>
      </c>
      <c r="AL47" s="8">
        <v>41198</v>
      </c>
      <c r="AM47" s="8">
        <v>44226</v>
      </c>
      <c r="AN47" s="8">
        <v>49386</v>
      </c>
      <c r="AO47" s="8">
        <v>62695</v>
      </c>
      <c r="AP47" s="8">
        <v>23781</v>
      </c>
      <c r="AQ47" s="8">
        <v>44384</v>
      </c>
      <c r="AR47" s="8"/>
      <c r="AS47" s="8"/>
      <c r="AT47" s="8"/>
      <c r="AU47" s="8">
        <v>55280</v>
      </c>
      <c r="AV47" s="8">
        <v>57792</v>
      </c>
      <c r="AW47" s="8">
        <v>108444</v>
      </c>
      <c r="AX47" s="8">
        <v>56676</v>
      </c>
      <c r="AY47" s="8">
        <v>84907</v>
      </c>
      <c r="AZ47" s="8">
        <v>93433</v>
      </c>
      <c r="BA47" s="8">
        <v>67442</v>
      </c>
      <c r="BB47" s="8">
        <v>62695</v>
      </c>
      <c r="BC47" s="8"/>
      <c r="BD47" s="8"/>
      <c r="BE47" s="8"/>
    </row>
    <row r="48" spans="1:57" x14ac:dyDescent="0.25">
      <c r="A48" t="s">
        <v>679</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v>201536</v>
      </c>
      <c r="AG48" s="8">
        <v>103741</v>
      </c>
      <c r="AH48" s="8">
        <v>149567</v>
      </c>
      <c r="AI48" s="8">
        <v>78889</v>
      </c>
      <c r="AJ48" s="8">
        <v>84446</v>
      </c>
      <c r="AK48" s="8">
        <v>78477</v>
      </c>
      <c r="AL48" s="8">
        <v>97140</v>
      </c>
      <c r="AM48" s="8">
        <v>120277</v>
      </c>
      <c r="AN48" s="8">
        <v>134268</v>
      </c>
      <c r="AO48" s="8">
        <v>136660</v>
      </c>
      <c r="AP48" s="8">
        <v>182501</v>
      </c>
      <c r="AQ48" s="8">
        <v>196474</v>
      </c>
      <c r="AR48" s="8"/>
      <c r="AS48" s="8"/>
      <c r="AT48" s="8"/>
      <c r="AU48" s="8">
        <v>76895</v>
      </c>
      <c r="AV48" s="8">
        <v>77789</v>
      </c>
      <c r="AW48" s="8">
        <v>131682</v>
      </c>
      <c r="AX48" s="8">
        <v>153353</v>
      </c>
      <c r="AY48" s="8">
        <v>163770</v>
      </c>
      <c r="AZ48" s="8">
        <v>164191</v>
      </c>
      <c r="BA48" s="8">
        <v>78477</v>
      </c>
      <c r="BB48" s="8">
        <v>136660</v>
      </c>
      <c r="BC48" s="8"/>
      <c r="BD48" s="8"/>
      <c r="BE48" s="8"/>
    </row>
    <row r="49" spans="1:57" x14ac:dyDescent="0.25">
      <c r="A49" t="s">
        <v>680</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v>9575</v>
      </c>
      <c r="AG49" s="8">
        <f>7556+94673</f>
        <v>102229</v>
      </c>
      <c r="AH49" s="8">
        <v>11015</v>
      </c>
      <c r="AI49" s="8">
        <v>7599</v>
      </c>
      <c r="AJ49" s="8">
        <v>8674</v>
      </c>
      <c r="AK49" s="8">
        <v>8408</v>
      </c>
      <c r="AL49" s="8">
        <v>8504</v>
      </c>
      <c r="AM49" s="8">
        <v>8321</v>
      </c>
      <c r="AN49" s="8">
        <v>7521</v>
      </c>
      <c r="AO49" s="8">
        <v>5569</v>
      </c>
      <c r="AP49" s="8">
        <v>8893</v>
      </c>
      <c r="AQ49" s="8">
        <v>8062</v>
      </c>
      <c r="AR49" s="8"/>
      <c r="AS49" s="8"/>
      <c r="AT49" s="8"/>
      <c r="AU49" s="8">
        <v>6306</v>
      </c>
      <c r="AV49" s="8">
        <v>4307</v>
      </c>
      <c r="AW49" s="8">
        <v>6123</v>
      </c>
      <c r="AX49" s="8">
        <v>6893</v>
      </c>
      <c r="AY49" s="8">
        <v>6528</v>
      </c>
      <c r="AZ49" s="8">
        <v>8838</v>
      </c>
      <c r="BA49" s="8">
        <v>8408</v>
      </c>
      <c r="BB49" s="8">
        <v>5569</v>
      </c>
      <c r="BC49" s="8"/>
      <c r="BD49" s="8"/>
      <c r="BE49" s="8"/>
    </row>
    <row r="50" spans="1:57" s="2" customFormat="1" x14ac:dyDescent="0.25">
      <c r="A50" s="2" t="s">
        <v>681</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v>4749</v>
      </c>
      <c r="AG50" s="9">
        <v>1595</v>
      </c>
      <c r="AH50" s="9">
        <v>656</v>
      </c>
      <c r="AI50" s="9">
        <v>4713</v>
      </c>
      <c r="AJ50" s="9">
        <v>9277</v>
      </c>
      <c r="AK50" s="9">
        <v>909</v>
      </c>
      <c r="AL50" s="9">
        <v>0</v>
      </c>
      <c r="AM50" s="9">
        <v>1717</v>
      </c>
      <c r="AN50" s="9">
        <v>2233</v>
      </c>
      <c r="AO50" s="9">
        <v>1945</v>
      </c>
      <c r="AP50" s="9">
        <v>748</v>
      </c>
      <c r="AQ50" s="9">
        <v>10988</v>
      </c>
      <c r="AR50" s="9"/>
      <c r="AS50" s="9"/>
      <c r="AT50" s="9"/>
      <c r="AU50" s="9">
        <v>0</v>
      </c>
      <c r="AV50" s="9">
        <v>2064</v>
      </c>
      <c r="AW50" s="9">
        <v>10643</v>
      </c>
      <c r="AX50" s="9">
        <v>4582</v>
      </c>
      <c r="AY50" s="9">
        <v>2464</v>
      </c>
      <c r="AZ50" s="9">
        <v>1595</v>
      </c>
      <c r="BA50" s="9">
        <v>909</v>
      </c>
      <c r="BB50" s="9">
        <v>1945</v>
      </c>
      <c r="BC50" s="9"/>
      <c r="BD50" s="9"/>
      <c r="BE50" s="9"/>
    </row>
    <row r="51" spans="1:57" s="16" customFormat="1" x14ac:dyDescent="0.25">
      <c r="A51" s="16" t="s">
        <v>682</v>
      </c>
      <c r="B51" s="22">
        <f t="shared" ref="B51:AO51" si="36">SUM(B46:B50)</f>
        <v>0</v>
      </c>
      <c r="C51" s="22">
        <f t="shared" si="36"/>
        <v>0</v>
      </c>
      <c r="D51" s="22">
        <f t="shared" si="36"/>
        <v>0</v>
      </c>
      <c r="E51" s="22">
        <f t="shared" si="36"/>
        <v>0</v>
      </c>
      <c r="F51" s="22">
        <f t="shared" si="36"/>
        <v>0</v>
      </c>
      <c r="G51" s="22">
        <f t="shared" si="36"/>
        <v>0</v>
      </c>
      <c r="H51" s="22">
        <f t="shared" si="36"/>
        <v>0</v>
      </c>
      <c r="I51" s="22">
        <f t="shared" si="36"/>
        <v>0</v>
      </c>
      <c r="J51" s="22">
        <f t="shared" si="36"/>
        <v>0</v>
      </c>
      <c r="K51" s="22">
        <f t="shared" si="36"/>
        <v>0</v>
      </c>
      <c r="L51" s="22">
        <f t="shared" si="36"/>
        <v>0</v>
      </c>
      <c r="M51" s="22">
        <f t="shared" si="36"/>
        <v>0</v>
      </c>
      <c r="N51" s="22">
        <f t="shared" si="36"/>
        <v>0</v>
      </c>
      <c r="O51" s="22">
        <f t="shared" si="36"/>
        <v>0</v>
      </c>
      <c r="P51" s="22">
        <f t="shared" si="36"/>
        <v>0</v>
      </c>
      <c r="Q51" s="22">
        <f t="shared" si="36"/>
        <v>0</v>
      </c>
      <c r="R51" s="22">
        <f t="shared" si="36"/>
        <v>0</v>
      </c>
      <c r="S51" s="22">
        <f t="shared" si="36"/>
        <v>0</v>
      </c>
      <c r="T51" s="22">
        <f t="shared" si="36"/>
        <v>0</v>
      </c>
      <c r="U51" s="22">
        <f t="shared" si="36"/>
        <v>0</v>
      </c>
      <c r="V51" s="22">
        <f t="shared" si="36"/>
        <v>0</v>
      </c>
      <c r="W51" s="22">
        <f t="shared" si="36"/>
        <v>0</v>
      </c>
      <c r="X51" s="22">
        <f t="shared" si="36"/>
        <v>0</v>
      </c>
      <c r="Y51" s="22">
        <f t="shared" si="36"/>
        <v>0</v>
      </c>
      <c r="Z51" s="22">
        <f t="shared" si="36"/>
        <v>0</v>
      </c>
      <c r="AA51" s="22">
        <f t="shared" si="36"/>
        <v>0</v>
      </c>
      <c r="AB51" s="22">
        <f t="shared" si="36"/>
        <v>0</v>
      </c>
      <c r="AC51" s="22">
        <f t="shared" si="36"/>
        <v>0</v>
      </c>
      <c r="AD51" s="22">
        <f t="shared" si="36"/>
        <v>0</v>
      </c>
      <c r="AE51" s="22">
        <f t="shared" si="36"/>
        <v>0</v>
      </c>
      <c r="AF51" s="22">
        <f t="shared" si="36"/>
        <v>363783</v>
      </c>
      <c r="AG51" s="22">
        <f t="shared" si="36"/>
        <v>393455</v>
      </c>
      <c r="AH51" s="22">
        <f t="shared" si="36"/>
        <v>327867</v>
      </c>
      <c r="AI51" s="22">
        <f t="shared" si="36"/>
        <v>215387</v>
      </c>
      <c r="AJ51" s="22">
        <f t="shared" si="36"/>
        <v>223637</v>
      </c>
      <c r="AK51" s="22">
        <f t="shared" si="36"/>
        <v>268253</v>
      </c>
      <c r="AL51" s="22">
        <f t="shared" si="36"/>
        <v>318255</v>
      </c>
      <c r="AM51" s="22">
        <f t="shared" si="36"/>
        <v>333932</v>
      </c>
      <c r="AN51" s="22">
        <f t="shared" si="36"/>
        <v>300676</v>
      </c>
      <c r="AO51" s="22">
        <f t="shared" si="36"/>
        <v>327597</v>
      </c>
      <c r="AP51" s="22">
        <f>SUM(AP46:AP50)</f>
        <v>326375</v>
      </c>
      <c r="AQ51" s="22">
        <f>SUM(AQ46:AQ50)</f>
        <v>302883</v>
      </c>
      <c r="AR51" s="22">
        <f t="shared" ref="AR51:AS51" si="37">SUM(AR46:AR50)</f>
        <v>0</v>
      </c>
      <c r="AS51" s="22">
        <f t="shared" si="37"/>
        <v>0</v>
      </c>
      <c r="AT51" s="22"/>
      <c r="AU51" s="22">
        <f t="shared" ref="AU51:BB51" si="38">SUM(AU46:AU50)</f>
        <v>180703</v>
      </c>
      <c r="AV51" s="22">
        <f t="shared" si="38"/>
        <v>333231</v>
      </c>
      <c r="AW51" s="22">
        <f t="shared" si="38"/>
        <v>318441</v>
      </c>
      <c r="AX51" s="22">
        <f t="shared" si="38"/>
        <v>270364</v>
      </c>
      <c r="AY51" s="22">
        <f t="shared" si="38"/>
        <v>298684</v>
      </c>
      <c r="AZ51" s="22">
        <f t="shared" si="38"/>
        <v>393455</v>
      </c>
      <c r="BA51" s="22">
        <f t="shared" si="38"/>
        <v>268253</v>
      </c>
      <c r="BB51" s="22">
        <f t="shared" si="38"/>
        <v>327597</v>
      </c>
      <c r="BC51" s="22"/>
      <c r="BD51" s="22"/>
      <c r="BE51" s="22"/>
    </row>
    <row r="52" spans="1:57" x14ac:dyDescent="0.25">
      <c r="A52" t="s">
        <v>683</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v>164341</v>
      </c>
      <c r="AG52" s="8">
        <v>147739</v>
      </c>
      <c r="AH52" s="8">
        <v>156785</v>
      </c>
      <c r="AI52" s="8">
        <v>147907</v>
      </c>
      <c r="AJ52" s="8">
        <v>145398</v>
      </c>
      <c r="AK52" s="8">
        <v>141612</v>
      </c>
      <c r="AL52" s="8">
        <v>139626</v>
      </c>
      <c r="AM52" s="8">
        <v>136932</v>
      </c>
      <c r="AN52" s="8">
        <v>134540</v>
      </c>
      <c r="AO52" s="8">
        <v>135591</v>
      </c>
      <c r="AP52" s="8">
        <v>160793</v>
      </c>
      <c r="AQ52" s="8">
        <v>169265</v>
      </c>
      <c r="AR52" s="8"/>
      <c r="AS52" s="8"/>
      <c r="AT52" s="8"/>
      <c r="AU52" s="8">
        <v>133844</v>
      </c>
      <c r="AV52" s="8">
        <v>135405</v>
      </c>
      <c r="AW52" s="8">
        <v>149685</v>
      </c>
      <c r="AX52" s="8">
        <v>159125</v>
      </c>
      <c r="AY52" s="8">
        <v>183268</v>
      </c>
      <c r="AZ52" s="8">
        <v>157417</v>
      </c>
      <c r="BA52" s="8">
        <v>141612</v>
      </c>
      <c r="BB52" s="8">
        <v>135591</v>
      </c>
      <c r="BC52" s="8"/>
      <c r="BD52" s="8"/>
      <c r="BE52" s="8"/>
    </row>
    <row r="53" spans="1:57" x14ac:dyDescent="0.25">
      <c r="A53" t="s">
        <v>684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v>78346</v>
      </c>
      <c r="AG53" s="8">
        <v>4375</v>
      </c>
      <c r="AH53" s="8">
        <v>69842</v>
      </c>
      <c r="AI53" s="8">
        <v>4458</v>
      </c>
      <c r="AJ53" s="8">
        <v>4436</v>
      </c>
      <c r="AK53" s="8">
        <v>4417</v>
      </c>
      <c r="AL53" s="8">
        <v>4360</v>
      </c>
      <c r="AM53" s="8">
        <v>4322</v>
      </c>
      <c r="AN53" s="8">
        <v>4257</v>
      </c>
      <c r="AO53" s="8">
        <v>3608</v>
      </c>
      <c r="AP53" s="8">
        <v>3614</v>
      </c>
      <c r="AQ53" s="8">
        <v>3688</v>
      </c>
      <c r="AR53" s="8"/>
      <c r="AS53" s="8"/>
      <c r="AT53" s="8"/>
      <c r="AU53" s="8">
        <v>73768</v>
      </c>
      <c r="AV53" s="8">
        <v>62924</v>
      </c>
      <c r="AW53" s="8">
        <v>141317</v>
      </c>
      <c r="AX53" s="8">
        <v>112760</v>
      </c>
      <c r="AY53" s="8">
        <v>91840</v>
      </c>
      <c r="AZ53" s="8">
        <v>73754</v>
      </c>
      <c r="BA53" s="8">
        <v>4417</v>
      </c>
      <c r="BB53" s="8">
        <v>3608</v>
      </c>
      <c r="BC53" s="8"/>
      <c r="BD53" s="8"/>
      <c r="BE53" s="8"/>
    </row>
    <row r="54" spans="1:57" x14ac:dyDescent="0.25">
      <c r="A54" t="s">
        <v>685</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v>182267</v>
      </c>
      <c r="AG54" s="8">
        <v>19024</v>
      </c>
      <c r="AH54" s="8">
        <v>83605</v>
      </c>
      <c r="AI54" s="8">
        <v>19024</v>
      </c>
      <c r="AJ54" s="8">
        <v>19024</v>
      </c>
      <c r="AK54" s="8">
        <v>19024</v>
      </c>
      <c r="AL54" s="8">
        <v>19024</v>
      </c>
      <c r="AM54" s="8">
        <v>19024</v>
      </c>
      <c r="AN54" s="8">
        <v>19024</v>
      </c>
      <c r="AO54" s="8">
        <v>19024</v>
      </c>
      <c r="AP54" s="8">
        <v>19124</v>
      </c>
      <c r="AQ54" s="8">
        <v>19024</v>
      </c>
      <c r="AR54" s="8"/>
      <c r="AS54" s="8"/>
      <c r="AT54" s="8"/>
      <c r="AU54" s="8">
        <v>75426</v>
      </c>
      <c r="AV54" s="8">
        <v>76357</v>
      </c>
      <c r="AW54" s="8">
        <v>169017</v>
      </c>
      <c r="AX54" s="8">
        <v>191287</v>
      </c>
      <c r="AY54" s="8">
        <v>182268</v>
      </c>
      <c r="AZ54" s="8">
        <v>83605</v>
      </c>
      <c r="BA54" s="8">
        <v>19024</v>
      </c>
      <c r="BB54" s="8">
        <v>19024</v>
      </c>
      <c r="BC54" s="8"/>
      <c r="BD54" s="8"/>
      <c r="BE54" s="8"/>
    </row>
    <row r="55" spans="1:57" x14ac:dyDescent="0.25">
      <c r="A55" t="s">
        <v>686</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v>0</v>
      </c>
      <c r="AG55" s="8">
        <v>148485</v>
      </c>
      <c r="AH55" s="8">
        <v>2396</v>
      </c>
      <c r="AI55" s="8">
        <v>0</v>
      </c>
      <c r="AJ55" s="8">
        <v>0</v>
      </c>
      <c r="AK55" s="8">
        <v>0</v>
      </c>
      <c r="AL55" s="8">
        <v>0</v>
      </c>
      <c r="AM55" s="8">
        <v>0</v>
      </c>
      <c r="AN55" s="8">
        <v>0</v>
      </c>
      <c r="AO55" s="8">
        <v>1221</v>
      </c>
      <c r="AP55" s="8">
        <v>1221</v>
      </c>
      <c r="AQ55" s="8">
        <v>1221</v>
      </c>
      <c r="AR55" s="8"/>
      <c r="AS55" s="8"/>
      <c r="AT55" s="8"/>
      <c r="AU55" s="8">
        <v>16373</v>
      </c>
      <c r="AV55" s="8">
        <v>0</v>
      </c>
      <c r="AW55" s="8">
        <v>0</v>
      </c>
      <c r="AX55" s="8">
        <v>0</v>
      </c>
      <c r="AY55" s="8">
        <v>0</v>
      </c>
      <c r="AZ55" s="8">
        <v>2396</v>
      </c>
      <c r="BA55" s="8">
        <v>0</v>
      </c>
      <c r="BB55" s="8">
        <v>1221</v>
      </c>
      <c r="BC55" s="8"/>
      <c r="BD55" s="8"/>
      <c r="BE55" s="8"/>
    </row>
    <row r="56" spans="1:57" s="2" customFormat="1" x14ac:dyDescent="0.25">
      <c r="A56" s="2" t="s">
        <v>687</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v>19410</v>
      </c>
      <c r="AG56" s="9">
        <v>16437</v>
      </c>
      <c r="AH56" s="9">
        <v>17674</v>
      </c>
      <c r="AI56" s="9">
        <v>14309</v>
      </c>
      <c r="AJ56" s="9">
        <v>13456</v>
      </c>
      <c r="AK56" s="9">
        <v>13082</v>
      </c>
      <c r="AL56" s="9">
        <v>11405</v>
      </c>
      <c r="AM56" s="9">
        <v>10966</v>
      </c>
      <c r="AN56" s="9">
        <v>10808</v>
      </c>
      <c r="AO56" s="9">
        <v>10435</v>
      </c>
      <c r="AP56" s="9">
        <v>10229</v>
      </c>
      <c r="AQ56" s="9">
        <v>9914</v>
      </c>
      <c r="AR56" s="9"/>
      <c r="AS56" s="9"/>
      <c r="AT56" s="9"/>
      <c r="AU56" s="9">
        <v>10811</v>
      </c>
      <c r="AV56" s="9">
        <v>11586</v>
      </c>
      <c r="AW56" s="9">
        <v>9576</v>
      </c>
      <c r="AX56" s="9">
        <v>11524</v>
      </c>
      <c r="AY56" s="9">
        <v>10728</v>
      </c>
      <c r="AZ56" s="9">
        <v>18334</v>
      </c>
      <c r="BA56" s="9">
        <v>13082</v>
      </c>
      <c r="BB56" s="9">
        <v>10435</v>
      </c>
      <c r="BC56" s="9"/>
      <c r="BD56" s="9"/>
      <c r="BE56" s="9"/>
    </row>
    <row r="57" spans="1:57" s="16" customFormat="1" x14ac:dyDescent="0.25">
      <c r="A57" s="16" t="s">
        <v>688</v>
      </c>
      <c r="B57" s="22">
        <f t="shared" ref="B57:AO57" si="39">SUM(B51:B56)</f>
        <v>0</v>
      </c>
      <c r="C57" s="22">
        <f t="shared" si="39"/>
        <v>0</v>
      </c>
      <c r="D57" s="22">
        <f t="shared" si="39"/>
        <v>0</v>
      </c>
      <c r="E57" s="22">
        <f t="shared" si="39"/>
        <v>0</v>
      </c>
      <c r="F57" s="22">
        <f t="shared" si="39"/>
        <v>0</v>
      </c>
      <c r="G57" s="22">
        <f t="shared" si="39"/>
        <v>0</v>
      </c>
      <c r="H57" s="22">
        <f t="shared" si="39"/>
        <v>0</v>
      </c>
      <c r="I57" s="22">
        <f t="shared" si="39"/>
        <v>0</v>
      </c>
      <c r="J57" s="22">
        <f t="shared" si="39"/>
        <v>0</v>
      </c>
      <c r="K57" s="22">
        <f t="shared" si="39"/>
        <v>0</v>
      </c>
      <c r="L57" s="22">
        <f t="shared" si="39"/>
        <v>0</v>
      </c>
      <c r="M57" s="22">
        <f t="shared" si="39"/>
        <v>0</v>
      </c>
      <c r="N57" s="22">
        <f t="shared" si="39"/>
        <v>0</v>
      </c>
      <c r="O57" s="22">
        <f t="shared" si="39"/>
        <v>0</v>
      </c>
      <c r="P57" s="22">
        <f t="shared" si="39"/>
        <v>0</v>
      </c>
      <c r="Q57" s="22">
        <f t="shared" si="39"/>
        <v>0</v>
      </c>
      <c r="R57" s="22">
        <f t="shared" si="39"/>
        <v>0</v>
      </c>
      <c r="S57" s="22">
        <f t="shared" si="39"/>
        <v>0</v>
      </c>
      <c r="T57" s="22">
        <f t="shared" si="39"/>
        <v>0</v>
      </c>
      <c r="U57" s="22">
        <f t="shared" si="39"/>
        <v>0</v>
      </c>
      <c r="V57" s="22">
        <f t="shared" si="39"/>
        <v>0</v>
      </c>
      <c r="W57" s="22">
        <f t="shared" si="39"/>
        <v>0</v>
      </c>
      <c r="X57" s="22">
        <f t="shared" si="39"/>
        <v>0</v>
      </c>
      <c r="Y57" s="22">
        <f t="shared" si="39"/>
        <v>0</v>
      </c>
      <c r="Z57" s="22">
        <f t="shared" si="39"/>
        <v>0</v>
      </c>
      <c r="AA57" s="22">
        <f t="shared" si="39"/>
        <v>0</v>
      </c>
      <c r="AB57" s="22">
        <f t="shared" si="39"/>
        <v>0</v>
      </c>
      <c r="AC57" s="22">
        <f t="shared" si="39"/>
        <v>0</v>
      </c>
      <c r="AD57" s="22">
        <f t="shared" si="39"/>
        <v>0</v>
      </c>
      <c r="AE57" s="22">
        <f t="shared" si="39"/>
        <v>0</v>
      </c>
      <c r="AF57" s="22">
        <f t="shared" si="39"/>
        <v>808147</v>
      </c>
      <c r="AG57" s="22">
        <f t="shared" si="39"/>
        <v>729515</v>
      </c>
      <c r="AH57" s="22">
        <f t="shared" si="39"/>
        <v>658169</v>
      </c>
      <c r="AI57" s="22">
        <f t="shared" si="39"/>
        <v>401085</v>
      </c>
      <c r="AJ57" s="22">
        <f t="shared" si="39"/>
        <v>405951</v>
      </c>
      <c r="AK57" s="22">
        <f t="shared" si="39"/>
        <v>446388</v>
      </c>
      <c r="AL57" s="22">
        <f t="shared" si="39"/>
        <v>492670</v>
      </c>
      <c r="AM57" s="22">
        <f t="shared" si="39"/>
        <v>505176</v>
      </c>
      <c r="AN57" s="22">
        <f t="shared" si="39"/>
        <v>469305</v>
      </c>
      <c r="AO57" s="22">
        <f t="shared" si="39"/>
        <v>497476</v>
      </c>
      <c r="AP57" s="22">
        <f>SUM(AP51:AP56)</f>
        <v>521356</v>
      </c>
      <c r="AQ57" s="22">
        <f t="shared" ref="AQ57:AS57" si="40">SUM(AQ51:AQ56)</f>
        <v>505995</v>
      </c>
      <c r="AR57" s="22">
        <f t="shared" si="40"/>
        <v>0</v>
      </c>
      <c r="AS57" s="22">
        <f t="shared" si="40"/>
        <v>0</v>
      </c>
      <c r="AT57" s="22"/>
      <c r="AU57" s="22">
        <f t="shared" ref="AU57" si="41">SUM(AU51:AU56)</f>
        <v>490925</v>
      </c>
      <c r="AV57" s="22">
        <f t="shared" ref="AV57" si="42">SUM(AV51:AV56)</f>
        <v>619503</v>
      </c>
      <c r="AW57" s="22">
        <f t="shared" ref="AW57" si="43">SUM(AW51:AW56)</f>
        <v>788036</v>
      </c>
      <c r="AX57" s="22">
        <f t="shared" ref="AX57" si="44">SUM(AX51:AX56)</f>
        <v>745060</v>
      </c>
      <c r="AY57" s="22">
        <f t="shared" ref="AY57" si="45">SUM(AY51:AY56)</f>
        <v>766788</v>
      </c>
      <c r="AZ57" s="22">
        <f t="shared" ref="AZ57" si="46">SUM(AZ51:AZ56)</f>
        <v>728961</v>
      </c>
      <c r="BA57" s="22">
        <f t="shared" ref="BA57" si="47">SUM(BA51:BA56)</f>
        <v>446388</v>
      </c>
      <c r="BB57" s="22">
        <f t="shared" ref="BB57" si="48">SUM(BB51:BB56)</f>
        <v>497476</v>
      </c>
      <c r="BC57" s="22"/>
      <c r="BD57" s="22"/>
      <c r="BE57" s="22"/>
    </row>
    <row r="58" spans="1:57" x14ac:dyDescent="0.25">
      <c r="A58" t="s">
        <v>689</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v>31843</v>
      </c>
      <c r="AG58" s="8">
        <v>31476</v>
      </c>
      <c r="AH58" s="8">
        <v>53829</v>
      </c>
      <c r="AI58" s="8">
        <v>60985</v>
      </c>
      <c r="AJ58" s="8">
        <v>49166</v>
      </c>
      <c r="AK58" s="8">
        <v>57337</v>
      </c>
      <c r="AL58" s="8">
        <v>54583</v>
      </c>
      <c r="AM58" s="8">
        <v>49070</v>
      </c>
      <c r="AN58" s="8">
        <v>36060</v>
      </c>
      <c r="AO58" s="8">
        <v>30042</v>
      </c>
      <c r="AP58" s="8">
        <v>53865</v>
      </c>
      <c r="AQ58" s="8">
        <v>45178</v>
      </c>
      <c r="AR58" s="8"/>
      <c r="AS58" s="8"/>
      <c r="AT58" s="8"/>
      <c r="AU58" s="8">
        <v>32360</v>
      </c>
      <c r="AV58" s="8">
        <v>45513</v>
      </c>
      <c r="AW58" s="8">
        <v>53447</v>
      </c>
      <c r="AX58" s="8">
        <v>33617</v>
      </c>
      <c r="AY58" s="8">
        <v>35584</v>
      </c>
      <c r="AZ58" s="8">
        <v>39196</v>
      </c>
      <c r="BA58" s="8">
        <v>57337</v>
      </c>
      <c r="BB58" s="8">
        <v>30042</v>
      </c>
      <c r="BC58" s="8"/>
      <c r="BD58" s="8"/>
      <c r="BE58" s="8"/>
    </row>
    <row r="59" spans="1:57" x14ac:dyDescent="0.25">
      <c r="A59" t="s">
        <v>690</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v>43131</v>
      </c>
      <c r="AG59" s="8">
        <v>57678</v>
      </c>
      <c r="AH59" s="8">
        <v>49987</v>
      </c>
      <c r="AI59" s="8">
        <v>41254</v>
      </c>
      <c r="AJ59" s="8">
        <v>37805</v>
      </c>
      <c r="AK59" s="8">
        <v>33136</v>
      </c>
      <c r="AL59" s="8">
        <v>33554</v>
      </c>
      <c r="AM59" s="8">
        <v>31958</v>
      </c>
      <c r="AN59" s="8">
        <v>26857</v>
      </c>
      <c r="AO59" s="8">
        <v>23482</v>
      </c>
      <c r="AP59" s="8">
        <v>24628</v>
      </c>
      <c r="AQ59" s="8">
        <v>23845</v>
      </c>
      <c r="AR59" s="8"/>
      <c r="AS59" s="8"/>
      <c r="AT59" s="8"/>
      <c r="AU59" s="8">
        <v>24302</v>
      </c>
      <c r="AV59" s="8">
        <v>28447</v>
      </c>
      <c r="AW59" s="8">
        <v>51686</v>
      </c>
      <c r="AX59" s="8">
        <v>41632</v>
      </c>
      <c r="AY59" s="8">
        <v>39322</v>
      </c>
      <c r="AZ59" s="8">
        <v>64602</v>
      </c>
      <c r="BA59" s="8">
        <v>33136</v>
      </c>
      <c r="BB59" s="8">
        <v>23482</v>
      </c>
      <c r="BC59" s="8"/>
      <c r="BD59" s="8"/>
      <c r="BE59" s="8"/>
    </row>
    <row r="60" spans="1:57" x14ac:dyDescent="0.25">
      <c r="A60" t="s">
        <v>691</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v>14189</v>
      </c>
      <c r="AG60" s="8">
        <v>12448</v>
      </c>
      <c r="AH60" s="8">
        <v>13241</v>
      </c>
      <c r="AI60" s="8">
        <v>11405</v>
      </c>
      <c r="AJ60" s="8">
        <v>14488</v>
      </c>
      <c r="AK60" s="8">
        <v>17381</v>
      </c>
      <c r="AL60" s="8">
        <v>8267</v>
      </c>
      <c r="AM60" s="8">
        <v>11068</v>
      </c>
      <c r="AN60" s="8">
        <v>16223</v>
      </c>
      <c r="AO60" s="8">
        <v>17371</v>
      </c>
      <c r="AP60" s="8">
        <v>15936</v>
      </c>
      <c r="AQ60" s="8">
        <v>17042</v>
      </c>
      <c r="AR60" s="8"/>
      <c r="AS60" s="8"/>
      <c r="AT60" s="8"/>
      <c r="AU60" s="8">
        <v>7556</v>
      </c>
      <c r="AV60" s="8">
        <v>18784</v>
      </c>
      <c r="AW60" s="8">
        <v>21174</v>
      </c>
      <c r="AX60" s="8">
        <v>10514</v>
      </c>
      <c r="AY60" s="8">
        <v>21473</v>
      </c>
      <c r="AZ60" s="8">
        <v>14623</v>
      </c>
      <c r="BA60" s="8">
        <v>17381</v>
      </c>
      <c r="BB60" s="8">
        <v>17371</v>
      </c>
      <c r="BC60" s="8"/>
      <c r="BD60" s="8"/>
      <c r="BE60" s="8"/>
    </row>
    <row r="61" spans="1:57" x14ac:dyDescent="0.25">
      <c r="A61" t="s">
        <v>692</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v>265</v>
      </c>
      <c r="AG61" s="8">
        <v>5503</v>
      </c>
      <c r="AH61" s="8">
        <v>18905</v>
      </c>
      <c r="AI61" s="8">
        <v>337</v>
      </c>
      <c r="AJ61" s="8">
        <v>337</v>
      </c>
      <c r="AK61" s="8">
        <v>1157</v>
      </c>
      <c r="AL61" s="8">
        <v>22236</v>
      </c>
      <c r="AM61" s="8">
        <v>1722</v>
      </c>
      <c r="AN61" s="8">
        <v>362</v>
      </c>
      <c r="AO61" s="8">
        <v>2673</v>
      </c>
      <c r="AP61" s="8">
        <v>1829</v>
      </c>
      <c r="AQ61" s="8">
        <v>161</v>
      </c>
      <c r="AR61" s="8"/>
      <c r="AS61" s="8"/>
      <c r="AT61" s="8"/>
      <c r="AU61" s="8">
        <v>4224</v>
      </c>
      <c r="AV61" s="8">
        <v>5960</v>
      </c>
      <c r="AW61" s="8">
        <v>726</v>
      </c>
      <c r="AX61" s="8">
        <v>513</v>
      </c>
      <c r="AY61" s="8">
        <v>175</v>
      </c>
      <c r="AZ61" s="8">
        <v>5503</v>
      </c>
      <c r="BA61" s="8">
        <v>1157</v>
      </c>
      <c r="BB61" s="8">
        <v>2673</v>
      </c>
      <c r="BC61" s="8"/>
      <c r="BD61" s="8"/>
      <c r="BE61" s="8"/>
    </row>
    <row r="62" spans="1:57" x14ac:dyDescent="0.25">
      <c r="A62" t="s">
        <v>693</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v>1699</v>
      </c>
      <c r="AG62" s="8">
        <v>2197</v>
      </c>
      <c r="AH62" s="8">
        <v>5877</v>
      </c>
      <c r="AI62" s="8">
        <v>6810</v>
      </c>
      <c r="AJ62" s="8">
        <v>10860</v>
      </c>
      <c r="AK62" s="8">
        <v>14445</v>
      </c>
      <c r="AL62" s="8">
        <v>18279</v>
      </c>
      <c r="AM62" s="8">
        <v>7777</v>
      </c>
      <c r="AN62" s="8">
        <v>11502</v>
      </c>
      <c r="AO62" s="8">
        <v>13543</v>
      </c>
      <c r="AP62" s="8">
        <v>17031</v>
      </c>
      <c r="AQ62" s="8">
        <v>5628</v>
      </c>
      <c r="AR62" s="8"/>
      <c r="AS62" s="8"/>
      <c r="AT62" s="8"/>
      <c r="AU62" s="8">
        <v>6165</v>
      </c>
      <c r="AV62" s="8">
        <v>11459</v>
      </c>
      <c r="AW62" s="8">
        <v>13004</v>
      </c>
      <c r="AX62" s="8">
        <v>1283</v>
      </c>
      <c r="AY62" s="8">
        <v>2830</v>
      </c>
      <c r="AZ62" s="8">
        <v>2414</v>
      </c>
      <c r="BA62" s="8">
        <v>14445</v>
      </c>
      <c r="BB62" s="8">
        <v>13543</v>
      </c>
      <c r="BC62" s="8"/>
      <c r="BD62" s="8"/>
      <c r="BE62" s="8"/>
    </row>
    <row r="63" spans="1:57" x14ac:dyDescent="0.25">
      <c r="A63" t="s">
        <v>694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v>4208</v>
      </c>
      <c r="AG63" s="8">
        <v>3297</v>
      </c>
      <c r="AH63" s="8">
        <v>3462</v>
      </c>
      <c r="AI63" s="8">
        <v>4352</v>
      </c>
      <c r="AJ63" s="8">
        <v>3718</v>
      </c>
      <c r="AK63" s="8">
        <v>2199</v>
      </c>
      <c r="AL63" s="8">
        <v>1902</v>
      </c>
      <c r="AM63" s="8">
        <v>2142</v>
      </c>
      <c r="AN63" s="8">
        <v>2040</v>
      </c>
      <c r="AO63" s="8">
        <v>1838</v>
      </c>
      <c r="AP63" s="8">
        <v>1763</v>
      </c>
      <c r="AQ63" s="8">
        <v>1708</v>
      </c>
      <c r="AR63" s="8"/>
      <c r="AS63" s="8"/>
      <c r="AT63" s="8"/>
      <c r="AU63" s="8">
        <v>6404</v>
      </c>
      <c r="AV63" s="8">
        <v>6129</v>
      </c>
      <c r="AW63" s="8">
        <v>4908</v>
      </c>
      <c r="AX63" s="8">
        <v>6823</v>
      </c>
      <c r="AY63" s="8">
        <v>5599</v>
      </c>
      <c r="AZ63" s="8">
        <v>3633</v>
      </c>
      <c r="BA63" s="8">
        <v>2199</v>
      </c>
      <c r="BB63" s="8">
        <v>1838</v>
      </c>
      <c r="BC63" s="8"/>
      <c r="BD63" s="8"/>
      <c r="BE63" s="8"/>
    </row>
    <row r="64" spans="1:57" s="2" customFormat="1" x14ac:dyDescent="0.25">
      <c r="A64" s="2" t="s">
        <v>695</v>
      </c>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v>0</v>
      </c>
      <c r="AG64" s="9">
        <v>17372</v>
      </c>
      <c r="AH64" s="9">
        <v>0</v>
      </c>
      <c r="AI64" s="9">
        <v>0</v>
      </c>
      <c r="AJ64" s="9">
        <v>0</v>
      </c>
      <c r="AK64" s="9">
        <v>0</v>
      </c>
      <c r="AL64" s="9">
        <v>0</v>
      </c>
      <c r="AM64" s="9">
        <v>0</v>
      </c>
      <c r="AN64" s="9">
        <v>0</v>
      </c>
      <c r="AO64" s="9">
        <v>0</v>
      </c>
      <c r="AP64" s="9">
        <v>0</v>
      </c>
      <c r="AQ64" s="9">
        <v>0</v>
      </c>
      <c r="AR64" s="9"/>
      <c r="AS64" s="9"/>
      <c r="AT64" s="9"/>
      <c r="AU64" s="9">
        <v>0</v>
      </c>
      <c r="AV64" s="9">
        <v>6300</v>
      </c>
      <c r="AW64" s="9">
        <v>6300</v>
      </c>
      <c r="AX64" s="9">
        <v>6300</v>
      </c>
      <c r="AY64" s="9">
        <v>6300</v>
      </c>
      <c r="AZ64" s="9">
        <v>0</v>
      </c>
      <c r="BA64" s="9"/>
      <c r="BB64" s="9"/>
      <c r="BC64" s="9"/>
      <c r="BD64" s="9"/>
      <c r="BE64" s="9"/>
    </row>
    <row r="65" spans="1:57" s="16" customFormat="1" x14ac:dyDescent="0.25">
      <c r="A65" s="16" t="s">
        <v>696</v>
      </c>
      <c r="B65" s="22">
        <f t="shared" ref="B65:AE65" si="49">SUM(B58:B63)</f>
        <v>0</v>
      </c>
      <c r="C65" s="22">
        <f t="shared" si="49"/>
        <v>0</v>
      </c>
      <c r="D65" s="22">
        <f t="shared" si="49"/>
        <v>0</v>
      </c>
      <c r="E65" s="22">
        <f t="shared" si="49"/>
        <v>0</v>
      </c>
      <c r="F65" s="22">
        <f t="shared" si="49"/>
        <v>0</v>
      </c>
      <c r="G65" s="22">
        <f t="shared" si="49"/>
        <v>0</v>
      </c>
      <c r="H65" s="22">
        <f t="shared" si="49"/>
        <v>0</v>
      </c>
      <c r="I65" s="22">
        <f t="shared" si="49"/>
        <v>0</v>
      </c>
      <c r="J65" s="22">
        <f t="shared" si="49"/>
        <v>0</v>
      </c>
      <c r="K65" s="22">
        <f t="shared" si="49"/>
        <v>0</v>
      </c>
      <c r="L65" s="22">
        <f t="shared" si="49"/>
        <v>0</v>
      </c>
      <c r="M65" s="22">
        <f t="shared" si="49"/>
        <v>0</v>
      </c>
      <c r="N65" s="22">
        <f t="shared" si="49"/>
        <v>0</v>
      </c>
      <c r="O65" s="22">
        <f t="shared" si="49"/>
        <v>0</v>
      </c>
      <c r="P65" s="22">
        <f t="shared" si="49"/>
        <v>0</v>
      </c>
      <c r="Q65" s="22">
        <f t="shared" si="49"/>
        <v>0</v>
      </c>
      <c r="R65" s="22">
        <f t="shared" si="49"/>
        <v>0</v>
      </c>
      <c r="S65" s="22">
        <f t="shared" si="49"/>
        <v>0</v>
      </c>
      <c r="T65" s="22">
        <f t="shared" si="49"/>
        <v>0</v>
      </c>
      <c r="U65" s="22">
        <f t="shared" si="49"/>
        <v>0</v>
      </c>
      <c r="V65" s="22">
        <f t="shared" si="49"/>
        <v>0</v>
      </c>
      <c r="W65" s="22">
        <f t="shared" si="49"/>
        <v>0</v>
      </c>
      <c r="X65" s="22">
        <f t="shared" si="49"/>
        <v>0</v>
      </c>
      <c r="Y65" s="22">
        <f t="shared" si="49"/>
        <v>0</v>
      </c>
      <c r="Z65" s="22">
        <f t="shared" si="49"/>
        <v>0</v>
      </c>
      <c r="AA65" s="22">
        <f t="shared" si="49"/>
        <v>0</v>
      </c>
      <c r="AB65" s="22">
        <f t="shared" si="49"/>
        <v>0</v>
      </c>
      <c r="AC65" s="22">
        <f t="shared" si="49"/>
        <v>0</v>
      </c>
      <c r="AD65" s="22">
        <f t="shared" si="49"/>
        <v>0</v>
      </c>
      <c r="AE65" s="22">
        <f t="shared" si="49"/>
        <v>0</v>
      </c>
      <c r="AF65" s="22">
        <f>SUM(AF58:AF64)</f>
        <v>95335</v>
      </c>
      <c r="AG65" s="22">
        <f>SUM(AG58:AG64)</f>
        <v>129971</v>
      </c>
      <c r="AH65" s="22">
        <f>SUM(AH58:AH64)</f>
        <v>145301</v>
      </c>
      <c r="AI65" s="22">
        <f>SUM(AI58:AI64)</f>
        <v>125143</v>
      </c>
      <c r="AJ65" s="22">
        <f>SUM(AJ58:AJ64)</f>
        <v>116374</v>
      </c>
      <c r="AK65" s="22">
        <f t="shared" ref="AK65:AS65" si="50">SUM(AK58:AK64)</f>
        <v>125655</v>
      </c>
      <c r="AL65" s="22">
        <f t="shared" si="50"/>
        <v>138821</v>
      </c>
      <c r="AM65" s="22">
        <f t="shared" si="50"/>
        <v>103737</v>
      </c>
      <c r="AN65" s="22">
        <f t="shared" si="50"/>
        <v>93044</v>
      </c>
      <c r="AO65" s="22">
        <f t="shared" si="50"/>
        <v>88949</v>
      </c>
      <c r="AP65" s="22">
        <f t="shared" si="50"/>
        <v>115052</v>
      </c>
      <c r="AQ65" s="22">
        <f t="shared" si="50"/>
        <v>93562</v>
      </c>
      <c r="AR65" s="22">
        <f t="shared" si="50"/>
        <v>0</v>
      </c>
      <c r="AS65" s="22">
        <f t="shared" si="50"/>
        <v>0</v>
      </c>
      <c r="AT65" s="22"/>
      <c r="AU65" s="22">
        <f t="shared" ref="AU65:AX65" si="51">SUM(AU58:AU64)</f>
        <v>81011</v>
      </c>
      <c r="AV65" s="22">
        <f t="shared" si="51"/>
        <v>122592</v>
      </c>
      <c r="AW65" s="22">
        <f t="shared" si="51"/>
        <v>151245</v>
      </c>
      <c r="AX65" s="22">
        <f t="shared" si="51"/>
        <v>100682</v>
      </c>
      <c r="AY65" s="22">
        <f>SUM(AY58:AY64)</f>
        <v>111283</v>
      </c>
      <c r="AZ65" s="22">
        <f t="shared" ref="AZ65:BB65" si="52">SUM(AZ58:AZ64)</f>
        <v>129971</v>
      </c>
      <c r="BA65" s="22">
        <f t="shared" si="52"/>
        <v>125655</v>
      </c>
      <c r="BB65" s="22">
        <f t="shared" si="52"/>
        <v>88949</v>
      </c>
      <c r="BC65" s="22"/>
      <c r="BD65" s="22"/>
      <c r="BE65" s="22"/>
    </row>
    <row r="66" spans="1:57" x14ac:dyDescent="0.25">
      <c r="A66" t="s">
        <v>686</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v>9595</v>
      </c>
      <c r="AG66" s="8">
        <v>457</v>
      </c>
      <c r="AH66" s="8">
        <v>0</v>
      </c>
      <c r="AI66" s="8">
        <v>457</v>
      </c>
      <c r="AJ66" s="8">
        <v>773</v>
      </c>
      <c r="AK66" s="8">
        <v>0</v>
      </c>
      <c r="AL66" s="8">
        <v>0</v>
      </c>
      <c r="AM66" s="8">
        <v>0</v>
      </c>
      <c r="AN66" s="8">
        <v>904</v>
      </c>
      <c r="AO66" s="8">
        <v>0</v>
      </c>
      <c r="AP66" s="8">
        <v>0</v>
      </c>
      <c r="AQ66" s="8">
        <v>0</v>
      </c>
      <c r="AR66" s="8"/>
      <c r="AS66" s="8"/>
      <c r="AT66" s="8"/>
      <c r="AU66" s="8">
        <v>33905</v>
      </c>
      <c r="AV66" s="8">
        <v>12161</v>
      </c>
      <c r="AW66" s="8">
        <v>25620</v>
      </c>
      <c r="AX66" s="8">
        <v>12895</v>
      </c>
      <c r="AY66" s="8">
        <v>9776</v>
      </c>
      <c r="AZ66" s="8">
        <v>0</v>
      </c>
      <c r="BA66" s="8"/>
      <c r="BB66" s="8"/>
      <c r="BC66" s="8"/>
      <c r="BD66" s="8"/>
      <c r="BE66" s="8"/>
    </row>
    <row r="67" spans="1:57" x14ac:dyDescent="0.25">
      <c r="A67" t="s">
        <v>697</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v>199034</v>
      </c>
      <c r="AG67" s="8">
        <v>159171</v>
      </c>
      <c r="AH67" s="8">
        <v>24311</v>
      </c>
      <c r="AI67" s="8">
        <v>0</v>
      </c>
      <c r="AJ67" s="8">
        <v>0</v>
      </c>
      <c r="AK67" s="8">
        <v>0</v>
      </c>
      <c r="AL67" s="8">
        <v>0</v>
      </c>
      <c r="AM67" s="8">
        <v>0</v>
      </c>
      <c r="AN67" s="8">
        <v>0</v>
      </c>
      <c r="AO67" s="8">
        <v>0</v>
      </c>
      <c r="AP67" s="8">
        <v>0</v>
      </c>
      <c r="AQ67" s="8">
        <v>0</v>
      </c>
      <c r="AR67" s="8"/>
      <c r="AS67" s="8"/>
      <c r="AT67" s="8"/>
      <c r="AU67" s="8">
        <v>170933</v>
      </c>
      <c r="AV67" s="8">
        <v>166564</v>
      </c>
      <c r="AW67" s="8">
        <v>210657</v>
      </c>
      <c r="AX67" s="8">
        <v>180304</v>
      </c>
      <c r="AY67" s="8">
        <v>149434</v>
      </c>
      <c r="AZ67" s="8">
        <v>159171</v>
      </c>
      <c r="BA67" s="8"/>
      <c r="BB67" s="8"/>
      <c r="BC67" s="8"/>
      <c r="BD67" s="8"/>
      <c r="BE67" s="8"/>
    </row>
    <row r="68" spans="1:57" x14ac:dyDescent="0.25">
      <c r="A68" t="s">
        <v>698</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v>40202</v>
      </c>
      <c r="AG68" s="8">
        <v>39873</v>
      </c>
      <c r="AH68" s="8">
        <v>39610</v>
      </c>
      <c r="AI68" s="8">
        <v>39343</v>
      </c>
      <c r="AJ68" s="8">
        <v>39060</v>
      </c>
      <c r="AK68" s="8">
        <f>38786+904</f>
        <v>39690</v>
      </c>
      <c r="AL68" s="8">
        <f>38509+904</f>
        <v>39413</v>
      </c>
      <c r="AM68" s="8">
        <f>38228+904</f>
        <v>39132</v>
      </c>
      <c r="AN68" s="8">
        <v>37930</v>
      </c>
      <c r="AO68" s="8">
        <v>37628</v>
      </c>
      <c r="AP68" s="8">
        <v>37323</v>
      </c>
      <c r="AQ68" s="8">
        <v>37013</v>
      </c>
      <c r="AR68" s="8"/>
      <c r="AS68" s="8"/>
      <c r="AT68" s="8"/>
      <c r="AU68" s="8">
        <v>0</v>
      </c>
      <c r="AV68" s="8">
        <v>0</v>
      </c>
      <c r="AW68" s="8">
        <v>0</v>
      </c>
      <c r="AX68" s="8">
        <v>22143</v>
      </c>
      <c r="AY68" s="8">
        <v>45400</v>
      </c>
      <c r="AZ68" s="8">
        <v>39873</v>
      </c>
      <c r="BA68" s="8">
        <f>38786+904</f>
        <v>39690</v>
      </c>
      <c r="BB68" s="8">
        <v>37628</v>
      </c>
      <c r="BC68" s="8"/>
      <c r="BD68" s="8"/>
      <c r="BE68" s="8"/>
    </row>
    <row r="69" spans="1:57" s="2" customFormat="1" x14ac:dyDescent="0.25">
      <c r="A69" s="2" t="s">
        <v>699</v>
      </c>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v>13482</v>
      </c>
      <c r="AG69" s="9">
        <f>2299+10626</f>
        <v>12925</v>
      </c>
      <c r="AH69" s="9">
        <v>11882</v>
      </c>
      <c r="AI69" s="9">
        <v>9264</v>
      </c>
      <c r="AJ69" s="9">
        <v>11935</v>
      </c>
      <c r="AK69" s="9">
        <v>14659</v>
      </c>
      <c r="AL69" s="9">
        <v>14377</v>
      </c>
      <c r="AM69" s="9">
        <v>13999</v>
      </c>
      <c r="AN69" s="9">
        <v>11118</v>
      </c>
      <c r="AO69" s="9">
        <v>10385</v>
      </c>
      <c r="AP69" s="9">
        <v>9435</v>
      </c>
      <c r="AQ69" s="9">
        <v>8780</v>
      </c>
      <c r="AR69" s="9"/>
      <c r="AS69" s="9"/>
      <c r="AT69" s="9"/>
      <c r="AU69" s="9">
        <v>10706</v>
      </c>
      <c r="AV69" s="9">
        <v>10370</v>
      </c>
      <c r="AW69" s="9">
        <v>7352</v>
      </c>
      <c r="AX69" s="9">
        <v>6888</v>
      </c>
      <c r="AY69" s="9">
        <v>6452</v>
      </c>
      <c r="AZ69" s="9">
        <v>12828</v>
      </c>
      <c r="BA69" s="9">
        <v>14659</v>
      </c>
      <c r="BB69" s="9">
        <v>10385</v>
      </c>
      <c r="BC69" s="9"/>
      <c r="BD69" s="9"/>
      <c r="BE69" s="9"/>
    </row>
    <row r="70" spans="1:57" s="16" customFormat="1" x14ac:dyDescent="0.25">
      <c r="A70" s="16" t="s">
        <v>700</v>
      </c>
      <c r="B70" s="22">
        <f t="shared" ref="B70:AO70" si="53">SUM(B65:B69)</f>
        <v>0</v>
      </c>
      <c r="C70" s="22">
        <f t="shared" si="53"/>
        <v>0</v>
      </c>
      <c r="D70" s="22">
        <f t="shared" si="53"/>
        <v>0</v>
      </c>
      <c r="E70" s="22">
        <f t="shared" si="53"/>
        <v>0</v>
      </c>
      <c r="F70" s="22">
        <f t="shared" si="53"/>
        <v>0</v>
      </c>
      <c r="G70" s="22">
        <f t="shared" si="53"/>
        <v>0</v>
      </c>
      <c r="H70" s="22">
        <f t="shared" si="53"/>
        <v>0</v>
      </c>
      <c r="I70" s="22">
        <f t="shared" si="53"/>
        <v>0</v>
      </c>
      <c r="J70" s="22">
        <f t="shared" si="53"/>
        <v>0</v>
      </c>
      <c r="K70" s="22">
        <f t="shared" si="53"/>
        <v>0</v>
      </c>
      <c r="L70" s="22">
        <f t="shared" si="53"/>
        <v>0</v>
      </c>
      <c r="M70" s="22">
        <f t="shared" si="53"/>
        <v>0</v>
      </c>
      <c r="N70" s="22">
        <f t="shared" si="53"/>
        <v>0</v>
      </c>
      <c r="O70" s="22">
        <f t="shared" si="53"/>
        <v>0</v>
      </c>
      <c r="P70" s="22">
        <f t="shared" si="53"/>
        <v>0</v>
      </c>
      <c r="Q70" s="22">
        <f t="shared" si="53"/>
        <v>0</v>
      </c>
      <c r="R70" s="22">
        <f t="shared" si="53"/>
        <v>0</v>
      </c>
      <c r="S70" s="22">
        <f t="shared" si="53"/>
        <v>0</v>
      </c>
      <c r="T70" s="22">
        <f t="shared" si="53"/>
        <v>0</v>
      </c>
      <c r="U70" s="22">
        <f t="shared" si="53"/>
        <v>0</v>
      </c>
      <c r="V70" s="22">
        <f t="shared" si="53"/>
        <v>0</v>
      </c>
      <c r="W70" s="22">
        <f t="shared" si="53"/>
        <v>0</v>
      </c>
      <c r="X70" s="22">
        <f t="shared" si="53"/>
        <v>0</v>
      </c>
      <c r="Y70" s="22">
        <f t="shared" si="53"/>
        <v>0</v>
      </c>
      <c r="Z70" s="22">
        <f t="shared" si="53"/>
        <v>0</v>
      </c>
      <c r="AA70" s="22">
        <f t="shared" si="53"/>
        <v>0</v>
      </c>
      <c r="AB70" s="22">
        <f t="shared" si="53"/>
        <v>0</v>
      </c>
      <c r="AC70" s="22">
        <f t="shared" si="53"/>
        <v>0</v>
      </c>
      <c r="AD70" s="22">
        <f t="shared" si="53"/>
        <v>0</v>
      </c>
      <c r="AE70" s="22">
        <f t="shared" si="53"/>
        <v>0</v>
      </c>
      <c r="AF70" s="22">
        <f t="shared" si="53"/>
        <v>357648</v>
      </c>
      <c r="AG70" s="22">
        <f t="shared" si="53"/>
        <v>342397</v>
      </c>
      <c r="AH70" s="22">
        <f t="shared" si="53"/>
        <v>221104</v>
      </c>
      <c r="AI70" s="22">
        <f t="shared" si="53"/>
        <v>174207</v>
      </c>
      <c r="AJ70" s="22">
        <f t="shared" si="53"/>
        <v>168142</v>
      </c>
      <c r="AK70" s="22">
        <f t="shared" si="53"/>
        <v>180004</v>
      </c>
      <c r="AL70" s="22">
        <f t="shared" si="53"/>
        <v>192611</v>
      </c>
      <c r="AM70" s="22">
        <f t="shared" si="53"/>
        <v>156868</v>
      </c>
      <c r="AN70" s="22">
        <f t="shared" si="53"/>
        <v>142996</v>
      </c>
      <c r="AO70" s="22">
        <f t="shared" si="53"/>
        <v>136962</v>
      </c>
      <c r="AP70" s="22">
        <f>SUM(AP65:AP69)</f>
        <v>161810</v>
      </c>
      <c r="AQ70" s="22">
        <f t="shared" ref="AQ70:AS70" si="54">SUM(AQ65:AQ69)</f>
        <v>139355</v>
      </c>
      <c r="AR70" s="22">
        <f t="shared" si="54"/>
        <v>0</v>
      </c>
      <c r="AS70" s="22">
        <f t="shared" si="54"/>
        <v>0</v>
      </c>
      <c r="AT70" s="22"/>
      <c r="AU70" s="22">
        <f t="shared" ref="AU70" si="55">SUM(AU65:AU69)</f>
        <v>296555</v>
      </c>
      <c r="AV70" s="22">
        <f t="shared" ref="AV70" si="56">SUM(AV65:AV69)</f>
        <v>311687</v>
      </c>
      <c r="AW70" s="22">
        <f t="shared" ref="AW70" si="57">SUM(AW65:AW69)</f>
        <v>394874</v>
      </c>
      <c r="AX70" s="22">
        <f t="shared" ref="AX70" si="58">SUM(AX65:AX69)</f>
        <v>322912</v>
      </c>
      <c r="AY70" s="22">
        <f t="shared" ref="AY70" si="59">SUM(AY65:AY69)</f>
        <v>322345</v>
      </c>
      <c r="AZ70" s="22">
        <f t="shared" ref="AZ70" si="60">SUM(AZ65:AZ69)</f>
        <v>341843</v>
      </c>
      <c r="BA70" s="22">
        <f t="shared" ref="BA70" si="61">SUM(BA65:BA69)</f>
        <v>180004</v>
      </c>
      <c r="BB70" s="22">
        <f t="shared" ref="BB70" si="62">SUM(BB65:BB69)</f>
        <v>136962</v>
      </c>
      <c r="BC70" s="22"/>
      <c r="BD70" s="22"/>
      <c r="BE70" s="22"/>
    </row>
    <row r="71" spans="1:57" x14ac:dyDescent="0.25">
      <c r="A71" t="s">
        <v>701</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v>0</v>
      </c>
      <c r="AG71" s="8">
        <v>0</v>
      </c>
      <c r="AH71" s="8">
        <v>0</v>
      </c>
      <c r="AI71" s="8">
        <v>0</v>
      </c>
      <c r="AJ71" s="8">
        <v>0</v>
      </c>
      <c r="AK71" s="8">
        <v>0</v>
      </c>
      <c r="AL71" s="8">
        <v>0</v>
      </c>
      <c r="AM71" s="8">
        <v>0</v>
      </c>
      <c r="AN71" s="8">
        <v>0</v>
      </c>
      <c r="AO71" s="8">
        <v>0</v>
      </c>
      <c r="AP71" s="8">
        <v>0</v>
      </c>
      <c r="AQ71" s="8">
        <v>0</v>
      </c>
      <c r="AR71" s="8"/>
      <c r="AS71" s="8"/>
      <c r="AT71" s="8"/>
      <c r="AU71" s="8">
        <v>0</v>
      </c>
      <c r="AV71" s="8">
        <v>0</v>
      </c>
      <c r="AW71" s="8">
        <v>0</v>
      </c>
      <c r="AX71" s="8">
        <v>0</v>
      </c>
      <c r="AY71" s="8">
        <v>0</v>
      </c>
      <c r="AZ71" s="8">
        <v>0</v>
      </c>
      <c r="BA71" s="8">
        <v>0</v>
      </c>
      <c r="BB71" s="8">
        <v>0</v>
      </c>
      <c r="BC71" s="8"/>
      <c r="BD71" s="8"/>
      <c r="BE71" s="8"/>
    </row>
    <row r="72" spans="1:57" x14ac:dyDescent="0.25">
      <c r="A72" t="s">
        <v>702</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v>73</v>
      </c>
      <c r="AG72" s="8">
        <v>74</v>
      </c>
      <c r="AH72" s="8">
        <v>74</v>
      </c>
      <c r="AI72" s="8">
        <v>74</v>
      </c>
      <c r="AJ72" s="8">
        <v>74</v>
      </c>
      <c r="AK72" s="8">
        <v>74</v>
      </c>
      <c r="AL72" s="8">
        <v>74</v>
      </c>
      <c r="AM72" s="8">
        <v>75</v>
      </c>
      <c r="AN72" s="8">
        <v>75</v>
      </c>
      <c r="AO72" s="8">
        <v>75</v>
      </c>
      <c r="AP72" s="8">
        <v>75</v>
      </c>
      <c r="AQ72" s="8">
        <v>75</v>
      </c>
      <c r="AR72" s="8"/>
      <c r="AS72" s="8"/>
      <c r="AT72" s="8"/>
      <c r="AU72" s="8">
        <v>70</v>
      </c>
      <c r="AV72" s="8">
        <v>72</v>
      </c>
      <c r="AW72" s="8">
        <v>72</v>
      </c>
      <c r="AX72" s="8">
        <v>72</v>
      </c>
      <c r="AY72" s="8">
        <v>73</v>
      </c>
      <c r="AZ72" s="8">
        <v>74</v>
      </c>
      <c r="BA72" s="8">
        <v>74</v>
      </c>
      <c r="BB72" s="8">
        <v>75</v>
      </c>
      <c r="BC72" s="8"/>
      <c r="BD72" s="8"/>
      <c r="BE72" s="8"/>
    </row>
    <row r="73" spans="1:57" x14ac:dyDescent="0.25">
      <c r="A73" t="s">
        <v>703</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v>264866</v>
      </c>
      <c r="AG73" s="8">
        <v>267630</v>
      </c>
      <c r="AH73" s="8">
        <v>269192</v>
      </c>
      <c r="AI73" s="8">
        <v>269911</v>
      </c>
      <c r="AJ73" s="8">
        <v>271222</v>
      </c>
      <c r="AK73" s="8">
        <v>273431</v>
      </c>
      <c r="AL73" s="8">
        <v>274068</v>
      </c>
      <c r="AM73" s="8">
        <v>275229</v>
      </c>
      <c r="AN73" s="8">
        <v>276389</v>
      </c>
      <c r="AO73" s="8">
        <v>278101</v>
      </c>
      <c r="AP73" s="8">
        <v>278297</v>
      </c>
      <c r="AQ73" s="8">
        <v>280420</v>
      </c>
      <c r="AR73" s="8"/>
      <c r="AS73" s="8"/>
      <c r="AT73" s="8"/>
      <c r="AU73" s="8">
        <v>219198</v>
      </c>
      <c r="AV73" s="8">
        <v>239505</v>
      </c>
      <c r="AW73" s="8">
        <v>245865</v>
      </c>
      <c r="AX73" s="8">
        <v>253616</v>
      </c>
      <c r="AY73" s="8">
        <v>263180</v>
      </c>
      <c r="AZ73" s="8">
        <v>267630</v>
      </c>
      <c r="BA73" s="8">
        <v>273431</v>
      </c>
      <c r="BB73" s="8">
        <v>278101</v>
      </c>
      <c r="BC73" s="8"/>
      <c r="BD73" s="8"/>
      <c r="BE73" s="8"/>
    </row>
    <row r="74" spans="1:57" x14ac:dyDescent="0.25">
      <c r="A74" t="s">
        <v>704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v>407862</v>
      </c>
      <c r="AG74" s="8">
        <v>341716</v>
      </c>
      <c r="AH74" s="8">
        <v>390101</v>
      </c>
      <c r="AI74" s="8">
        <v>179195</v>
      </c>
      <c r="AJ74" s="8">
        <v>238715</v>
      </c>
      <c r="AK74" s="8">
        <v>325181</v>
      </c>
      <c r="AL74" s="8">
        <v>398219</v>
      </c>
      <c r="AM74" s="8">
        <v>445306</v>
      </c>
      <c r="AN74" s="8">
        <v>472147</v>
      </c>
      <c r="AO74" s="8">
        <v>504640</v>
      </c>
      <c r="AP74" s="8">
        <v>503376</v>
      </c>
      <c r="AQ74" s="8">
        <v>508447</v>
      </c>
      <c r="AR74" s="8"/>
      <c r="AS74" s="8"/>
      <c r="AT74" s="8"/>
      <c r="AU74" s="8">
        <v>147352</v>
      </c>
      <c r="AV74" s="8">
        <v>241310</v>
      </c>
      <c r="AW74" s="8">
        <v>369164</v>
      </c>
      <c r="AX74" s="8">
        <v>389146</v>
      </c>
      <c r="AY74" s="8">
        <v>402946</v>
      </c>
      <c r="AZ74" s="8">
        <v>341716</v>
      </c>
      <c r="BA74" s="8">
        <v>325181</v>
      </c>
      <c r="BB74" s="8">
        <v>504640</v>
      </c>
      <c r="BC74" s="8"/>
      <c r="BD74" s="8"/>
      <c r="BE74" s="8"/>
    </row>
    <row r="75" spans="1:57" x14ac:dyDescent="0.25">
      <c r="A75" t="s">
        <v>705</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v>73</v>
      </c>
      <c r="AG75" s="8">
        <v>73</v>
      </c>
      <c r="AH75" s="8">
        <v>73</v>
      </c>
      <c r="AI75" s="8">
        <v>73</v>
      </c>
      <c r="AJ75" s="8">
        <v>73</v>
      </c>
      <c r="AK75" s="8">
        <v>73</v>
      </c>
      <c r="AL75" s="8">
        <v>73</v>
      </c>
      <c r="AM75" s="8">
        <v>73</v>
      </c>
      <c r="AN75" s="8">
        <v>73</v>
      </c>
      <c r="AO75" s="8">
        <v>73</v>
      </c>
      <c r="AP75" s="8">
        <v>73</v>
      </c>
      <c r="AQ75" s="8">
        <v>73</v>
      </c>
      <c r="AR75" s="8"/>
      <c r="AS75" s="8"/>
      <c r="AT75" s="8"/>
      <c r="AU75" s="8">
        <v>73</v>
      </c>
      <c r="AV75" s="8">
        <v>-748</v>
      </c>
      <c r="AW75" s="8">
        <v>436</v>
      </c>
      <c r="AX75" s="8">
        <v>1689</v>
      </c>
      <c r="AY75" s="8">
        <v>620</v>
      </c>
      <c r="AZ75" s="8">
        <v>73</v>
      </c>
      <c r="BA75" s="8">
        <v>73</v>
      </c>
      <c r="BB75" s="8">
        <v>73</v>
      </c>
      <c r="BC75" s="8"/>
      <c r="BD75" s="8"/>
      <c r="BE75" s="8"/>
    </row>
    <row r="76" spans="1:57" s="2" customFormat="1" x14ac:dyDescent="0.25">
      <c r="A76" s="2" t="s">
        <v>706</v>
      </c>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v>-222375</v>
      </c>
      <c r="AG76" s="9">
        <v>-222375</v>
      </c>
      <c r="AH76" s="9">
        <v>-222375</v>
      </c>
      <c r="AI76" s="9">
        <v>-222375</v>
      </c>
      <c r="AJ76" s="9">
        <v>-272375</v>
      </c>
      <c r="AK76" s="9">
        <v>-332375</v>
      </c>
      <c r="AL76" s="9">
        <v>-372375</v>
      </c>
      <c r="AM76" s="9">
        <v>-372375</v>
      </c>
      <c r="AN76" s="9">
        <v>-422375</v>
      </c>
      <c r="AO76" s="9">
        <v>-422375</v>
      </c>
      <c r="AP76" s="9">
        <v>-422375</v>
      </c>
      <c r="AQ76" s="9">
        <v>-422375</v>
      </c>
      <c r="AR76" s="9"/>
      <c r="AS76" s="9"/>
      <c r="AT76" s="9"/>
      <c r="AU76" s="9">
        <v>-172323</v>
      </c>
      <c r="AV76" s="9">
        <v>-172323</v>
      </c>
      <c r="AW76" s="9">
        <v>-222375</v>
      </c>
      <c r="AX76" s="9">
        <v>-222375</v>
      </c>
      <c r="AY76" s="9">
        <v>-222375</v>
      </c>
      <c r="AZ76" s="9">
        <v>-222375</v>
      </c>
      <c r="BA76" s="9">
        <v>-332375</v>
      </c>
      <c r="BB76" s="9">
        <v>-422375</v>
      </c>
      <c r="BC76" s="9"/>
      <c r="BD76" s="9"/>
      <c r="BE76" s="9"/>
    </row>
    <row r="77" spans="1:57" s="16" customFormat="1" x14ac:dyDescent="0.25">
      <c r="A77" s="16" t="s">
        <v>707</v>
      </c>
      <c r="B77" s="22">
        <f t="shared" ref="B77:AO77" si="63">SUM(B71:B76)</f>
        <v>0</v>
      </c>
      <c r="C77" s="22">
        <f t="shared" si="63"/>
        <v>0</v>
      </c>
      <c r="D77" s="22">
        <f t="shared" si="63"/>
        <v>0</v>
      </c>
      <c r="E77" s="22">
        <f t="shared" si="63"/>
        <v>0</v>
      </c>
      <c r="F77" s="22">
        <f t="shared" si="63"/>
        <v>0</v>
      </c>
      <c r="G77" s="22">
        <f t="shared" si="63"/>
        <v>0</v>
      </c>
      <c r="H77" s="22">
        <f t="shared" si="63"/>
        <v>0</v>
      </c>
      <c r="I77" s="22">
        <f t="shared" si="63"/>
        <v>0</v>
      </c>
      <c r="J77" s="22">
        <f t="shared" si="63"/>
        <v>0</v>
      </c>
      <c r="K77" s="22">
        <f t="shared" si="63"/>
        <v>0</v>
      </c>
      <c r="L77" s="22">
        <f t="shared" si="63"/>
        <v>0</v>
      </c>
      <c r="M77" s="22">
        <f t="shared" si="63"/>
        <v>0</v>
      </c>
      <c r="N77" s="22">
        <f t="shared" si="63"/>
        <v>0</v>
      </c>
      <c r="O77" s="22">
        <f t="shared" si="63"/>
        <v>0</v>
      </c>
      <c r="P77" s="22">
        <f t="shared" si="63"/>
        <v>0</v>
      </c>
      <c r="Q77" s="22">
        <f t="shared" si="63"/>
        <v>0</v>
      </c>
      <c r="R77" s="22">
        <f t="shared" si="63"/>
        <v>0</v>
      </c>
      <c r="S77" s="22">
        <f t="shared" si="63"/>
        <v>0</v>
      </c>
      <c r="T77" s="22">
        <f t="shared" si="63"/>
        <v>0</v>
      </c>
      <c r="U77" s="22">
        <f t="shared" si="63"/>
        <v>0</v>
      </c>
      <c r="V77" s="22">
        <f t="shared" si="63"/>
        <v>0</v>
      </c>
      <c r="W77" s="22">
        <f t="shared" si="63"/>
        <v>0</v>
      </c>
      <c r="X77" s="22">
        <f t="shared" si="63"/>
        <v>0</v>
      </c>
      <c r="Y77" s="22">
        <f t="shared" si="63"/>
        <v>0</v>
      </c>
      <c r="Z77" s="22">
        <f t="shared" si="63"/>
        <v>0</v>
      </c>
      <c r="AA77" s="22">
        <f t="shared" si="63"/>
        <v>0</v>
      </c>
      <c r="AB77" s="22">
        <f t="shared" si="63"/>
        <v>0</v>
      </c>
      <c r="AC77" s="22">
        <f t="shared" si="63"/>
        <v>0</v>
      </c>
      <c r="AD77" s="22">
        <f t="shared" si="63"/>
        <v>0</v>
      </c>
      <c r="AE77" s="22">
        <f t="shared" si="63"/>
        <v>0</v>
      </c>
      <c r="AF77" s="22">
        <f t="shared" si="63"/>
        <v>450499</v>
      </c>
      <c r="AG77" s="22">
        <f t="shared" si="63"/>
        <v>387118</v>
      </c>
      <c r="AH77" s="22">
        <f t="shared" si="63"/>
        <v>437065</v>
      </c>
      <c r="AI77" s="22">
        <f t="shared" si="63"/>
        <v>226878</v>
      </c>
      <c r="AJ77" s="22">
        <f t="shared" si="63"/>
        <v>237709</v>
      </c>
      <c r="AK77" s="22">
        <f t="shared" si="63"/>
        <v>266384</v>
      </c>
      <c r="AL77" s="22">
        <f t="shared" si="63"/>
        <v>300059</v>
      </c>
      <c r="AM77" s="22">
        <f t="shared" si="63"/>
        <v>348308</v>
      </c>
      <c r="AN77" s="22">
        <f t="shared" si="63"/>
        <v>326309</v>
      </c>
      <c r="AO77" s="22">
        <f t="shared" si="63"/>
        <v>360514</v>
      </c>
      <c r="AP77" s="22">
        <f>SUM(AP71:AP76)</f>
        <v>359446</v>
      </c>
      <c r="AQ77" s="22">
        <f t="shared" ref="AQ77:AS77" si="64">SUM(AQ71:AQ76)</f>
        <v>366640</v>
      </c>
      <c r="AR77" s="22">
        <f t="shared" si="64"/>
        <v>0</v>
      </c>
      <c r="AS77" s="22">
        <f t="shared" si="64"/>
        <v>0</v>
      </c>
      <c r="AT77" s="22"/>
      <c r="AU77" s="22">
        <f t="shared" ref="AU77" si="65">SUM(AU71:AU76)</f>
        <v>194370</v>
      </c>
      <c r="AV77" s="22">
        <f t="shared" ref="AV77" si="66">SUM(AV71:AV76)</f>
        <v>307816</v>
      </c>
      <c r="AW77" s="22">
        <f t="shared" ref="AW77" si="67">SUM(AW71:AW76)</f>
        <v>393162</v>
      </c>
      <c r="AX77" s="22">
        <f t="shared" ref="AX77" si="68">SUM(AX71:AX76)</f>
        <v>422148</v>
      </c>
      <c r="AY77" s="22">
        <f t="shared" ref="AY77" si="69">SUM(AY71:AY76)</f>
        <v>444444</v>
      </c>
      <c r="AZ77" s="22">
        <f t="shared" ref="AZ77" si="70">SUM(AZ71:AZ76)</f>
        <v>387118</v>
      </c>
      <c r="BA77" s="22">
        <f t="shared" ref="BA77" si="71">SUM(BA71:BA76)</f>
        <v>266384</v>
      </c>
      <c r="BB77" s="22">
        <f t="shared" ref="BB77" si="72">SUM(BB71:BB76)</f>
        <v>360514</v>
      </c>
      <c r="BC77" s="22"/>
      <c r="BD77" s="22"/>
      <c r="BE77" s="22"/>
    </row>
    <row r="78" spans="1:57" s="16" customFormat="1" x14ac:dyDescent="0.25">
      <c r="A78" s="16" t="s">
        <v>708</v>
      </c>
      <c r="B78" s="22">
        <f t="shared" ref="B78:AO78" si="73">B77+B70</f>
        <v>0</v>
      </c>
      <c r="C78" s="22">
        <f t="shared" si="73"/>
        <v>0</v>
      </c>
      <c r="D78" s="22">
        <f t="shared" si="73"/>
        <v>0</v>
      </c>
      <c r="E78" s="22">
        <f t="shared" si="73"/>
        <v>0</v>
      </c>
      <c r="F78" s="22">
        <f t="shared" si="73"/>
        <v>0</v>
      </c>
      <c r="G78" s="22">
        <f t="shared" si="73"/>
        <v>0</v>
      </c>
      <c r="H78" s="22">
        <f t="shared" si="73"/>
        <v>0</v>
      </c>
      <c r="I78" s="22">
        <f t="shared" si="73"/>
        <v>0</v>
      </c>
      <c r="J78" s="22">
        <f t="shared" si="73"/>
        <v>0</v>
      </c>
      <c r="K78" s="22">
        <f t="shared" si="73"/>
        <v>0</v>
      </c>
      <c r="L78" s="22">
        <f t="shared" si="73"/>
        <v>0</v>
      </c>
      <c r="M78" s="22">
        <f t="shared" si="73"/>
        <v>0</v>
      </c>
      <c r="N78" s="22">
        <f t="shared" si="73"/>
        <v>0</v>
      </c>
      <c r="O78" s="22">
        <f t="shared" si="73"/>
        <v>0</v>
      </c>
      <c r="P78" s="22">
        <f t="shared" si="73"/>
        <v>0</v>
      </c>
      <c r="Q78" s="22">
        <f t="shared" si="73"/>
        <v>0</v>
      </c>
      <c r="R78" s="22">
        <f t="shared" si="73"/>
        <v>0</v>
      </c>
      <c r="S78" s="22">
        <f t="shared" si="73"/>
        <v>0</v>
      </c>
      <c r="T78" s="22">
        <f t="shared" si="73"/>
        <v>0</v>
      </c>
      <c r="U78" s="22">
        <f t="shared" si="73"/>
        <v>0</v>
      </c>
      <c r="V78" s="22">
        <f t="shared" si="73"/>
        <v>0</v>
      </c>
      <c r="W78" s="22">
        <f t="shared" si="73"/>
        <v>0</v>
      </c>
      <c r="X78" s="22">
        <f t="shared" si="73"/>
        <v>0</v>
      </c>
      <c r="Y78" s="22">
        <f t="shared" si="73"/>
        <v>0</v>
      </c>
      <c r="Z78" s="22">
        <f t="shared" si="73"/>
        <v>0</v>
      </c>
      <c r="AA78" s="22">
        <f t="shared" si="73"/>
        <v>0</v>
      </c>
      <c r="AB78" s="22">
        <f t="shared" si="73"/>
        <v>0</v>
      </c>
      <c r="AC78" s="22">
        <f t="shared" si="73"/>
        <v>0</v>
      </c>
      <c r="AD78" s="22">
        <f t="shared" si="73"/>
        <v>0</v>
      </c>
      <c r="AE78" s="22">
        <f t="shared" si="73"/>
        <v>0</v>
      </c>
      <c r="AF78" s="22">
        <f t="shared" si="73"/>
        <v>808147</v>
      </c>
      <c r="AG78" s="22">
        <f t="shared" si="73"/>
        <v>729515</v>
      </c>
      <c r="AH78" s="22">
        <f t="shared" si="73"/>
        <v>658169</v>
      </c>
      <c r="AI78" s="22">
        <f t="shared" si="73"/>
        <v>401085</v>
      </c>
      <c r="AJ78" s="22">
        <f t="shared" si="73"/>
        <v>405851</v>
      </c>
      <c r="AK78" s="22">
        <f t="shared" si="73"/>
        <v>446388</v>
      </c>
      <c r="AL78" s="22">
        <f t="shared" si="73"/>
        <v>492670</v>
      </c>
      <c r="AM78" s="22">
        <f t="shared" si="73"/>
        <v>505176</v>
      </c>
      <c r="AN78" s="22">
        <f t="shared" si="73"/>
        <v>469305</v>
      </c>
      <c r="AO78" s="22">
        <f t="shared" si="73"/>
        <v>497476</v>
      </c>
      <c r="AP78" s="22">
        <f>AP77+AP70</f>
        <v>521256</v>
      </c>
      <c r="AQ78" s="22">
        <f t="shared" ref="AQ78:AS78" si="74">AQ77+AQ70</f>
        <v>505995</v>
      </c>
      <c r="AR78" s="22">
        <f t="shared" si="74"/>
        <v>0</v>
      </c>
      <c r="AS78" s="22">
        <f t="shared" si="74"/>
        <v>0</v>
      </c>
      <c r="AT78" s="22"/>
      <c r="AU78" s="22">
        <f t="shared" ref="AU78" si="75">AU77+AU70</f>
        <v>490925</v>
      </c>
      <c r="AV78" s="22">
        <f t="shared" ref="AV78" si="76">AV77+AV70</f>
        <v>619503</v>
      </c>
      <c r="AW78" s="22">
        <f t="shared" ref="AW78" si="77">AW77+AW70</f>
        <v>788036</v>
      </c>
      <c r="AX78" s="22">
        <f t="shared" ref="AX78" si="78">AX77+AX70</f>
        <v>745060</v>
      </c>
      <c r="AY78" s="22">
        <f t="shared" ref="AY78" si="79">AY77+AY70</f>
        <v>766789</v>
      </c>
      <c r="AZ78" s="22">
        <f t="shared" ref="AZ78" si="80">AZ77+AZ70</f>
        <v>728961</v>
      </c>
      <c r="BA78" s="22">
        <f t="shared" ref="BA78" si="81">BA77+BA70</f>
        <v>446388</v>
      </c>
      <c r="BB78" s="22">
        <f t="shared" ref="BB78" si="82">BB77+BB70</f>
        <v>497476</v>
      </c>
      <c r="BC78" s="22"/>
      <c r="BD78" s="22"/>
      <c r="BE78" s="22"/>
    </row>
    <row r="79" spans="1:57" x14ac:dyDescent="0.25">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5" customFormat="1" x14ac:dyDescent="0.25">
      <c r="A80" s="5" t="s">
        <v>709</v>
      </c>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row>
    <row r="81" spans="1:57" x14ac:dyDescent="0.25">
      <c r="A81" t="s">
        <v>710</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f>135863</f>
        <v>135863</v>
      </c>
      <c r="AF81" s="8">
        <v>-24833</v>
      </c>
      <c r="AG81" s="8"/>
      <c r="AH81" s="8">
        <v>81723</v>
      </c>
      <c r="AI81" s="8">
        <f>135863-AH81</f>
        <v>54140</v>
      </c>
      <c r="AJ81" s="8">
        <f>196308-AI81-AH81</f>
        <v>60445</v>
      </c>
      <c r="AK81" s="8">
        <f>BA81-AJ81-AI81-AH81</f>
        <v>119026</v>
      </c>
      <c r="AL81" s="8">
        <v>109087</v>
      </c>
      <c r="AM81" s="8">
        <f>105364-AL81</f>
        <v>-3723</v>
      </c>
      <c r="AN81" s="8">
        <f>112275-AM81-AL81</f>
        <v>6911</v>
      </c>
      <c r="AO81" s="8">
        <f>BB81-AN81-AM81-AL81</f>
        <v>25539</v>
      </c>
      <c r="AP81" s="8">
        <v>7145</v>
      </c>
      <c r="AQ81" s="8">
        <f>-28165-AP81</f>
        <v>-35310</v>
      </c>
      <c r="AR81" s="8"/>
      <c r="AS81" s="8"/>
      <c r="AT81" s="8"/>
      <c r="AU81" s="8">
        <v>114807</v>
      </c>
      <c r="AV81" s="8">
        <v>168557</v>
      </c>
      <c r="AW81" s="8">
        <v>123576</v>
      </c>
      <c r="AX81" s="8">
        <v>61643</v>
      </c>
      <c r="AY81" s="8">
        <v>57450</v>
      </c>
      <c r="AZ81" s="8">
        <v>94736</v>
      </c>
      <c r="BA81" s="8">
        <v>315334</v>
      </c>
      <c r="BB81" s="8">
        <v>137814</v>
      </c>
      <c r="BC81" s="8"/>
      <c r="BD81" s="8"/>
      <c r="BE81" s="8"/>
    </row>
    <row r="82" spans="1:57" s="2" customFormat="1" x14ac:dyDescent="0.25">
      <c r="A82" s="2" t="s">
        <v>711</v>
      </c>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f>+-279-8249</f>
        <v>-8528</v>
      </c>
      <c r="AF82" s="9">
        <f>-303-10504</f>
        <v>-10807</v>
      </c>
      <c r="AG82" s="9"/>
      <c r="AH82" s="9">
        <f>+-187-6465</f>
        <v>-6652</v>
      </c>
      <c r="AI82" s="9">
        <f>+-156+-10113-AH82</f>
        <v>-3617</v>
      </c>
      <c r="AJ82" s="9">
        <f>+-502+-18378</f>
        <v>-18880</v>
      </c>
      <c r="AK82" s="9">
        <f>BA82-AJ82-AI82-AH82</f>
        <v>6465</v>
      </c>
      <c r="AL82" s="9">
        <f>+-69+-5769</f>
        <v>-5838</v>
      </c>
      <c r="AM82" s="9">
        <f>+-156+-10113-AL82</f>
        <v>-4431</v>
      </c>
      <c r="AN82" s="9">
        <f>+-218+-15090-AM82-AL82</f>
        <v>-5039</v>
      </c>
      <c r="AO82" s="9">
        <f>BB82-AN82-AM82-AL82</f>
        <v>-8947</v>
      </c>
      <c r="AP82" s="9">
        <f>+-94+-11538</f>
        <v>-11632</v>
      </c>
      <c r="AQ82" s="9">
        <f>+-256-39419-AP82</f>
        <v>-28043</v>
      </c>
      <c r="AR82" s="9"/>
      <c r="AS82" s="9"/>
      <c r="AT82" s="9"/>
      <c r="AU82" s="9">
        <f>+-392+-28199</f>
        <v>-28591</v>
      </c>
      <c r="AV82" s="9">
        <f>+-315+-29474</f>
        <v>-29789</v>
      </c>
      <c r="AW82" s="9">
        <f>+-638-34876</f>
        <v>-35514</v>
      </c>
      <c r="AX82" s="9">
        <f>+-560+-18490</f>
        <v>-19050</v>
      </c>
      <c r="AY82" s="9">
        <f>+-516-33949</f>
        <v>-34465</v>
      </c>
      <c r="AZ82" s="9">
        <f>+-429+-12441</f>
        <v>-12870</v>
      </c>
      <c r="BA82" s="9">
        <f>-632-22052</f>
        <v>-22684</v>
      </c>
      <c r="BB82" s="9">
        <f>+-283+-23972</f>
        <v>-24255</v>
      </c>
      <c r="BC82" s="9"/>
      <c r="BD82" s="9"/>
      <c r="BE82" s="9"/>
    </row>
    <row r="83" spans="1:57" s="16" customFormat="1" x14ac:dyDescent="0.25">
      <c r="A83" s="16" t="s">
        <v>712</v>
      </c>
      <c r="B83" s="22">
        <f t="shared" ref="B83:AO83" si="83">B81+B82</f>
        <v>0</v>
      </c>
      <c r="C83" s="22">
        <f t="shared" si="83"/>
        <v>0</v>
      </c>
      <c r="D83" s="22">
        <f t="shared" si="83"/>
        <v>0</v>
      </c>
      <c r="E83" s="22">
        <f t="shared" si="83"/>
        <v>0</v>
      </c>
      <c r="F83" s="22">
        <f t="shared" si="83"/>
        <v>0</v>
      </c>
      <c r="G83" s="22">
        <f t="shared" si="83"/>
        <v>0</v>
      </c>
      <c r="H83" s="22">
        <f t="shared" si="83"/>
        <v>0</v>
      </c>
      <c r="I83" s="22">
        <f t="shared" si="83"/>
        <v>0</v>
      </c>
      <c r="J83" s="22">
        <f t="shared" si="83"/>
        <v>0</v>
      </c>
      <c r="K83" s="22">
        <f t="shared" si="83"/>
        <v>0</v>
      </c>
      <c r="L83" s="22">
        <f t="shared" si="83"/>
        <v>0</v>
      </c>
      <c r="M83" s="22">
        <f t="shared" si="83"/>
        <v>0</v>
      </c>
      <c r="N83" s="22">
        <f t="shared" si="83"/>
        <v>0</v>
      </c>
      <c r="O83" s="22">
        <f t="shared" si="83"/>
        <v>0</v>
      </c>
      <c r="P83" s="22">
        <f t="shared" si="83"/>
        <v>0</v>
      </c>
      <c r="Q83" s="22">
        <f t="shared" si="83"/>
        <v>0</v>
      </c>
      <c r="R83" s="22">
        <f t="shared" si="83"/>
        <v>0</v>
      </c>
      <c r="S83" s="22">
        <f t="shared" si="83"/>
        <v>0</v>
      </c>
      <c r="T83" s="22">
        <f t="shared" si="83"/>
        <v>0</v>
      </c>
      <c r="U83" s="22">
        <f t="shared" si="83"/>
        <v>0</v>
      </c>
      <c r="V83" s="22">
        <f t="shared" si="83"/>
        <v>0</v>
      </c>
      <c r="W83" s="22">
        <f t="shared" si="83"/>
        <v>0</v>
      </c>
      <c r="X83" s="22">
        <f t="shared" si="83"/>
        <v>0</v>
      </c>
      <c r="Y83" s="22">
        <f t="shared" si="83"/>
        <v>0</v>
      </c>
      <c r="Z83" s="22">
        <f t="shared" si="83"/>
        <v>0</v>
      </c>
      <c r="AA83" s="22">
        <f t="shared" si="83"/>
        <v>0</v>
      </c>
      <c r="AB83" s="22">
        <f t="shared" si="83"/>
        <v>0</v>
      </c>
      <c r="AC83" s="22">
        <f t="shared" si="83"/>
        <v>0</v>
      </c>
      <c r="AD83" s="22">
        <f t="shared" si="83"/>
        <v>0</v>
      </c>
      <c r="AE83" s="22">
        <f t="shared" si="83"/>
        <v>127335</v>
      </c>
      <c r="AF83" s="22">
        <f t="shared" si="83"/>
        <v>-35640</v>
      </c>
      <c r="AG83" s="22">
        <f t="shared" si="83"/>
        <v>0</v>
      </c>
      <c r="AH83" s="22">
        <f t="shared" si="83"/>
        <v>75071</v>
      </c>
      <c r="AI83" s="22">
        <f t="shared" si="83"/>
        <v>50523</v>
      </c>
      <c r="AJ83" s="22">
        <f t="shared" si="83"/>
        <v>41565</v>
      </c>
      <c r="AK83" s="22">
        <f t="shared" si="83"/>
        <v>125491</v>
      </c>
      <c r="AL83" s="22">
        <f t="shared" si="83"/>
        <v>103249</v>
      </c>
      <c r="AM83" s="22">
        <f t="shared" si="83"/>
        <v>-8154</v>
      </c>
      <c r="AN83" s="22">
        <f t="shared" si="83"/>
        <v>1872</v>
      </c>
      <c r="AO83" s="22">
        <f t="shared" si="83"/>
        <v>16592</v>
      </c>
      <c r="AP83" s="22">
        <f>AP81+AP82</f>
        <v>-4487</v>
      </c>
      <c r="AQ83" s="22">
        <f t="shared" ref="AQ83:AS83" si="84">AQ81+AQ82</f>
        <v>-63353</v>
      </c>
      <c r="AR83" s="22">
        <f t="shared" si="84"/>
        <v>0</v>
      </c>
      <c r="AS83" s="22">
        <f t="shared" si="84"/>
        <v>0</v>
      </c>
      <c r="AT83" s="22"/>
      <c r="AU83" s="22">
        <f t="shared" ref="AU83:BA83" si="85">SUM(AU81:AU82)</f>
        <v>86216</v>
      </c>
      <c r="AV83" s="22">
        <f t="shared" si="85"/>
        <v>138768</v>
      </c>
      <c r="AW83" s="22">
        <f t="shared" si="85"/>
        <v>88062</v>
      </c>
      <c r="AX83" s="22">
        <f t="shared" si="85"/>
        <v>42593</v>
      </c>
      <c r="AY83" s="22">
        <f t="shared" si="85"/>
        <v>22985</v>
      </c>
      <c r="AZ83" s="22">
        <f t="shared" si="85"/>
        <v>81866</v>
      </c>
      <c r="BA83" s="22">
        <f t="shared" si="85"/>
        <v>292650</v>
      </c>
      <c r="BB83" s="22">
        <f>SUM(BB81:BB82)</f>
        <v>113559</v>
      </c>
      <c r="BC83" s="22"/>
      <c r="BD83" s="22"/>
      <c r="BE83" s="22"/>
    </row>
    <row r="84" spans="1:57" x14ac:dyDescent="0.25">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x14ac:dyDescent="0.25">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x14ac:dyDescent="0.25">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x14ac:dyDescent="0.25">
      <c r="AT87" s="8"/>
      <c r="AU87" s="8"/>
      <c r="AV87" s="8"/>
      <c r="AW87" s="8"/>
      <c r="AX87" s="8"/>
      <c r="AY87" s="8"/>
      <c r="AZ87" s="8"/>
      <c r="BA87" s="8"/>
      <c r="BB87" s="8"/>
      <c r="BC87" s="8"/>
      <c r="BD87" s="8"/>
      <c r="BE87" s="8"/>
    </row>
    <row r="88" spans="1:57" x14ac:dyDescent="0.25">
      <c r="AO88" s="8"/>
    </row>
    <row r="91" spans="1:57" x14ac:dyDescent="0.25">
      <c r="AA91">
        <v>34.5</v>
      </c>
      <c r="AC91">
        <v>23</v>
      </c>
    </row>
    <row r="92" spans="1:57" x14ac:dyDescent="0.25">
      <c r="AA92">
        <v>2</v>
      </c>
      <c r="AC92">
        <v>18</v>
      </c>
    </row>
    <row r="93" spans="1:57" x14ac:dyDescent="0.25">
      <c r="AC93">
        <f>AC91-AC92</f>
        <v>5</v>
      </c>
    </row>
    <row r="95" spans="1:57" x14ac:dyDescent="0.25">
      <c r="AC95">
        <v>1.04</v>
      </c>
    </row>
    <row r="96" spans="1:57" x14ac:dyDescent="0.25">
      <c r="AA96">
        <v>34.5</v>
      </c>
    </row>
    <row r="97" spans="26:29" x14ac:dyDescent="0.25">
      <c r="AA97">
        <v>27</v>
      </c>
      <c r="AC97">
        <f>(4/60)</f>
        <v>6.6666666666666666E-2</v>
      </c>
    </row>
    <row r="98" spans="26:29" x14ac:dyDescent="0.25">
      <c r="AA98">
        <f>AA96-AA97</f>
        <v>7.5</v>
      </c>
    </row>
    <row r="99" spans="26:29" x14ac:dyDescent="0.25">
      <c r="AC99">
        <f>5*AC97</f>
        <v>0.33333333333333331</v>
      </c>
    </row>
    <row r="100" spans="26:29" x14ac:dyDescent="0.25">
      <c r="AA100">
        <v>2.41</v>
      </c>
    </row>
    <row r="101" spans="26:29" x14ac:dyDescent="0.25">
      <c r="AC101" s="15">
        <f>5+AC99</f>
        <v>5.333333333333333</v>
      </c>
    </row>
    <row r="102" spans="26:29" x14ac:dyDescent="0.25">
      <c r="Z102" s="16" t="s">
        <v>912</v>
      </c>
      <c r="AA102" s="15">
        <f>2*7.5</f>
        <v>15</v>
      </c>
    </row>
    <row r="103" spans="26:29" x14ac:dyDescent="0.25">
      <c r="Z103" s="16" t="s">
        <v>913</v>
      </c>
      <c r="AA103" s="15">
        <f>7.5*(41/60)</f>
        <v>5.125</v>
      </c>
    </row>
    <row r="105" spans="26:29" x14ac:dyDescent="0.25">
      <c r="AA105" s="15">
        <f>SUM(AA102:AA103)</f>
        <v>20.125</v>
      </c>
    </row>
    <row r="107" spans="26:29" x14ac:dyDescent="0.25">
      <c r="AB107" s="15">
        <f>AA105+AC101</f>
        <v>25.458333333333332</v>
      </c>
    </row>
  </sheetData>
  <pageMargins left="0.7" right="0.7" top="0.75" bottom="0.75" header="0.3" footer="0.3"/>
  <pageSetup orientation="portrait" r:id="rId1"/>
  <ignoredErrors>
    <ignoredError sqref="AO18:AO24"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workbookViewId="0">
      <selection activeCell="F31" sqref="F31"/>
    </sheetView>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t="s">
        <v>16</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x14ac:dyDescent="0.25">
      <c r="A3" s="1" t="s">
        <v>33</v>
      </c>
      <c r="B3" t="s">
        <v>34</v>
      </c>
      <c r="C3" t="s">
        <v>35</v>
      </c>
      <c r="D3" t="s">
        <v>36</v>
      </c>
      <c r="E3" t="s">
        <v>37</v>
      </c>
      <c r="F3" t="s">
        <v>36</v>
      </c>
      <c r="G3" t="s">
        <v>38</v>
      </c>
      <c r="H3" t="s">
        <v>39</v>
      </c>
      <c r="I3" t="s">
        <v>40</v>
      </c>
      <c r="J3" t="s">
        <v>41</v>
      </c>
      <c r="K3" t="s">
        <v>42</v>
      </c>
      <c r="L3" t="s">
        <v>43</v>
      </c>
      <c r="M3" t="s">
        <v>44</v>
      </c>
      <c r="N3" t="s">
        <v>45</v>
      </c>
      <c r="O3" t="s">
        <v>46</v>
      </c>
      <c r="P3" t="s">
        <v>47</v>
      </c>
      <c r="Q3" t="s">
        <v>48</v>
      </c>
    </row>
    <row r="4" spans="1:17" x14ac:dyDescent="0.25">
      <c r="A4" s="1" t="s">
        <v>49</v>
      </c>
      <c r="B4" t="s">
        <v>50</v>
      </c>
      <c r="C4" t="s">
        <v>51</v>
      </c>
      <c r="D4" t="s">
        <v>52</v>
      </c>
      <c r="E4" t="s">
        <v>53</v>
      </c>
      <c r="F4" t="s">
        <v>54</v>
      </c>
      <c r="G4" t="s">
        <v>55</v>
      </c>
      <c r="H4" t="s">
        <v>56</v>
      </c>
      <c r="I4" t="s">
        <v>57</v>
      </c>
      <c r="J4" t="s">
        <v>58</v>
      </c>
      <c r="K4" t="s">
        <v>59</v>
      </c>
      <c r="L4" t="s">
        <v>60</v>
      </c>
      <c r="M4" t="s">
        <v>61</v>
      </c>
      <c r="N4" t="s">
        <v>62</v>
      </c>
      <c r="O4" t="s">
        <v>63</v>
      </c>
      <c r="P4" t="s">
        <v>64</v>
      </c>
      <c r="Q4" t="s">
        <v>65</v>
      </c>
    </row>
    <row r="5" spans="1:17" x14ac:dyDescent="0.25">
      <c r="A5" s="1" t="s">
        <v>66</v>
      </c>
      <c r="B5" t="s">
        <v>67</v>
      </c>
      <c r="C5" t="s">
        <v>67</v>
      </c>
      <c r="D5" t="s">
        <v>67</v>
      </c>
      <c r="E5" t="s">
        <v>67</v>
      </c>
      <c r="F5" t="s">
        <v>67</v>
      </c>
      <c r="G5" t="s">
        <v>67</v>
      </c>
      <c r="H5" t="s">
        <v>67</v>
      </c>
      <c r="I5" t="s">
        <v>67</v>
      </c>
      <c r="J5" t="s">
        <v>67</v>
      </c>
      <c r="K5" t="s">
        <v>67</v>
      </c>
      <c r="L5" t="s">
        <v>67</v>
      </c>
      <c r="M5" t="s">
        <v>67</v>
      </c>
      <c r="N5" t="s">
        <v>67</v>
      </c>
      <c r="O5" t="s">
        <v>67</v>
      </c>
      <c r="P5" t="s">
        <v>68</v>
      </c>
      <c r="Q5" t="s">
        <v>69</v>
      </c>
    </row>
    <row r="6" spans="1:17" x14ac:dyDescent="0.25">
      <c r="A6" s="1" t="s">
        <v>70</v>
      </c>
      <c r="B6" t="s">
        <v>71</v>
      </c>
      <c r="C6" t="s">
        <v>45</v>
      </c>
      <c r="D6" t="s">
        <v>72</v>
      </c>
      <c r="E6" t="s">
        <v>54</v>
      </c>
      <c r="F6" t="s">
        <v>73</v>
      </c>
      <c r="G6" t="s">
        <v>74</v>
      </c>
      <c r="H6" t="s">
        <v>75</v>
      </c>
      <c r="I6" t="s">
        <v>76</v>
      </c>
      <c r="J6" t="s">
        <v>77</v>
      </c>
      <c r="K6" t="s">
        <v>37</v>
      </c>
      <c r="L6" t="s">
        <v>78</v>
      </c>
      <c r="M6" t="s">
        <v>73</v>
      </c>
      <c r="N6" t="s">
        <v>78</v>
      </c>
      <c r="O6" t="s">
        <v>79</v>
      </c>
      <c r="P6" t="s">
        <v>62</v>
      </c>
      <c r="Q6" t="s">
        <v>80</v>
      </c>
    </row>
    <row r="7" spans="1:17" x14ac:dyDescent="0.25">
      <c r="A7" s="1" t="s">
        <v>81</v>
      </c>
      <c r="B7" t="s">
        <v>82</v>
      </c>
      <c r="C7" t="s">
        <v>83</v>
      </c>
      <c r="D7" t="s">
        <v>84</v>
      </c>
      <c r="E7" t="s">
        <v>85</v>
      </c>
      <c r="F7" t="s">
        <v>60</v>
      </c>
      <c r="G7" t="s">
        <v>86</v>
      </c>
      <c r="H7" t="s">
        <v>87</v>
      </c>
      <c r="I7" t="s">
        <v>88</v>
      </c>
      <c r="J7" t="s">
        <v>89</v>
      </c>
      <c r="K7" t="s">
        <v>90</v>
      </c>
      <c r="L7" t="s">
        <v>91</v>
      </c>
      <c r="M7" t="s">
        <v>92</v>
      </c>
      <c r="N7" t="s">
        <v>93</v>
      </c>
      <c r="O7" t="s">
        <v>94</v>
      </c>
      <c r="P7" t="s">
        <v>95</v>
      </c>
      <c r="Q7" t="s">
        <v>96</v>
      </c>
    </row>
    <row r="8" spans="1:17" x14ac:dyDescent="0.25">
      <c r="A8" s="1" t="s">
        <v>97</v>
      </c>
      <c r="B8" t="s">
        <v>98</v>
      </c>
      <c r="C8" t="s">
        <v>99</v>
      </c>
      <c r="D8" t="s">
        <v>100</v>
      </c>
      <c r="E8" t="s">
        <v>101</v>
      </c>
      <c r="F8" t="s">
        <v>102</v>
      </c>
      <c r="G8" t="s">
        <v>103</v>
      </c>
      <c r="H8" t="s">
        <v>103</v>
      </c>
      <c r="I8" t="s">
        <v>104</v>
      </c>
      <c r="J8" t="s">
        <v>105</v>
      </c>
      <c r="K8" t="s">
        <v>106</v>
      </c>
      <c r="L8" t="s">
        <v>107</v>
      </c>
      <c r="M8" t="s">
        <v>105</v>
      </c>
      <c r="N8" t="s">
        <v>105</v>
      </c>
      <c r="O8" t="s">
        <v>106</v>
      </c>
      <c r="P8" t="s">
        <v>106</v>
      </c>
      <c r="Q8" t="s">
        <v>100</v>
      </c>
    </row>
    <row r="9" spans="1:17" x14ac:dyDescent="0.25">
      <c r="A9" s="1" t="s">
        <v>108</v>
      </c>
      <c r="B9" t="s">
        <v>109</v>
      </c>
      <c r="C9" t="s">
        <v>110</v>
      </c>
      <c r="D9" t="s">
        <v>111</v>
      </c>
      <c r="E9" t="s">
        <v>112</v>
      </c>
      <c r="F9" t="s">
        <v>113</v>
      </c>
      <c r="G9" t="s">
        <v>114</v>
      </c>
      <c r="H9" t="s">
        <v>115</v>
      </c>
      <c r="I9" t="s">
        <v>116</v>
      </c>
      <c r="J9" t="s">
        <v>117</v>
      </c>
      <c r="K9" t="s">
        <v>118</v>
      </c>
      <c r="L9" t="s">
        <v>116</v>
      </c>
      <c r="M9" t="s">
        <v>119</v>
      </c>
      <c r="N9" t="s">
        <v>120</v>
      </c>
      <c r="O9" t="s">
        <v>121</v>
      </c>
      <c r="P9" t="s">
        <v>122</v>
      </c>
      <c r="Q9" t="s">
        <v>123</v>
      </c>
    </row>
    <row r="10" spans="1:17" x14ac:dyDescent="0.25">
      <c r="A10" s="1" t="s">
        <v>124</v>
      </c>
      <c r="B10" t="s">
        <v>125</v>
      </c>
      <c r="C10" t="s">
        <v>126</v>
      </c>
      <c r="D10" t="s">
        <v>127</v>
      </c>
      <c r="E10" t="s">
        <v>128</v>
      </c>
      <c r="F10" t="s">
        <v>129</v>
      </c>
      <c r="G10" t="s">
        <v>130</v>
      </c>
      <c r="H10" t="s">
        <v>131</v>
      </c>
      <c r="I10" t="s">
        <v>128</v>
      </c>
      <c r="J10" t="s">
        <v>132</v>
      </c>
      <c r="K10" t="s">
        <v>133</v>
      </c>
      <c r="L10" t="s">
        <v>128</v>
      </c>
      <c r="M10" t="s">
        <v>134</v>
      </c>
      <c r="N10" t="s">
        <v>135</v>
      </c>
      <c r="O10" t="s">
        <v>136</v>
      </c>
      <c r="P10" t="s">
        <v>137</v>
      </c>
      <c r="Q10" t="s">
        <v>137</v>
      </c>
    </row>
    <row r="11" spans="1:17" x14ac:dyDescent="0.25">
      <c r="A11" s="1" t="s">
        <v>138</v>
      </c>
      <c r="B11" t="s">
        <v>67</v>
      </c>
      <c r="C11" t="s">
        <v>67</v>
      </c>
      <c r="D11" t="s">
        <v>67</v>
      </c>
      <c r="E11" t="s">
        <v>67</v>
      </c>
      <c r="F11" t="s">
        <v>67</v>
      </c>
      <c r="G11" t="s">
        <v>67</v>
      </c>
      <c r="H11" t="s">
        <v>67</v>
      </c>
      <c r="I11" t="s">
        <v>67</v>
      </c>
      <c r="J11" t="s">
        <v>67</v>
      </c>
      <c r="K11" t="s">
        <v>67</v>
      </c>
      <c r="L11" t="s">
        <v>67</v>
      </c>
      <c r="M11" t="s">
        <v>67</v>
      </c>
      <c r="N11" t="s">
        <v>67</v>
      </c>
      <c r="O11" t="s">
        <v>67</v>
      </c>
      <c r="P11" t="s">
        <v>139</v>
      </c>
      <c r="Q11" t="s">
        <v>140</v>
      </c>
    </row>
    <row r="12" spans="1:17" x14ac:dyDescent="0.25">
      <c r="A12" s="1" t="s">
        <v>141</v>
      </c>
      <c r="B12" t="s">
        <v>142</v>
      </c>
      <c r="C12" t="s">
        <v>143</v>
      </c>
      <c r="D12" t="s">
        <v>144</v>
      </c>
      <c r="E12" t="s">
        <v>145</v>
      </c>
      <c r="F12" t="s">
        <v>146</v>
      </c>
      <c r="G12" t="s">
        <v>147</v>
      </c>
      <c r="H12" t="s">
        <v>148</v>
      </c>
      <c r="I12" t="s">
        <v>149</v>
      </c>
      <c r="J12" t="s">
        <v>150</v>
      </c>
      <c r="K12" t="s">
        <v>151</v>
      </c>
      <c r="L12" t="s">
        <v>152</v>
      </c>
      <c r="M12" t="s">
        <v>153</v>
      </c>
      <c r="N12" t="s">
        <v>154</v>
      </c>
      <c r="O12" t="s">
        <v>155</v>
      </c>
      <c r="P12" t="s">
        <v>156</v>
      </c>
      <c r="Q12" t="s">
        <v>157</v>
      </c>
    </row>
    <row r="13" spans="1:17" x14ac:dyDescent="0.25">
      <c r="A13" s="1" t="s">
        <v>158</v>
      </c>
      <c r="B13" t="s">
        <v>159</v>
      </c>
      <c r="C13" t="s">
        <v>160</v>
      </c>
      <c r="D13" t="s">
        <v>161</v>
      </c>
      <c r="E13" t="s">
        <v>162</v>
      </c>
      <c r="F13" t="s">
        <v>163</v>
      </c>
      <c r="G13" t="s">
        <v>164</v>
      </c>
      <c r="H13" t="s">
        <v>165</v>
      </c>
      <c r="I13" t="s">
        <v>166</v>
      </c>
      <c r="J13" t="s">
        <v>167</v>
      </c>
      <c r="K13" t="s">
        <v>168</v>
      </c>
      <c r="L13" t="s">
        <v>169</v>
      </c>
      <c r="M13" t="s">
        <v>170</v>
      </c>
      <c r="N13" t="s">
        <v>171</v>
      </c>
      <c r="O13" t="s">
        <v>172</v>
      </c>
      <c r="P13" t="s">
        <v>173</v>
      </c>
      <c r="Q13" t="s">
        <v>174</v>
      </c>
    </row>
    <row r="14" spans="1:17" x14ac:dyDescent="0.25">
      <c r="A14" s="1" t="s">
        <v>175</v>
      </c>
      <c r="B14" t="s">
        <v>176</v>
      </c>
      <c r="C14" t="s">
        <v>177</v>
      </c>
      <c r="D14" t="s">
        <v>177</v>
      </c>
      <c r="E14" t="s">
        <v>178</v>
      </c>
      <c r="F14" t="s">
        <v>179</v>
      </c>
      <c r="G14" t="s">
        <v>180</v>
      </c>
      <c r="H14" t="s">
        <v>180</v>
      </c>
      <c r="I14" t="s">
        <v>181</v>
      </c>
      <c r="J14" t="s">
        <v>182</v>
      </c>
      <c r="K14" t="s">
        <v>183</v>
      </c>
      <c r="L14" t="s">
        <v>184</v>
      </c>
      <c r="M14" t="s">
        <v>185</v>
      </c>
      <c r="N14" t="s">
        <v>105</v>
      </c>
      <c r="O14" t="s">
        <v>105</v>
      </c>
      <c r="P14" t="s">
        <v>186</v>
      </c>
      <c r="Q14" t="s">
        <v>187</v>
      </c>
    </row>
    <row r="15" spans="1:17" x14ac:dyDescent="0.25">
      <c r="A15" s="1" t="s">
        <v>188</v>
      </c>
      <c r="B15" t="s">
        <v>177</v>
      </c>
      <c r="C15" t="s">
        <v>189</v>
      </c>
      <c r="D15" t="s">
        <v>190</v>
      </c>
      <c r="E15" t="s">
        <v>191</v>
      </c>
      <c r="F15" t="s">
        <v>192</v>
      </c>
      <c r="G15" t="s">
        <v>193</v>
      </c>
      <c r="H15" t="s">
        <v>194</v>
      </c>
      <c r="I15" t="s">
        <v>195</v>
      </c>
      <c r="J15" t="s">
        <v>184</v>
      </c>
      <c r="K15" t="s">
        <v>196</v>
      </c>
      <c r="L15" t="s">
        <v>197</v>
      </c>
      <c r="M15" t="s">
        <v>198</v>
      </c>
      <c r="N15" t="s">
        <v>199</v>
      </c>
      <c r="O15" t="s">
        <v>200</v>
      </c>
      <c r="P15" t="s">
        <v>201</v>
      </c>
      <c r="Q15" t="s">
        <v>202</v>
      </c>
    </row>
    <row r="16" spans="1:17" x14ac:dyDescent="0.25">
      <c r="A16" s="1" t="s">
        <v>203</v>
      </c>
      <c r="B16" t="s">
        <v>204</v>
      </c>
      <c r="C16" t="s">
        <v>205</v>
      </c>
      <c r="D16" t="s">
        <v>206</v>
      </c>
      <c r="E16" t="s">
        <v>207</v>
      </c>
      <c r="F16" t="s">
        <v>208</v>
      </c>
      <c r="G16" t="s">
        <v>209</v>
      </c>
      <c r="H16" t="s">
        <v>210</v>
      </c>
      <c r="I16" t="s">
        <v>211</v>
      </c>
      <c r="J16" t="s">
        <v>212</v>
      </c>
      <c r="K16" t="s">
        <v>211</v>
      </c>
      <c r="L16" t="s">
        <v>213</v>
      </c>
      <c r="M16" t="s">
        <v>214</v>
      </c>
      <c r="N16" t="s">
        <v>215</v>
      </c>
      <c r="O16" t="s">
        <v>216</v>
      </c>
      <c r="P16" t="s">
        <v>217</v>
      </c>
      <c r="Q16" t="s">
        <v>218</v>
      </c>
    </row>
    <row r="17" spans="1:17" x14ac:dyDescent="0.25">
      <c r="A17" s="1" t="s">
        <v>219</v>
      </c>
      <c r="B17" t="s">
        <v>220</v>
      </c>
      <c r="C17" t="s">
        <v>221</v>
      </c>
      <c r="D17" t="s">
        <v>222</v>
      </c>
      <c r="E17" t="s">
        <v>223</v>
      </c>
      <c r="F17" t="s">
        <v>224</v>
      </c>
      <c r="G17" t="s">
        <v>225</v>
      </c>
      <c r="H17" t="s">
        <v>226</v>
      </c>
      <c r="I17" t="s">
        <v>227</v>
      </c>
      <c r="J17" t="s">
        <v>228</v>
      </c>
      <c r="K17" t="s">
        <v>229</v>
      </c>
      <c r="L17" t="s">
        <v>230</v>
      </c>
      <c r="M17" t="s">
        <v>231</v>
      </c>
      <c r="N17" t="s">
        <v>232</v>
      </c>
      <c r="O17" t="s">
        <v>233</v>
      </c>
      <c r="P17" t="s">
        <v>234</v>
      </c>
      <c r="Q17" t="s">
        <v>235</v>
      </c>
    </row>
    <row r="18" spans="1:17" x14ac:dyDescent="0.25">
      <c r="A18" s="1" t="s">
        <v>236</v>
      </c>
      <c r="B18" t="s">
        <v>237</v>
      </c>
      <c r="C18" t="s">
        <v>104</v>
      </c>
      <c r="D18" t="s">
        <v>238</v>
      </c>
      <c r="E18" t="s">
        <v>239</v>
      </c>
      <c r="F18" t="s">
        <v>240</v>
      </c>
      <c r="G18" t="s">
        <v>241</v>
      </c>
      <c r="H18" t="s">
        <v>242</v>
      </c>
      <c r="I18" t="s">
        <v>242</v>
      </c>
      <c r="J18" t="s">
        <v>243</v>
      </c>
      <c r="K18" t="s">
        <v>244</v>
      </c>
      <c r="L18" t="s">
        <v>245</v>
      </c>
      <c r="M18" t="s">
        <v>246</v>
      </c>
      <c r="N18" t="s">
        <v>247</v>
      </c>
      <c r="O18" t="s">
        <v>248</v>
      </c>
      <c r="P18" t="s">
        <v>249</v>
      </c>
      <c r="Q18" t="s">
        <v>250</v>
      </c>
    </row>
    <row r="19" spans="1:17" x14ac:dyDescent="0.25">
      <c r="A19" s="1" t="s">
        <v>251</v>
      </c>
      <c r="B19" t="s">
        <v>252</v>
      </c>
      <c r="C19" t="s">
        <v>253</v>
      </c>
      <c r="D19" t="s">
        <v>254</v>
      </c>
      <c r="E19" t="s">
        <v>255</v>
      </c>
      <c r="F19" t="s">
        <v>184</v>
      </c>
      <c r="G19" t="s">
        <v>184</v>
      </c>
      <c r="H19" t="s">
        <v>256</v>
      </c>
      <c r="I19" t="s">
        <v>257</v>
      </c>
      <c r="J19" t="s">
        <v>258</v>
      </c>
      <c r="K19" t="s">
        <v>245</v>
      </c>
      <c r="L19" t="s">
        <v>244</v>
      </c>
      <c r="M19" t="s">
        <v>259</v>
      </c>
      <c r="N19" t="s">
        <v>260</v>
      </c>
      <c r="O19" t="s">
        <v>261</v>
      </c>
      <c r="P19" t="s">
        <v>262</v>
      </c>
      <c r="Q19" t="s">
        <v>67</v>
      </c>
    </row>
    <row r="20" spans="1:17" x14ac:dyDescent="0.25">
      <c r="A20" s="1" t="s">
        <v>263</v>
      </c>
      <c r="B20" t="s">
        <v>104</v>
      </c>
      <c r="C20" t="s">
        <v>238</v>
      </c>
      <c r="D20" t="s">
        <v>264</v>
      </c>
      <c r="E20" t="s">
        <v>265</v>
      </c>
      <c r="F20" t="s">
        <v>266</v>
      </c>
      <c r="G20" t="s">
        <v>267</v>
      </c>
      <c r="H20" t="s">
        <v>268</v>
      </c>
      <c r="I20" t="s">
        <v>245</v>
      </c>
      <c r="J20" t="s">
        <v>202</v>
      </c>
      <c r="K20" t="s">
        <v>269</v>
      </c>
      <c r="L20" t="s">
        <v>270</v>
      </c>
      <c r="M20" t="s">
        <v>271</v>
      </c>
      <c r="N20" t="s">
        <v>272</v>
      </c>
      <c r="O20" t="s">
        <v>273</v>
      </c>
      <c r="P20" t="s">
        <v>248</v>
      </c>
      <c r="Q20" t="s">
        <v>274</v>
      </c>
    </row>
    <row r="21" spans="1:17" x14ac:dyDescent="0.25">
      <c r="A21" s="1" t="s">
        <v>275</v>
      </c>
      <c r="B21" t="s">
        <v>276</v>
      </c>
      <c r="C21" t="s">
        <v>277</v>
      </c>
      <c r="D21" t="s">
        <v>278</v>
      </c>
      <c r="E21" t="s">
        <v>230</v>
      </c>
      <c r="F21" t="s">
        <v>279</v>
      </c>
      <c r="G21" t="s">
        <v>280</v>
      </c>
      <c r="H21" t="s">
        <v>281</v>
      </c>
      <c r="I21" t="s">
        <v>282</v>
      </c>
      <c r="J21" t="s">
        <v>280</v>
      </c>
      <c r="K21" t="s">
        <v>283</v>
      </c>
      <c r="L21" t="s">
        <v>284</v>
      </c>
      <c r="M21" t="s">
        <v>285</v>
      </c>
      <c r="N21" t="s">
        <v>286</v>
      </c>
      <c r="O21" t="s">
        <v>287</v>
      </c>
      <c r="P21" t="s">
        <v>288</v>
      </c>
      <c r="Q21" t="s">
        <v>289</v>
      </c>
    </row>
    <row r="22" spans="1:17" x14ac:dyDescent="0.25">
      <c r="A22" s="1" t="s">
        <v>290</v>
      </c>
      <c r="B22" t="s">
        <v>291</v>
      </c>
      <c r="C22" t="s">
        <v>292</v>
      </c>
      <c r="D22" t="s">
        <v>293</v>
      </c>
      <c r="E22" t="s">
        <v>294</v>
      </c>
      <c r="F22" t="s">
        <v>295</v>
      </c>
      <c r="G22" t="s">
        <v>296</v>
      </c>
      <c r="H22" t="s">
        <v>297</v>
      </c>
      <c r="I22" t="s">
        <v>298</v>
      </c>
      <c r="J22" t="s">
        <v>299</v>
      </c>
      <c r="K22" t="s">
        <v>300</v>
      </c>
      <c r="L22" t="s">
        <v>301</v>
      </c>
      <c r="M22" t="s">
        <v>302</v>
      </c>
      <c r="N22" t="s">
        <v>303</v>
      </c>
      <c r="O22" t="s">
        <v>304</v>
      </c>
      <c r="P22" t="s">
        <v>305</v>
      </c>
      <c r="Q22" t="s">
        <v>306</v>
      </c>
    </row>
    <row r="23" spans="1:17" x14ac:dyDescent="0.25">
      <c r="A23" s="1" t="s">
        <v>307</v>
      </c>
      <c r="B23" t="s">
        <v>168</v>
      </c>
      <c r="C23" t="s">
        <v>308</v>
      </c>
      <c r="D23" t="s">
        <v>309</v>
      </c>
      <c r="E23" t="s">
        <v>310</v>
      </c>
      <c r="F23" t="s">
        <v>311</v>
      </c>
      <c r="G23" t="s">
        <v>227</v>
      </c>
      <c r="H23" t="s">
        <v>312</v>
      </c>
      <c r="I23" t="s">
        <v>313</v>
      </c>
      <c r="J23" t="s">
        <v>314</v>
      </c>
      <c r="K23" t="s">
        <v>315</v>
      </c>
      <c r="L23" t="s">
        <v>316</v>
      </c>
      <c r="M23" t="s">
        <v>317</v>
      </c>
      <c r="N23" t="s">
        <v>318</v>
      </c>
      <c r="O23" t="s">
        <v>319</v>
      </c>
      <c r="P23" t="s">
        <v>320</v>
      </c>
      <c r="Q23" t="s">
        <v>321</v>
      </c>
    </row>
    <row r="24" spans="1:17" x14ac:dyDescent="0.25">
      <c r="A24" s="1" t="s">
        <v>322</v>
      </c>
      <c r="B24" t="s">
        <v>323</v>
      </c>
      <c r="C24" t="s">
        <v>323</v>
      </c>
      <c r="D24" t="s">
        <v>323</v>
      </c>
      <c r="E24" t="s">
        <v>323</v>
      </c>
      <c r="F24" t="s">
        <v>323</v>
      </c>
      <c r="G24" t="s">
        <v>323</v>
      </c>
      <c r="H24" t="s">
        <v>323</v>
      </c>
      <c r="I24" t="s">
        <v>323</v>
      </c>
      <c r="J24" t="s">
        <v>323</v>
      </c>
      <c r="K24" t="s">
        <v>323</v>
      </c>
      <c r="L24" t="s">
        <v>323</v>
      </c>
      <c r="M24" t="s">
        <v>323</v>
      </c>
      <c r="N24" t="s">
        <v>323</v>
      </c>
      <c r="O24" t="s">
        <v>323</v>
      </c>
      <c r="P24" t="s">
        <v>324</v>
      </c>
      <c r="Q24" t="s">
        <v>325</v>
      </c>
    </row>
    <row r="25" spans="1:17" x14ac:dyDescent="0.25">
      <c r="A25" s="1" t="s">
        <v>326</v>
      </c>
      <c r="B25" t="s">
        <v>327</v>
      </c>
      <c r="C25" t="s">
        <v>328</v>
      </c>
      <c r="D25" t="s">
        <v>67</v>
      </c>
      <c r="E25" t="s">
        <v>329</v>
      </c>
      <c r="F25" t="s">
        <v>67</v>
      </c>
      <c r="G25" t="s">
        <v>67</v>
      </c>
      <c r="H25" t="s">
        <v>330</v>
      </c>
      <c r="I25" t="s">
        <v>331</v>
      </c>
      <c r="J25" t="s">
        <v>332</v>
      </c>
      <c r="K25" t="s">
        <v>67</v>
      </c>
      <c r="L25" t="s">
        <v>333</v>
      </c>
      <c r="M25" t="s">
        <v>67</v>
      </c>
      <c r="N25" t="s">
        <v>67</v>
      </c>
      <c r="O25" t="s">
        <v>67</v>
      </c>
      <c r="P25" t="s">
        <v>334</v>
      </c>
      <c r="Q25"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9"/>
  <sheetViews>
    <sheetView workbookViewId="0">
      <selection activeCell="F60" sqref="F60"/>
    </sheetView>
  </sheetViews>
  <sheetFormatPr defaultRowHeight="15" x14ac:dyDescent="0.25"/>
  <sheetData>
    <row r="1" spans="1:24" x14ac:dyDescent="0.25">
      <c r="B1" s="1" t="s">
        <v>336</v>
      </c>
      <c r="C1" s="1" t="s">
        <v>337</v>
      </c>
      <c r="D1" s="1" t="s">
        <v>338</v>
      </c>
      <c r="E1" s="1" t="s">
        <v>339</v>
      </c>
      <c r="F1" s="1" t="s">
        <v>340</v>
      </c>
      <c r="G1" s="1" t="s">
        <v>341</v>
      </c>
      <c r="H1" s="1" t="s">
        <v>342</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row>
    <row r="2" spans="1:24" x14ac:dyDescent="0.25">
      <c r="A2" s="1" t="s">
        <v>343</v>
      </c>
      <c r="B2" t="s">
        <v>344</v>
      </c>
      <c r="C2" t="s">
        <v>67</v>
      </c>
      <c r="D2" t="s">
        <v>345</v>
      </c>
      <c r="E2" t="s">
        <v>257</v>
      </c>
      <c r="F2" t="s">
        <v>346</v>
      </c>
      <c r="G2" t="s">
        <v>347</v>
      </c>
      <c r="H2" t="s">
        <v>348</v>
      </c>
      <c r="I2" t="s">
        <v>142</v>
      </c>
      <c r="J2" t="s">
        <v>143</v>
      </c>
      <c r="K2" t="s">
        <v>144</v>
      </c>
      <c r="L2" t="s">
        <v>145</v>
      </c>
      <c r="M2" t="s">
        <v>146</v>
      </c>
      <c r="N2" t="s">
        <v>147</v>
      </c>
      <c r="O2" t="s">
        <v>148</v>
      </c>
      <c r="P2" t="s">
        <v>149</v>
      </c>
      <c r="Q2" t="s">
        <v>150</v>
      </c>
      <c r="R2" t="s">
        <v>151</v>
      </c>
      <c r="S2" t="s">
        <v>152</v>
      </c>
      <c r="T2" t="s">
        <v>153</v>
      </c>
      <c r="U2" t="s">
        <v>154</v>
      </c>
      <c r="V2" t="s">
        <v>155</v>
      </c>
      <c r="W2" t="s">
        <v>156</v>
      </c>
      <c r="X2" t="s">
        <v>157</v>
      </c>
    </row>
    <row r="3" spans="1:24" x14ac:dyDescent="0.25">
      <c r="A3" s="1" t="s">
        <v>349</v>
      </c>
      <c r="B3" t="s">
        <v>344</v>
      </c>
      <c r="C3" t="s">
        <v>67</v>
      </c>
      <c r="D3" t="s">
        <v>350</v>
      </c>
      <c r="E3" t="s">
        <v>351</v>
      </c>
      <c r="F3" t="s">
        <v>240</v>
      </c>
      <c r="G3" t="s">
        <v>352</v>
      </c>
      <c r="H3" t="s">
        <v>353</v>
      </c>
      <c r="I3" t="s">
        <v>348</v>
      </c>
      <c r="J3" t="s">
        <v>354</v>
      </c>
      <c r="K3" t="s">
        <v>142</v>
      </c>
      <c r="L3" t="s">
        <v>355</v>
      </c>
      <c r="M3" t="s">
        <v>356</v>
      </c>
      <c r="N3" t="s">
        <v>357</v>
      </c>
      <c r="O3" t="s">
        <v>358</v>
      </c>
      <c r="P3" t="s">
        <v>359</v>
      </c>
      <c r="Q3" t="s">
        <v>360</v>
      </c>
      <c r="R3" t="s">
        <v>361</v>
      </c>
      <c r="S3" t="s">
        <v>362</v>
      </c>
      <c r="T3" t="s">
        <v>363</v>
      </c>
      <c r="U3" t="s">
        <v>147</v>
      </c>
      <c r="V3" t="s">
        <v>272</v>
      </c>
      <c r="W3" t="s">
        <v>364</v>
      </c>
      <c r="X3" t="s">
        <v>365</v>
      </c>
    </row>
    <row r="4" spans="1:24" x14ac:dyDescent="0.25">
      <c r="A4" s="1" t="s">
        <v>366</v>
      </c>
      <c r="B4" t="s">
        <v>344</v>
      </c>
      <c r="C4" t="s">
        <v>67</v>
      </c>
      <c r="D4" t="s">
        <v>198</v>
      </c>
      <c r="E4" t="s">
        <v>187</v>
      </c>
      <c r="F4" t="s">
        <v>262</v>
      </c>
      <c r="G4" t="s">
        <v>183</v>
      </c>
      <c r="H4" t="s">
        <v>184</v>
      </c>
      <c r="I4" t="s">
        <v>367</v>
      </c>
      <c r="J4" t="s">
        <v>368</v>
      </c>
      <c r="K4" t="s">
        <v>369</v>
      </c>
      <c r="L4" t="s">
        <v>370</v>
      </c>
      <c r="M4" t="s">
        <v>243</v>
      </c>
      <c r="N4" t="s">
        <v>197</v>
      </c>
      <c r="O4" t="s">
        <v>371</v>
      </c>
      <c r="P4" t="s">
        <v>372</v>
      </c>
      <c r="Q4" t="s">
        <v>260</v>
      </c>
      <c r="R4" t="s">
        <v>373</v>
      </c>
      <c r="S4" t="s">
        <v>374</v>
      </c>
      <c r="T4" t="s">
        <v>375</v>
      </c>
      <c r="U4" t="s">
        <v>376</v>
      </c>
      <c r="V4" t="s">
        <v>377</v>
      </c>
      <c r="W4" t="s">
        <v>378</v>
      </c>
      <c r="X4" t="s">
        <v>374</v>
      </c>
    </row>
    <row r="5" spans="1:24" x14ac:dyDescent="0.25">
      <c r="A5" s="1" t="s">
        <v>379</v>
      </c>
      <c r="B5" t="s">
        <v>380</v>
      </c>
      <c r="C5" t="s">
        <v>67</v>
      </c>
      <c r="D5" t="s">
        <v>381</v>
      </c>
      <c r="E5" t="s">
        <v>382</v>
      </c>
      <c r="F5" t="s">
        <v>383</v>
      </c>
      <c r="G5" t="s">
        <v>384</v>
      </c>
      <c r="H5" t="s">
        <v>385</v>
      </c>
      <c r="I5" t="s">
        <v>386</v>
      </c>
      <c r="J5" t="s">
        <v>387</v>
      </c>
      <c r="K5" t="s">
        <v>388</v>
      </c>
      <c r="L5" t="s">
        <v>389</v>
      </c>
      <c r="M5" t="s">
        <v>390</v>
      </c>
      <c r="N5" t="s">
        <v>391</v>
      </c>
      <c r="O5" t="s">
        <v>392</v>
      </c>
      <c r="P5" t="s">
        <v>393</v>
      </c>
      <c r="Q5" t="s">
        <v>394</v>
      </c>
      <c r="R5" t="s">
        <v>395</v>
      </c>
      <c r="S5" t="s">
        <v>396</v>
      </c>
      <c r="T5" t="s">
        <v>397</v>
      </c>
      <c r="U5" t="s">
        <v>398</v>
      </c>
      <c r="V5" t="s">
        <v>399</v>
      </c>
      <c r="W5" t="s">
        <v>400</v>
      </c>
      <c r="X5" t="s">
        <v>401</v>
      </c>
    </row>
    <row r="6" spans="1:24" x14ac:dyDescent="0.25">
      <c r="A6" s="1" t="s">
        <v>402</v>
      </c>
      <c r="B6" t="s">
        <v>403</v>
      </c>
      <c r="C6" t="s">
        <v>67</v>
      </c>
      <c r="D6" t="s">
        <v>199</v>
      </c>
      <c r="E6" t="s">
        <v>404</v>
      </c>
      <c r="F6" t="s">
        <v>186</v>
      </c>
      <c r="G6" t="s">
        <v>187</v>
      </c>
      <c r="H6" t="s">
        <v>405</v>
      </c>
      <c r="I6" t="s">
        <v>185</v>
      </c>
      <c r="J6" t="s">
        <v>406</v>
      </c>
      <c r="K6" t="s">
        <v>407</v>
      </c>
      <c r="L6" t="s">
        <v>195</v>
      </c>
      <c r="M6" t="s">
        <v>408</v>
      </c>
      <c r="N6" t="s">
        <v>409</v>
      </c>
      <c r="O6" t="s">
        <v>410</v>
      </c>
      <c r="P6" t="s">
        <v>411</v>
      </c>
      <c r="Q6" t="s">
        <v>412</v>
      </c>
      <c r="R6" t="s">
        <v>413</v>
      </c>
      <c r="S6" t="s">
        <v>258</v>
      </c>
      <c r="T6" t="s">
        <v>414</v>
      </c>
      <c r="U6" t="s">
        <v>415</v>
      </c>
      <c r="V6" t="s">
        <v>416</v>
      </c>
      <c r="W6" t="s">
        <v>417</v>
      </c>
      <c r="X6" t="s">
        <v>418</v>
      </c>
    </row>
    <row r="7" spans="1:24" x14ac:dyDescent="0.25">
      <c r="A7" s="1" t="s">
        <v>419</v>
      </c>
      <c r="B7" t="s">
        <v>67</v>
      </c>
      <c r="C7" t="s">
        <v>67</v>
      </c>
      <c r="D7" t="s">
        <v>420</v>
      </c>
      <c r="E7" t="s">
        <v>420</v>
      </c>
      <c r="F7" t="s">
        <v>420</v>
      </c>
      <c r="G7" t="s">
        <v>344</v>
      </c>
      <c r="H7" t="s">
        <v>344</v>
      </c>
      <c r="I7" t="s">
        <v>420</v>
      </c>
      <c r="J7" t="s">
        <v>421</v>
      </c>
      <c r="K7" t="s">
        <v>403</v>
      </c>
      <c r="L7" t="s">
        <v>422</v>
      </c>
      <c r="M7" t="s">
        <v>423</v>
      </c>
      <c r="N7" t="s">
        <v>423</v>
      </c>
      <c r="O7" t="s">
        <v>423</v>
      </c>
      <c r="P7" t="s">
        <v>424</v>
      </c>
      <c r="Q7" t="s">
        <v>176</v>
      </c>
      <c r="R7" t="s">
        <v>189</v>
      </c>
      <c r="S7" t="s">
        <v>425</v>
      </c>
      <c r="T7" t="s">
        <v>426</v>
      </c>
      <c r="U7" t="s">
        <v>427</v>
      </c>
      <c r="V7" t="s">
        <v>427</v>
      </c>
      <c r="W7" t="s">
        <v>176</v>
      </c>
      <c r="X7" t="s">
        <v>176</v>
      </c>
    </row>
    <row r="8" spans="1:24" x14ac:dyDescent="0.25">
      <c r="A8" s="1" t="s">
        <v>428</v>
      </c>
      <c r="B8" t="s">
        <v>67</v>
      </c>
      <c r="C8" t="s">
        <v>67</v>
      </c>
      <c r="D8" t="s">
        <v>67</v>
      </c>
      <c r="E8" t="s">
        <v>67</v>
      </c>
      <c r="F8" t="s">
        <v>67</v>
      </c>
      <c r="G8" t="s">
        <v>67</v>
      </c>
      <c r="H8" t="s">
        <v>67</v>
      </c>
      <c r="I8" t="s">
        <v>67</v>
      </c>
      <c r="J8" t="s">
        <v>67</v>
      </c>
      <c r="K8" t="s">
        <v>429</v>
      </c>
      <c r="L8" t="s">
        <v>352</v>
      </c>
      <c r="M8" t="s">
        <v>67</v>
      </c>
      <c r="N8" t="s">
        <v>194</v>
      </c>
      <c r="O8" t="s">
        <v>264</v>
      </c>
      <c r="P8" t="s">
        <v>429</v>
      </c>
      <c r="Q8" t="s">
        <v>430</v>
      </c>
      <c r="R8" t="s">
        <v>353</v>
      </c>
      <c r="S8" t="s">
        <v>431</v>
      </c>
      <c r="T8" t="s">
        <v>370</v>
      </c>
      <c r="U8" t="s">
        <v>411</v>
      </c>
      <c r="V8" t="s">
        <v>432</v>
      </c>
      <c r="W8" t="s">
        <v>433</v>
      </c>
      <c r="X8" t="s">
        <v>243</v>
      </c>
    </row>
    <row r="9" spans="1:24" x14ac:dyDescent="0.25">
      <c r="A9" s="1" t="s">
        <v>434</v>
      </c>
      <c r="B9" t="s">
        <v>67</v>
      </c>
      <c r="C9" t="s">
        <v>67</v>
      </c>
      <c r="D9" t="s">
        <v>67</v>
      </c>
      <c r="E9" t="s">
        <v>67</v>
      </c>
      <c r="F9" t="s">
        <v>67</v>
      </c>
      <c r="G9" t="s">
        <v>67</v>
      </c>
      <c r="H9" t="s">
        <v>67</v>
      </c>
      <c r="I9" t="s">
        <v>67</v>
      </c>
      <c r="J9" t="s">
        <v>67</v>
      </c>
      <c r="K9" t="s">
        <v>183</v>
      </c>
      <c r="L9" t="s">
        <v>105</v>
      </c>
      <c r="M9" t="s">
        <v>67</v>
      </c>
      <c r="N9" t="s">
        <v>100</v>
      </c>
      <c r="O9" t="s">
        <v>435</v>
      </c>
      <c r="P9" t="s">
        <v>405</v>
      </c>
      <c r="Q9" t="s">
        <v>404</v>
      </c>
      <c r="R9" t="s">
        <v>406</v>
      </c>
      <c r="S9" t="s">
        <v>239</v>
      </c>
      <c r="T9" t="s">
        <v>436</v>
      </c>
      <c r="U9" t="s">
        <v>264</v>
      </c>
      <c r="V9" t="s">
        <v>429</v>
      </c>
      <c r="W9" t="s">
        <v>194</v>
      </c>
      <c r="X9" t="s">
        <v>407</v>
      </c>
    </row>
    <row r="10" spans="1:24" x14ac:dyDescent="0.25">
      <c r="A10" s="1" t="s">
        <v>437</v>
      </c>
      <c r="B10" t="s">
        <v>67</v>
      </c>
      <c r="C10" t="s">
        <v>67</v>
      </c>
      <c r="D10" t="s">
        <v>67</v>
      </c>
      <c r="E10" t="s">
        <v>67</v>
      </c>
      <c r="F10" t="s">
        <v>67</v>
      </c>
      <c r="G10" t="s">
        <v>67</v>
      </c>
      <c r="H10" t="s">
        <v>67</v>
      </c>
      <c r="I10" t="s">
        <v>67</v>
      </c>
      <c r="J10" t="s">
        <v>67</v>
      </c>
      <c r="K10" t="s">
        <v>438</v>
      </c>
      <c r="L10" t="s">
        <v>182</v>
      </c>
      <c r="M10" t="s">
        <v>67</v>
      </c>
      <c r="N10" t="s">
        <v>182</v>
      </c>
      <c r="O10" t="s">
        <v>187</v>
      </c>
      <c r="P10" t="s">
        <v>439</v>
      </c>
      <c r="Q10" t="s">
        <v>440</v>
      </c>
      <c r="R10" t="s">
        <v>99</v>
      </c>
      <c r="S10" t="s">
        <v>441</v>
      </c>
      <c r="T10" t="s">
        <v>107</v>
      </c>
      <c r="U10" t="s">
        <v>350</v>
      </c>
      <c r="V10" t="s">
        <v>436</v>
      </c>
      <c r="W10" t="s">
        <v>442</v>
      </c>
      <c r="X10" t="s">
        <v>442</v>
      </c>
    </row>
    <row r="11" spans="1:24" x14ac:dyDescent="0.25">
      <c r="A11" s="1" t="s">
        <v>443</v>
      </c>
      <c r="B11" t="s">
        <v>403</v>
      </c>
      <c r="C11" t="s">
        <v>67</v>
      </c>
      <c r="D11" t="s">
        <v>180</v>
      </c>
      <c r="E11" t="s">
        <v>444</v>
      </c>
      <c r="F11" t="s">
        <v>186</v>
      </c>
      <c r="G11" t="s">
        <v>187</v>
      </c>
      <c r="H11" t="s">
        <v>405</v>
      </c>
      <c r="I11" t="s">
        <v>264</v>
      </c>
      <c r="J11" t="s">
        <v>445</v>
      </c>
      <c r="K11" t="s">
        <v>67</v>
      </c>
      <c r="L11" t="s">
        <v>67</v>
      </c>
      <c r="M11" t="s">
        <v>446</v>
      </c>
      <c r="N11" t="s">
        <v>67</v>
      </c>
      <c r="O11" t="s">
        <v>187</v>
      </c>
      <c r="P11" t="s">
        <v>439</v>
      </c>
      <c r="Q11" t="s">
        <v>440</v>
      </c>
      <c r="R11" t="s">
        <v>193</v>
      </c>
      <c r="S11" t="s">
        <v>438</v>
      </c>
      <c r="T11" t="s">
        <v>447</v>
      </c>
      <c r="U11" t="s">
        <v>101</v>
      </c>
      <c r="V11" t="s">
        <v>448</v>
      </c>
      <c r="W11" t="s">
        <v>67</v>
      </c>
      <c r="X11" t="s">
        <v>67</v>
      </c>
    </row>
    <row r="12" spans="1:24" x14ac:dyDescent="0.25">
      <c r="A12" s="1" t="s">
        <v>449</v>
      </c>
      <c r="B12" t="s">
        <v>403</v>
      </c>
      <c r="C12" t="s">
        <v>67</v>
      </c>
      <c r="D12" t="s">
        <v>436</v>
      </c>
      <c r="E12" t="s">
        <v>450</v>
      </c>
      <c r="F12" t="s">
        <v>267</v>
      </c>
      <c r="G12" t="s">
        <v>451</v>
      </c>
      <c r="H12" t="s">
        <v>452</v>
      </c>
      <c r="I12" t="s">
        <v>453</v>
      </c>
      <c r="J12" t="s">
        <v>454</v>
      </c>
      <c r="K12" t="s">
        <v>455</v>
      </c>
      <c r="L12" t="s">
        <v>456</v>
      </c>
      <c r="M12" t="s">
        <v>457</v>
      </c>
      <c r="N12" t="s">
        <v>458</v>
      </c>
      <c r="O12" t="s">
        <v>459</v>
      </c>
      <c r="P12" t="s">
        <v>460</v>
      </c>
      <c r="Q12" t="s">
        <v>461</v>
      </c>
      <c r="R12" t="s">
        <v>462</v>
      </c>
      <c r="S12" t="s">
        <v>463</v>
      </c>
      <c r="T12" t="s">
        <v>464</v>
      </c>
      <c r="U12" t="s">
        <v>465</v>
      </c>
      <c r="V12" t="s">
        <v>466</v>
      </c>
      <c r="W12" t="s">
        <v>467</v>
      </c>
      <c r="X12" t="s">
        <v>468</v>
      </c>
    </row>
    <row r="13" spans="1:24" x14ac:dyDescent="0.25">
      <c r="A13" s="1" t="s">
        <v>469</v>
      </c>
      <c r="B13" t="s">
        <v>67</v>
      </c>
      <c r="C13" t="s">
        <v>67</v>
      </c>
      <c r="D13" t="s">
        <v>67</v>
      </c>
      <c r="E13" t="s">
        <v>67</v>
      </c>
      <c r="F13" t="s">
        <v>67</v>
      </c>
      <c r="G13" t="s">
        <v>67</v>
      </c>
      <c r="H13" t="s">
        <v>67</v>
      </c>
      <c r="I13" t="s">
        <v>67</v>
      </c>
      <c r="J13" t="s">
        <v>67</v>
      </c>
      <c r="K13" t="s">
        <v>344</v>
      </c>
      <c r="L13" t="s">
        <v>344</v>
      </c>
      <c r="M13" t="s">
        <v>344</v>
      </c>
      <c r="N13" t="s">
        <v>421</v>
      </c>
      <c r="O13" t="s">
        <v>420</v>
      </c>
      <c r="P13" t="s">
        <v>344</v>
      </c>
      <c r="Q13" t="s">
        <v>344</v>
      </c>
      <c r="R13" t="s">
        <v>344</v>
      </c>
      <c r="S13" t="s">
        <v>67</v>
      </c>
      <c r="T13" t="s">
        <v>67</v>
      </c>
      <c r="U13" t="s">
        <v>67</v>
      </c>
      <c r="V13" t="s">
        <v>67</v>
      </c>
      <c r="W13" t="s">
        <v>67</v>
      </c>
      <c r="X13" t="s">
        <v>67</v>
      </c>
    </row>
    <row r="14" spans="1:24" x14ac:dyDescent="0.25">
      <c r="A14" s="1" t="s">
        <v>470</v>
      </c>
      <c r="B14" t="s">
        <v>67</v>
      </c>
      <c r="C14" t="s">
        <v>67</v>
      </c>
      <c r="D14" t="s">
        <v>67</v>
      </c>
      <c r="E14" t="s">
        <v>67</v>
      </c>
      <c r="F14" t="s">
        <v>67</v>
      </c>
      <c r="G14" t="s">
        <v>67</v>
      </c>
      <c r="H14" t="s">
        <v>67</v>
      </c>
      <c r="I14" t="s">
        <v>67</v>
      </c>
      <c r="J14" t="s">
        <v>67</v>
      </c>
      <c r="K14" t="s">
        <v>424</v>
      </c>
      <c r="L14" t="s">
        <v>423</v>
      </c>
      <c r="M14" t="s">
        <v>424</v>
      </c>
      <c r="N14" t="s">
        <v>176</v>
      </c>
      <c r="O14" t="s">
        <v>424</v>
      </c>
      <c r="P14" t="s">
        <v>427</v>
      </c>
      <c r="Q14" t="s">
        <v>426</v>
      </c>
      <c r="R14" t="s">
        <v>178</v>
      </c>
      <c r="S14" t="s">
        <v>67</v>
      </c>
      <c r="T14" t="s">
        <v>67</v>
      </c>
      <c r="U14" t="s">
        <v>67</v>
      </c>
      <c r="V14" t="s">
        <v>426</v>
      </c>
      <c r="W14" t="s">
        <v>422</v>
      </c>
      <c r="X14" t="s">
        <v>421</v>
      </c>
    </row>
    <row r="15" spans="1:24" x14ac:dyDescent="0.25">
      <c r="A15" s="1" t="s">
        <v>471</v>
      </c>
      <c r="B15" t="s">
        <v>344</v>
      </c>
      <c r="C15" t="s">
        <v>67</v>
      </c>
      <c r="D15" t="s">
        <v>420</v>
      </c>
      <c r="E15" t="s">
        <v>420</v>
      </c>
      <c r="F15" t="s">
        <v>421</v>
      </c>
      <c r="G15" t="s">
        <v>403</v>
      </c>
      <c r="H15" t="s">
        <v>422</v>
      </c>
      <c r="I15" t="s">
        <v>176</v>
      </c>
      <c r="J15" t="s">
        <v>177</v>
      </c>
      <c r="K15" t="s">
        <v>177</v>
      </c>
      <c r="L15" t="s">
        <v>178</v>
      </c>
      <c r="M15" t="s">
        <v>179</v>
      </c>
      <c r="N15" t="s">
        <v>180</v>
      </c>
      <c r="O15" t="s">
        <v>180</v>
      </c>
      <c r="P15" t="s">
        <v>181</v>
      </c>
      <c r="Q15" t="s">
        <v>182</v>
      </c>
      <c r="R15" t="s">
        <v>183</v>
      </c>
      <c r="S15" t="s">
        <v>184</v>
      </c>
      <c r="T15" t="s">
        <v>185</v>
      </c>
      <c r="U15" t="s">
        <v>105</v>
      </c>
      <c r="V15" t="s">
        <v>105</v>
      </c>
      <c r="W15" t="s">
        <v>186</v>
      </c>
      <c r="X15" t="s">
        <v>187</v>
      </c>
    </row>
    <row r="16" spans="1:24" x14ac:dyDescent="0.25">
      <c r="A16" s="1" t="s">
        <v>472</v>
      </c>
      <c r="B16" t="s">
        <v>473</v>
      </c>
      <c r="C16" t="s">
        <v>67</v>
      </c>
      <c r="D16" t="s">
        <v>474</v>
      </c>
      <c r="E16" t="s">
        <v>422</v>
      </c>
      <c r="F16" t="s">
        <v>403</v>
      </c>
      <c r="G16" t="s">
        <v>426</v>
      </c>
      <c r="H16" t="s">
        <v>199</v>
      </c>
      <c r="I16" t="s">
        <v>438</v>
      </c>
      <c r="J16" t="s">
        <v>447</v>
      </c>
      <c r="K16" t="s">
        <v>200</v>
      </c>
      <c r="L16" t="s">
        <v>445</v>
      </c>
      <c r="M16" t="s">
        <v>475</v>
      </c>
      <c r="N16" t="s">
        <v>476</v>
      </c>
      <c r="O16" t="s">
        <v>477</v>
      </c>
      <c r="P16" t="s">
        <v>478</v>
      </c>
      <c r="Q16" t="s">
        <v>252</v>
      </c>
      <c r="R16" t="s">
        <v>479</v>
      </c>
      <c r="S16" t="s">
        <v>480</v>
      </c>
      <c r="T16" t="s">
        <v>194</v>
      </c>
      <c r="U16" t="s">
        <v>409</v>
      </c>
      <c r="V16" t="s">
        <v>423</v>
      </c>
      <c r="W16" t="s">
        <v>481</v>
      </c>
      <c r="X16" t="s">
        <v>482</v>
      </c>
    </row>
    <row r="17" spans="1:24" x14ac:dyDescent="0.25">
      <c r="A17" s="1" t="s">
        <v>483</v>
      </c>
      <c r="B17" t="s">
        <v>484</v>
      </c>
      <c r="C17" t="s">
        <v>67</v>
      </c>
      <c r="D17" t="s">
        <v>485</v>
      </c>
      <c r="E17" t="s">
        <v>486</v>
      </c>
      <c r="F17" t="s">
        <v>487</v>
      </c>
      <c r="G17" t="s">
        <v>488</v>
      </c>
      <c r="H17" t="s">
        <v>489</v>
      </c>
      <c r="I17" t="s">
        <v>490</v>
      </c>
      <c r="J17" t="s">
        <v>491</v>
      </c>
      <c r="K17" t="s">
        <v>492</v>
      </c>
      <c r="L17" t="s">
        <v>493</v>
      </c>
      <c r="M17" t="s">
        <v>494</v>
      </c>
      <c r="N17" t="s">
        <v>495</v>
      </c>
      <c r="O17" t="s">
        <v>496</v>
      </c>
      <c r="P17" t="s">
        <v>497</v>
      </c>
      <c r="Q17" t="s">
        <v>498</v>
      </c>
      <c r="R17" t="s">
        <v>499</v>
      </c>
      <c r="S17" t="s">
        <v>500</v>
      </c>
      <c r="T17" t="s">
        <v>501</v>
      </c>
      <c r="U17" t="s">
        <v>502</v>
      </c>
      <c r="V17" t="s">
        <v>503</v>
      </c>
      <c r="W17" t="s">
        <v>504</v>
      </c>
      <c r="X17" t="s">
        <v>505</v>
      </c>
    </row>
    <row r="18" spans="1:24" x14ac:dyDescent="0.25">
      <c r="A18" s="1" t="s">
        <v>506</v>
      </c>
      <c r="B18" t="s">
        <v>507</v>
      </c>
      <c r="C18" t="s">
        <v>67</v>
      </c>
      <c r="D18" t="s">
        <v>421</v>
      </c>
      <c r="E18" t="s">
        <v>422</v>
      </c>
      <c r="F18" t="s">
        <v>423</v>
      </c>
      <c r="G18" t="s">
        <v>426</v>
      </c>
      <c r="H18" t="s">
        <v>179</v>
      </c>
      <c r="I18" t="s">
        <v>508</v>
      </c>
      <c r="J18" t="s">
        <v>508</v>
      </c>
      <c r="K18" t="s">
        <v>509</v>
      </c>
      <c r="L18" t="s">
        <v>99</v>
      </c>
      <c r="M18" t="s">
        <v>510</v>
      </c>
      <c r="N18" t="s">
        <v>511</v>
      </c>
      <c r="O18" t="s">
        <v>512</v>
      </c>
      <c r="P18" t="s">
        <v>513</v>
      </c>
      <c r="Q18" t="s">
        <v>514</v>
      </c>
      <c r="R18" t="s">
        <v>515</v>
      </c>
      <c r="S18" t="s">
        <v>479</v>
      </c>
      <c r="T18" t="s">
        <v>447</v>
      </c>
      <c r="U18" t="s">
        <v>516</v>
      </c>
      <c r="V18" t="s">
        <v>517</v>
      </c>
      <c r="W18" t="s">
        <v>518</v>
      </c>
      <c r="X18" t="s">
        <v>201</v>
      </c>
    </row>
    <row r="19" spans="1:24" x14ac:dyDescent="0.25">
      <c r="A19" s="1" t="s">
        <v>519</v>
      </c>
      <c r="B19" t="s">
        <v>520</v>
      </c>
      <c r="C19" t="s">
        <v>67</v>
      </c>
      <c r="D19" t="s">
        <v>521</v>
      </c>
      <c r="E19" t="s">
        <v>522</v>
      </c>
      <c r="F19" t="s">
        <v>523</v>
      </c>
      <c r="G19" t="s">
        <v>524</v>
      </c>
      <c r="H19" t="s">
        <v>488</v>
      </c>
      <c r="I19" t="s">
        <v>525</v>
      </c>
      <c r="J19" t="s">
        <v>526</v>
      </c>
      <c r="K19" t="s">
        <v>527</v>
      </c>
      <c r="L19" t="s">
        <v>528</v>
      </c>
      <c r="M19" t="s">
        <v>529</v>
      </c>
      <c r="N19" t="s">
        <v>530</v>
      </c>
      <c r="O19" t="s">
        <v>531</v>
      </c>
      <c r="P19" t="s">
        <v>532</v>
      </c>
      <c r="Q19" t="s">
        <v>533</v>
      </c>
      <c r="R19" t="s">
        <v>534</v>
      </c>
      <c r="S19" t="s">
        <v>535</v>
      </c>
      <c r="T19" t="s">
        <v>536</v>
      </c>
      <c r="U19" t="s">
        <v>537</v>
      </c>
      <c r="V19" t="s">
        <v>538</v>
      </c>
      <c r="W19" t="s">
        <v>539</v>
      </c>
      <c r="X19" t="s">
        <v>540</v>
      </c>
    </row>
    <row r="20" spans="1:24" x14ac:dyDescent="0.25">
      <c r="A20" s="1" t="s">
        <v>541</v>
      </c>
      <c r="B20" t="s">
        <v>67</v>
      </c>
      <c r="C20" t="s">
        <v>67</v>
      </c>
      <c r="D20" t="s">
        <v>542</v>
      </c>
      <c r="E20" t="s">
        <v>543</v>
      </c>
      <c r="F20" t="s">
        <v>474</v>
      </c>
      <c r="G20" t="s">
        <v>507</v>
      </c>
      <c r="H20" t="s">
        <v>543</v>
      </c>
      <c r="I20" t="s">
        <v>474</v>
      </c>
      <c r="J20" t="s">
        <v>544</v>
      </c>
      <c r="K20" t="s">
        <v>545</v>
      </c>
      <c r="L20" t="s">
        <v>423</v>
      </c>
      <c r="M20" t="s">
        <v>473</v>
      </c>
      <c r="N20" t="s">
        <v>545</v>
      </c>
      <c r="O20" t="s">
        <v>546</v>
      </c>
      <c r="P20" t="s">
        <v>547</v>
      </c>
      <c r="Q20" t="s">
        <v>548</v>
      </c>
      <c r="R20" t="s">
        <v>547</v>
      </c>
      <c r="S20" t="s">
        <v>544</v>
      </c>
      <c r="T20" t="s">
        <v>544</v>
      </c>
      <c r="U20" t="s">
        <v>544</v>
      </c>
      <c r="V20" t="s">
        <v>548</v>
      </c>
      <c r="W20" t="s">
        <v>473</v>
      </c>
      <c r="X20" t="s">
        <v>420</v>
      </c>
    </row>
    <row r="21" spans="1:24" x14ac:dyDescent="0.25">
      <c r="A21" s="1" t="s">
        <v>549</v>
      </c>
      <c r="B21" t="s">
        <v>67</v>
      </c>
      <c r="C21" t="s">
        <v>67</v>
      </c>
      <c r="D21" t="s">
        <v>546</v>
      </c>
      <c r="E21" t="s">
        <v>403</v>
      </c>
      <c r="F21" t="s">
        <v>420</v>
      </c>
      <c r="G21" t="s">
        <v>189</v>
      </c>
      <c r="H21" t="s">
        <v>178</v>
      </c>
      <c r="I21" t="s">
        <v>435</v>
      </c>
      <c r="J21" t="s">
        <v>179</v>
      </c>
      <c r="K21" t="s">
        <v>550</v>
      </c>
      <c r="L21" t="s">
        <v>100</v>
      </c>
      <c r="M21" t="s">
        <v>192</v>
      </c>
      <c r="N21" t="s">
        <v>262</v>
      </c>
      <c r="O21" t="s">
        <v>197</v>
      </c>
      <c r="P21" t="s">
        <v>431</v>
      </c>
      <c r="Q21" t="s">
        <v>194</v>
      </c>
      <c r="R21" t="s">
        <v>551</v>
      </c>
      <c r="S21" t="s">
        <v>552</v>
      </c>
      <c r="T21" t="s">
        <v>199</v>
      </c>
      <c r="U21" t="s">
        <v>448</v>
      </c>
      <c r="V21" t="s">
        <v>553</v>
      </c>
      <c r="W21" t="s">
        <v>554</v>
      </c>
      <c r="X21" t="s">
        <v>201</v>
      </c>
    </row>
    <row r="22" spans="1:24" x14ac:dyDescent="0.25">
      <c r="A22" s="1" t="s">
        <v>555</v>
      </c>
      <c r="B22" t="s">
        <v>67</v>
      </c>
      <c r="C22" t="s">
        <v>67</v>
      </c>
      <c r="D22" t="s">
        <v>556</v>
      </c>
      <c r="E22" t="s">
        <v>557</v>
      </c>
      <c r="F22" t="s">
        <v>558</v>
      </c>
      <c r="G22" t="s">
        <v>559</v>
      </c>
      <c r="H22" t="s">
        <v>560</v>
      </c>
      <c r="I22" t="s">
        <v>561</v>
      </c>
      <c r="J22" t="s">
        <v>562</v>
      </c>
      <c r="K22" t="s">
        <v>563</v>
      </c>
      <c r="L22" t="s">
        <v>564</v>
      </c>
      <c r="M22" t="s">
        <v>565</v>
      </c>
      <c r="N22" t="s">
        <v>566</v>
      </c>
      <c r="O22" t="s">
        <v>567</v>
      </c>
      <c r="P22" t="s">
        <v>568</v>
      </c>
      <c r="Q22" t="s">
        <v>569</v>
      </c>
      <c r="R22" t="s">
        <v>570</v>
      </c>
      <c r="S22" t="s">
        <v>571</v>
      </c>
      <c r="T22" t="s">
        <v>572</v>
      </c>
      <c r="U22" t="s">
        <v>573</v>
      </c>
      <c r="V22" t="s">
        <v>574</v>
      </c>
      <c r="W22" t="s">
        <v>575</v>
      </c>
      <c r="X22" t="s">
        <v>576</v>
      </c>
    </row>
    <row r="23" spans="1:24" x14ac:dyDescent="0.25">
      <c r="A23" s="1" t="s">
        <v>577</v>
      </c>
      <c r="B23" t="s">
        <v>67</v>
      </c>
      <c r="C23" t="s">
        <v>67</v>
      </c>
      <c r="D23" t="s">
        <v>344</v>
      </c>
      <c r="E23" t="s">
        <v>578</v>
      </c>
      <c r="F23" t="s">
        <v>579</v>
      </c>
      <c r="G23" t="s">
        <v>403</v>
      </c>
      <c r="H23" t="s">
        <v>423</v>
      </c>
      <c r="I23" t="s">
        <v>580</v>
      </c>
      <c r="J23" t="s">
        <v>424</v>
      </c>
      <c r="K23" t="s">
        <v>581</v>
      </c>
      <c r="L23" t="s">
        <v>179</v>
      </c>
      <c r="M23" t="s">
        <v>344</v>
      </c>
      <c r="N23" t="s">
        <v>177</v>
      </c>
      <c r="O23" t="s">
        <v>100</v>
      </c>
      <c r="P23" t="s">
        <v>582</v>
      </c>
      <c r="Q23" t="s">
        <v>448</v>
      </c>
      <c r="R23" t="s">
        <v>264</v>
      </c>
      <c r="S23" t="s">
        <v>583</v>
      </c>
      <c r="T23" t="s">
        <v>176</v>
      </c>
      <c r="U23" t="s">
        <v>425</v>
      </c>
      <c r="V23" t="s">
        <v>420</v>
      </c>
      <c r="W23" t="s">
        <v>584</v>
      </c>
      <c r="X23" t="s">
        <v>101</v>
      </c>
    </row>
    <row r="24" spans="1:24" x14ac:dyDescent="0.25">
      <c r="A24" s="1" t="s">
        <v>585</v>
      </c>
      <c r="B24" t="s">
        <v>507</v>
      </c>
      <c r="C24" t="s">
        <v>67</v>
      </c>
      <c r="D24" t="s">
        <v>546</v>
      </c>
      <c r="E24" t="s">
        <v>193</v>
      </c>
      <c r="F24" t="s">
        <v>420</v>
      </c>
      <c r="G24" t="s">
        <v>423</v>
      </c>
      <c r="H24" t="s">
        <v>189</v>
      </c>
      <c r="I24" t="s">
        <v>177</v>
      </c>
      <c r="J24" t="s">
        <v>189</v>
      </c>
      <c r="K24" t="s">
        <v>190</v>
      </c>
      <c r="L24" t="s">
        <v>191</v>
      </c>
      <c r="M24" t="s">
        <v>192</v>
      </c>
      <c r="N24" t="s">
        <v>193</v>
      </c>
      <c r="O24" t="s">
        <v>194</v>
      </c>
      <c r="P24" t="s">
        <v>195</v>
      </c>
      <c r="Q24" t="s">
        <v>184</v>
      </c>
      <c r="R24" t="s">
        <v>196</v>
      </c>
      <c r="S24" t="s">
        <v>197</v>
      </c>
      <c r="T24" t="s">
        <v>198</v>
      </c>
      <c r="U24" t="s">
        <v>199</v>
      </c>
      <c r="V24" t="s">
        <v>200</v>
      </c>
      <c r="W24" t="s">
        <v>201</v>
      </c>
      <c r="X24" t="s">
        <v>202</v>
      </c>
    </row>
    <row r="25" spans="1:24" x14ac:dyDescent="0.25">
      <c r="A25" s="1" t="s">
        <v>586</v>
      </c>
      <c r="B25" t="s">
        <v>520</v>
      </c>
      <c r="C25" t="s">
        <v>67</v>
      </c>
      <c r="D25" t="s">
        <v>587</v>
      </c>
      <c r="E25" t="s">
        <v>588</v>
      </c>
      <c r="F25" t="s">
        <v>589</v>
      </c>
      <c r="G25" t="s">
        <v>590</v>
      </c>
      <c r="H25" t="s">
        <v>591</v>
      </c>
      <c r="I25" t="s">
        <v>592</v>
      </c>
      <c r="J25" t="s">
        <v>593</v>
      </c>
      <c r="K25" t="s">
        <v>594</v>
      </c>
      <c r="L25" t="s">
        <v>595</v>
      </c>
      <c r="M25" t="s">
        <v>596</v>
      </c>
      <c r="N25" t="s">
        <v>597</v>
      </c>
      <c r="O25" t="s">
        <v>598</v>
      </c>
      <c r="P25" t="s">
        <v>599</v>
      </c>
      <c r="Q25" t="s">
        <v>600</v>
      </c>
      <c r="R25" t="s">
        <v>601</v>
      </c>
      <c r="S25" t="s">
        <v>602</v>
      </c>
      <c r="T25" t="s">
        <v>603</v>
      </c>
      <c r="U25" t="s">
        <v>604</v>
      </c>
      <c r="V25" t="s">
        <v>605</v>
      </c>
      <c r="W25" t="s">
        <v>606</v>
      </c>
      <c r="X25" t="s">
        <v>607</v>
      </c>
    </row>
    <row r="26" spans="1:24" x14ac:dyDescent="0.25">
      <c r="A26" s="1" t="s">
        <v>608</v>
      </c>
      <c r="B26" t="s">
        <v>609</v>
      </c>
      <c r="C26" t="s">
        <v>67</v>
      </c>
      <c r="D26" t="s">
        <v>610</v>
      </c>
      <c r="E26" t="s">
        <v>611</v>
      </c>
      <c r="F26" t="s">
        <v>612</v>
      </c>
      <c r="G26" t="s">
        <v>613</v>
      </c>
      <c r="H26" t="s">
        <v>614</v>
      </c>
      <c r="I26" t="s">
        <v>34</v>
      </c>
      <c r="J26" t="s">
        <v>74</v>
      </c>
      <c r="K26" t="s">
        <v>36</v>
      </c>
      <c r="L26" t="s">
        <v>37</v>
      </c>
      <c r="M26" t="s">
        <v>36</v>
      </c>
      <c r="N26" t="s">
        <v>38</v>
      </c>
      <c r="O26" t="s">
        <v>39</v>
      </c>
      <c r="P26" t="s">
        <v>40</v>
      </c>
      <c r="Q26" t="s">
        <v>41</v>
      </c>
      <c r="R26" t="s">
        <v>42</v>
      </c>
      <c r="S26" t="s">
        <v>43</v>
      </c>
      <c r="T26" t="s">
        <v>44</v>
      </c>
      <c r="U26" t="s">
        <v>45</v>
      </c>
      <c r="V26" t="s">
        <v>46</v>
      </c>
      <c r="W26" t="s">
        <v>47</v>
      </c>
      <c r="X26" t="s">
        <v>48</v>
      </c>
    </row>
    <row r="27" spans="1:24" x14ac:dyDescent="0.25">
      <c r="A27" s="1" t="s">
        <v>615</v>
      </c>
      <c r="B27" t="s">
        <v>609</v>
      </c>
      <c r="C27" t="s">
        <v>67</v>
      </c>
      <c r="D27" t="s">
        <v>610</v>
      </c>
      <c r="E27" t="s">
        <v>616</v>
      </c>
      <c r="F27" t="s">
        <v>617</v>
      </c>
      <c r="G27" t="s">
        <v>618</v>
      </c>
      <c r="H27" t="s">
        <v>35</v>
      </c>
      <c r="I27" t="s">
        <v>619</v>
      </c>
      <c r="J27" t="s">
        <v>35</v>
      </c>
      <c r="K27" t="s">
        <v>36</v>
      </c>
      <c r="L27" t="s">
        <v>77</v>
      </c>
      <c r="M27" t="s">
        <v>36</v>
      </c>
      <c r="N27" t="s">
        <v>38</v>
      </c>
      <c r="O27" t="s">
        <v>620</v>
      </c>
      <c r="P27" t="s">
        <v>82</v>
      </c>
      <c r="Q27" t="s">
        <v>621</v>
      </c>
      <c r="R27" t="s">
        <v>622</v>
      </c>
      <c r="S27" t="s">
        <v>623</v>
      </c>
      <c r="T27" t="s">
        <v>44</v>
      </c>
      <c r="U27" t="s">
        <v>34</v>
      </c>
      <c r="V27" t="s">
        <v>46</v>
      </c>
      <c r="W27" t="s">
        <v>624</v>
      </c>
      <c r="X27" t="s">
        <v>625</v>
      </c>
    </row>
    <row r="28" spans="1:24" x14ac:dyDescent="0.25">
      <c r="A28" s="1" t="s">
        <v>626</v>
      </c>
      <c r="B28" t="s">
        <v>426</v>
      </c>
      <c r="C28" t="s">
        <v>67</v>
      </c>
      <c r="D28" t="s">
        <v>435</v>
      </c>
      <c r="E28" t="s">
        <v>187</v>
      </c>
      <c r="F28" t="s">
        <v>182</v>
      </c>
      <c r="G28" t="s">
        <v>182</v>
      </c>
      <c r="H28" t="s">
        <v>627</v>
      </c>
      <c r="I28" t="s">
        <v>98</v>
      </c>
      <c r="J28" t="s">
        <v>99</v>
      </c>
      <c r="K28" t="s">
        <v>100</v>
      </c>
      <c r="L28" t="s">
        <v>101</v>
      </c>
      <c r="M28" t="s">
        <v>102</v>
      </c>
      <c r="N28" t="s">
        <v>103</v>
      </c>
      <c r="O28" t="s">
        <v>103</v>
      </c>
      <c r="P28" t="s">
        <v>104</v>
      </c>
      <c r="Q28" t="s">
        <v>105</v>
      </c>
      <c r="R28" t="s">
        <v>106</v>
      </c>
      <c r="S28" t="s">
        <v>107</v>
      </c>
      <c r="T28" t="s">
        <v>105</v>
      </c>
      <c r="U28" t="s">
        <v>105</v>
      </c>
      <c r="V28" t="s">
        <v>106</v>
      </c>
      <c r="W28" t="s">
        <v>106</v>
      </c>
      <c r="X28" t="s">
        <v>100</v>
      </c>
    </row>
    <row r="29" spans="1:24" x14ac:dyDescent="0.25">
      <c r="A29" s="1" t="s">
        <v>628</v>
      </c>
      <c r="B29" t="s">
        <v>426</v>
      </c>
      <c r="C29" t="s">
        <v>67</v>
      </c>
      <c r="D29" t="s">
        <v>435</v>
      </c>
      <c r="E29" t="s">
        <v>440</v>
      </c>
      <c r="F29" t="s">
        <v>627</v>
      </c>
      <c r="G29" t="s">
        <v>627</v>
      </c>
      <c r="H29" t="s">
        <v>98</v>
      </c>
      <c r="I29" t="s">
        <v>183</v>
      </c>
      <c r="J29" t="s">
        <v>99</v>
      </c>
      <c r="K29" t="s">
        <v>100</v>
      </c>
      <c r="L29" t="s">
        <v>103</v>
      </c>
      <c r="M29" t="s">
        <v>102</v>
      </c>
      <c r="N29" t="s">
        <v>629</v>
      </c>
      <c r="O29" t="s">
        <v>629</v>
      </c>
      <c r="P29" t="s">
        <v>630</v>
      </c>
      <c r="Q29" t="s">
        <v>106</v>
      </c>
      <c r="R29" t="s">
        <v>107</v>
      </c>
      <c r="S29" t="s">
        <v>350</v>
      </c>
      <c r="T29" t="s">
        <v>106</v>
      </c>
      <c r="U29" t="s">
        <v>106</v>
      </c>
      <c r="V29" t="s">
        <v>106</v>
      </c>
      <c r="W29" t="s">
        <v>106</v>
      </c>
      <c r="X29" t="s">
        <v>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0"/>
  <sheetViews>
    <sheetView workbookViewId="0"/>
  </sheetViews>
  <sheetFormatPr defaultRowHeight="15" x14ac:dyDescent="0.25"/>
  <sheetData>
    <row r="1" spans="1:24" x14ac:dyDescent="0.25">
      <c r="B1" s="1" t="s">
        <v>336</v>
      </c>
      <c r="C1" s="1" t="s">
        <v>337</v>
      </c>
      <c r="D1" s="1" t="s">
        <v>338</v>
      </c>
      <c r="E1" s="1" t="s">
        <v>339</v>
      </c>
      <c r="F1" s="1" t="s">
        <v>340</v>
      </c>
      <c r="G1" s="1" t="s">
        <v>341</v>
      </c>
      <c r="H1" s="1" t="s">
        <v>342</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row>
    <row r="2" spans="1:24" x14ac:dyDescent="0.25">
      <c r="A2" s="1" t="s">
        <v>713</v>
      </c>
      <c r="B2" t="s">
        <v>67</v>
      </c>
      <c r="C2" t="s">
        <v>67</v>
      </c>
      <c r="D2" t="s">
        <v>67</v>
      </c>
      <c r="E2" t="s">
        <v>427</v>
      </c>
      <c r="F2" t="s">
        <v>424</v>
      </c>
      <c r="G2" t="s">
        <v>422</v>
      </c>
      <c r="H2" t="s">
        <v>420</v>
      </c>
      <c r="I2" t="s">
        <v>422</v>
      </c>
      <c r="J2" t="s">
        <v>422</v>
      </c>
      <c r="K2" t="s">
        <v>98</v>
      </c>
      <c r="L2" t="s">
        <v>98</v>
      </c>
      <c r="M2" t="s">
        <v>101</v>
      </c>
      <c r="N2" t="s">
        <v>476</v>
      </c>
      <c r="O2" t="s">
        <v>257</v>
      </c>
      <c r="P2" t="s">
        <v>429</v>
      </c>
      <c r="Q2" t="s">
        <v>99</v>
      </c>
      <c r="R2" t="s">
        <v>552</v>
      </c>
      <c r="S2" t="s">
        <v>430</v>
      </c>
      <c r="T2" t="s">
        <v>441</v>
      </c>
      <c r="U2" t="s">
        <v>183</v>
      </c>
      <c r="V2" t="s">
        <v>714</v>
      </c>
      <c r="W2" t="s">
        <v>267</v>
      </c>
      <c r="X2" t="s">
        <v>252</v>
      </c>
    </row>
    <row r="3" spans="1:24" x14ac:dyDescent="0.25">
      <c r="A3" s="1" t="s">
        <v>715</v>
      </c>
      <c r="B3" t="s">
        <v>67</v>
      </c>
      <c r="C3" t="s">
        <v>67</v>
      </c>
      <c r="D3" t="s">
        <v>67</v>
      </c>
      <c r="E3" t="s">
        <v>421</v>
      </c>
      <c r="F3" t="s">
        <v>421</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row>
    <row r="4" spans="1:24" x14ac:dyDescent="0.25">
      <c r="A4" s="1" t="s">
        <v>716</v>
      </c>
      <c r="B4" t="s">
        <v>67</v>
      </c>
      <c r="C4" t="s">
        <v>67</v>
      </c>
      <c r="D4" t="s">
        <v>67</v>
      </c>
      <c r="E4" t="s">
        <v>178</v>
      </c>
      <c r="F4" t="s">
        <v>176</v>
      </c>
      <c r="G4" t="s">
        <v>422</v>
      </c>
      <c r="H4" t="s">
        <v>420</v>
      </c>
      <c r="I4" t="s">
        <v>422</v>
      </c>
      <c r="J4" t="s">
        <v>422</v>
      </c>
      <c r="K4" t="s">
        <v>98</v>
      </c>
      <c r="L4" t="s">
        <v>98</v>
      </c>
      <c r="M4" t="s">
        <v>101</v>
      </c>
      <c r="N4" t="s">
        <v>476</v>
      </c>
      <c r="O4" t="s">
        <v>257</v>
      </c>
      <c r="P4" t="s">
        <v>429</v>
      </c>
      <c r="Q4" t="s">
        <v>99</v>
      </c>
      <c r="R4" t="s">
        <v>552</v>
      </c>
      <c r="S4" t="s">
        <v>430</v>
      </c>
      <c r="T4" t="s">
        <v>441</v>
      </c>
      <c r="U4" t="s">
        <v>183</v>
      </c>
      <c r="V4" t="s">
        <v>714</v>
      </c>
      <c r="W4" t="s">
        <v>267</v>
      </c>
      <c r="X4" t="s">
        <v>252</v>
      </c>
    </row>
    <row r="5" spans="1:24" x14ac:dyDescent="0.25">
      <c r="A5" s="1" t="s">
        <v>717</v>
      </c>
      <c r="B5" t="s">
        <v>67</v>
      </c>
      <c r="C5" t="s">
        <v>67</v>
      </c>
      <c r="D5" t="s">
        <v>67</v>
      </c>
      <c r="E5" t="s">
        <v>179</v>
      </c>
      <c r="F5" t="s">
        <v>198</v>
      </c>
      <c r="G5" t="s">
        <v>199</v>
      </c>
      <c r="H5" t="s">
        <v>447</v>
      </c>
      <c r="I5" t="s">
        <v>105</v>
      </c>
      <c r="J5" t="s">
        <v>107</v>
      </c>
      <c r="K5" t="s">
        <v>582</v>
      </c>
      <c r="L5" t="s">
        <v>194</v>
      </c>
      <c r="M5" t="s">
        <v>429</v>
      </c>
      <c r="N5" t="s">
        <v>582</v>
      </c>
      <c r="O5" t="s">
        <v>237</v>
      </c>
      <c r="P5" t="s">
        <v>107</v>
      </c>
      <c r="Q5" t="s">
        <v>106</v>
      </c>
      <c r="R5" t="s">
        <v>630</v>
      </c>
      <c r="S5" t="s">
        <v>253</v>
      </c>
      <c r="T5" t="s">
        <v>102</v>
      </c>
      <c r="U5" t="s">
        <v>718</v>
      </c>
      <c r="V5" t="s">
        <v>266</v>
      </c>
      <c r="W5" t="s">
        <v>406</v>
      </c>
      <c r="X5" t="s">
        <v>583</v>
      </c>
    </row>
    <row r="6" spans="1:24" x14ac:dyDescent="0.25">
      <c r="A6" s="1" t="s">
        <v>719</v>
      </c>
      <c r="B6" t="s">
        <v>67</v>
      </c>
      <c r="C6" t="s">
        <v>67</v>
      </c>
      <c r="D6" t="s">
        <v>67</v>
      </c>
      <c r="E6" t="s">
        <v>193</v>
      </c>
      <c r="F6" t="s">
        <v>193</v>
      </c>
      <c r="G6" t="s">
        <v>198</v>
      </c>
      <c r="H6" t="s">
        <v>720</v>
      </c>
      <c r="I6" t="s">
        <v>186</v>
      </c>
      <c r="J6" t="s">
        <v>100</v>
      </c>
      <c r="K6" t="s">
        <v>99</v>
      </c>
      <c r="L6" t="s">
        <v>264</v>
      </c>
      <c r="M6" t="s">
        <v>185</v>
      </c>
      <c r="N6" t="s">
        <v>106</v>
      </c>
      <c r="O6" t="s">
        <v>583</v>
      </c>
      <c r="P6" t="s">
        <v>718</v>
      </c>
      <c r="Q6" t="s">
        <v>345</v>
      </c>
      <c r="R6" t="s">
        <v>238</v>
      </c>
      <c r="S6" t="s">
        <v>721</v>
      </c>
      <c r="T6" t="s">
        <v>722</v>
      </c>
      <c r="U6" t="s">
        <v>723</v>
      </c>
      <c r="V6" t="s">
        <v>723</v>
      </c>
      <c r="W6" t="s">
        <v>238</v>
      </c>
      <c r="X6" t="s">
        <v>431</v>
      </c>
    </row>
    <row r="7" spans="1:24" x14ac:dyDescent="0.25">
      <c r="A7" s="1" t="s">
        <v>724</v>
      </c>
      <c r="B7" t="s">
        <v>67</v>
      </c>
      <c r="C7" t="s">
        <v>67</v>
      </c>
      <c r="D7" t="s">
        <v>67</v>
      </c>
      <c r="E7" t="s">
        <v>427</v>
      </c>
      <c r="F7" t="s">
        <v>424</v>
      </c>
      <c r="G7" t="s">
        <v>189</v>
      </c>
      <c r="H7" t="s">
        <v>424</v>
      </c>
      <c r="I7" t="s">
        <v>427</v>
      </c>
      <c r="J7" t="s">
        <v>179</v>
      </c>
      <c r="K7" t="s">
        <v>193</v>
      </c>
      <c r="L7" t="s">
        <v>193</v>
      </c>
      <c r="M7" t="s">
        <v>508</v>
      </c>
      <c r="N7" t="s">
        <v>439</v>
      </c>
      <c r="O7" t="s">
        <v>198</v>
      </c>
      <c r="P7" t="s">
        <v>438</v>
      </c>
      <c r="Q7" t="s">
        <v>725</v>
      </c>
      <c r="R7" t="s">
        <v>422</v>
      </c>
      <c r="S7" t="s">
        <v>424</v>
      </c>
      <c r="T7" t="s">
        <v>176</v>
      </c>
      <c r="U7" t="s">
        <v>176</v>
      </c>
      <c r="V7" t="s">
        <v>426</v>
      </c>
      <c r="W7" t="s">
        <v>580</v>
      </c>
      <c r="X7" t="s">
        <v>580</v>
      </c>
    </row>
    <row r="8" spans="1:24" x14ac:dyDescent="0.25">
      <c r="A8" s="1" t="s">
        <v>726</v>
      </c>
      <c r="B8" t="s">
        <v>67</v>
      </c>
      <c r="C8" t="s">
        <v>67</v>
      </c>
      <c r="D8" t="s">
        <v>67</v>
      </c>
      <c r="E8" t="s">
        <v>107</v>
      </c>
      <c r="F8" t="s">
        <v>441</v>
      </c>
      <c r="G8" t="s">
        <v>264</v>
      </c>
      <c r="H8" t="s">
        <v>476</v>
      </c>
      <c r="I8" t="s">
        <v>727</v>
      </c>
      <c r="J8" t="s">
        <v>433</v>
      </c>
      <c r="K8" t="s">
        <v>551</v>
      </c>
      <c r="L8" t="s">
        <v>416</v>
      </c>
      <c r="M8" t="s">
        <v>354</v>
      </c>
      <c r="N8" t="s">
        <v>552</v>
      </c>
      <c r="O8" t="s">
        <v>728</v>
      </c>
      <c r="P8" t="s">
        <v>250</v>
      </c>
      <c r="Q8" t="s">
        <v>729</v>
      </c>
      <c r="R8" t="s">
        <v>730</v>
      </c>
      <c r="S8" t="s">
        <v>554</v>
      </c>
      <c r="T8" t="s">
        <v>731</v>
      </c>
      <c r="U8" t="s">
        <v>732</v>
      </c>
      <c r="V8" t="s">
        <v>733</v>
      </c>
      <c r="W8" t="s">
        <v>734</v>
      </c>
      <c r="X8" t="s">
        <v>735</v>
      </c>
    </row>
    <row r="9" spans="1:24" x14ac:dyDescent="0.25">
      <c r="A9" s="1" t="s">
        <v>683</v>
      </c>
      <c r="B9" t="s">
        <v>67</v>
      </c>
      <c r="C9" t="s">
        <v>67</v>
      </c>
      <c r="D9" t="s">
        <v>67</v>
      </c>
      <c r="E9" t="s">
        <v>176</v>
      </c>
      <c r="F9" t="s">
        <v>426</v>
      </c>
      <c r="G9" t="s">
        <v>180</v>
      </c>
      <c r="H9" t="s">
        <v>438</v>
      </c>
      <c r="I9" t="s">
        <v>256</v>
      </c>
      <c r="J9" t="s">
        <v>264</v>
      </c>
      <c r="K9" t="s">
        <v>264</v>
      </c>
      <c r="L9" t="s">
        <v>104</v>
      </c>
      <c r="M9" t="s">
        <v>430</v>
      </c>
      <c r="N9" t="s">
        <v>102</v>
      </c>
      <c r="O9" t="s">
        <v>410</v>
      </c>
      <c r="P9" t="s">
        <v>346</v>
      </c>
      <c r="Q9" t="s">
        <v>736</v>
      </c>
      <c r="R9" t="s">
        <v>413</v>
      </c>
      <c r="S9" t="s">
        <v>737</v>
      </c>
      <c r="T9" t="s">
        <v>515</v>
      </c>
      <c r="U9" t="s">
        <v>738</v>
      </c>
      <c r="V9" t="s">
        <v>739</v>
      </c>
      <c r="W9" t="s">
        <v>740</v>
      </c>
      <c r="X9" t="s">
        <v>741</v>
      </c>
    </row>
    <row r="10" spans="1:24" x14ac:dyDescent="0.25">
      <c r="A10" s="1" t="s">
        <v>685</v>
      </c>
      <c r="B10" t="s">
        <v>67</v>
      </c>
      <c r="C10" t="s">
        <v>67</v>
      </c>
      <c r="D10" t="s">
        <v>67</v>
      </c>
      <c r="E10" t="s">
        <v>67</v>
      </c>
      <c r="F10" t="s">
        <v>67</v>
      </c>
      <c r="G10" t="s">
        <v>67</v>
      </c>
      <c r="H10" t="s">
        <v>67</v>
      </c>
      <c r="I10" t="s">
        <v>99</v>
      </c>
      <c r="J10" t="s">
        <v>183</v>
      </c>
      <c r="K10" t="s">
        <v>67</v>
      </c>
      <c r="L10" t="s">
        <v>254</v>
      </c>
      <c r="M10" t="s">
        <v>67</v>
      </c>
      <c r="N10" t="s">
        <v>67</v>
      </c>
      <c r="O10" t="s">
        <v>67</v>
      </c>
      <c r="P10" t="s">
        <v>67</v>
      </c>
      <c r="Q10" t="s">
        <v>436</v>
      </c>
      <c r="R10" t="s">
        <v>367</v>
      </c>
      <c r="S10" t="s">
        <v>414</v>
      </c>
      <c r="T10" t="s">
        <v>552</v>
      </c>
      <c r="U10" t="s">
        <v>742</v>
      </c>
      <c r="V10" t="s">
        <v>254</v>
      </c>
      <c r="W10" t="s">
        <v>720</v>
      </c>
      <c r="X10" t="s">
        <v>720</v>
      </c>
    </row>
    <row r="11" spans="1:24" x14ac:dyDescent="0.25">
      <c r="A11" s="1" t="s">
        <v>743</v>
      </c>
      <c r="B11" t="s">
        <v>67</v>
      </c>
      <c r="C11" t="s">
        <v>67</v>
      </c>
      <c r="D11" t="s">
        <v>67</v>
      </c>
      <c r="E11" t="s">
        <v>344</v>
      </c>
      <c r="F11" t="s">
        <v>344</v>
      </c>
      <c r="G11" t="s">
        <v>344</v>
      </c>
      <c r="H11" t="s">
        <v>344</v>
      </c>
      <c r="I11" t="s">
        <v>351</v>
      </c>
      <c r="J11" t="s">
        <v>445</v>
      </c>
      <c r="K11" t="s">
        <v>424</v>
      </c>
      <c r="L11" t="s">
        <v>193</v>
      </c>
      <c r="M11" t="s">
        <v>189</v>
      </c>
      <c r="N11" t="s">
        <v>423</v>
      </c>
      <c r="O11" t="s">
        <v>422</v>
      </c>
      <c r="P11" t="s">
        <v>403</v>
      </c>
      <c r="Q11" t="s">
        <v>584</v>
      </c>
      <c r="R11" t="s">
        <v>583</v>
      </c>
      <c r="S11" t="s">
        <v>744</v>
      </c>
      <c r="T11" t="s">
        <v>267</v>
      </c>
      <c r="U11" t="s">
        <v>368</v>
      </c>
      <c r="V11" t="s">
        <v>584</v>
      </c>
      <c r="W11" t="s">
        <v>422</v>
      </c>
      <c r="X11" t="s">
        <v>422</v>
      </c>
    </row>
    <row r="12" spans="1:24" x14ac:dyDescent="0.25">
      <c r="A12" s="1" t="s">
        <v>745</v>
      </c>
      <c r="B12" t="s">
        <v>67</v>
      </c>
      <c r="C12" t="s">
        <v>67</v>
      </c>
      <c r="D12" t="s">
        <v>67</v>
      </c>
      <c r="E12" t="s">
        <v>344</v>
      </c>
      <c r="F12" t="s">
        <v>344</v>
      </c>
      <c r="G12" t="s">
        <v>344</v>
      </c>
      <c r="H12" t="s">
        <v>344</v>
      </c>
      <c r="I12" t="s">
        <v>746</v>
      </c>
      <c r="J12" t="s">
        <v>241</v>
      </c>
      <c r="K12" t="s">
        <v>424</v>
      </c>
      <c r="L12" t="s">
        <v>257</v>
      </c>
      <c r="M12" t="s">
        <v>189</v>
      </c>
      <c r="N12" t="s">
        <v>423</v>
      </c>
      <c r="O12" t="s">
        <v>422</v>
      </c>
      <c r="P12" t="s">
        <v>403</v>
      </c>
      <c r="Q12" t="s">
        <v>747</v>
      </c>
      <c r="R12" t="s">
        <v>748</v>
      </c>
      <c r="S12" t="s">
        <v>749</v>
      </c>
      <c r="T12" t="s">
        <v>750</v>
      </c>
      <c r="U12" t="s">
        <v>751</v>
      </c>
      <c r="V12" t="s">
        <v>752</v>
      </c>
      <c r="W12" t="s">
        <v>725</v>
      </c>
      <c r="X12" t="s">
        <v>725</v>
      </c>
    </row>
    <row r="13" spans="1:24" x14ac:dyDescent="0.25">
      <c r="A13" s="1" t="s">
        <v>753</v>
      </c>
      <c r="B13" t="s">
        <v>67</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row>
    <row r="14" spans="1:24" x14ac:dyDescent="0.25">
      <c r="A14" s="1" t="s">
        <v>754</v>
      </c>
      <c r="B14" t="s">
        <v>67</v>
      </c>
      <c r="C14" t="s">
        <v>67</v>
      </c>
      <c r="D14" t="s">
        <v>67</v>
      </c>
      <c r="E14" t="s">
        <v>189</v>
      </c>
      <c r="F14" t="s">
        <v>425</v>
      </c>
      <c r="G14" t="s">
        <v>580</v>
      </c>
      <c r="H14" t="s">
        <v>176</v>
      </c>
      <c r="I14" t="s">
        <v>67</v>
      </c>
      <c r="J14" t="s">
        <v>67</v>
      </c>
      <c r="K14" t="s">
        <v>420</v>
      </c>
      <c r="L14" t="s">
        <v>67</v>
      </c>
      <c r="M14" t="s">
        <v>67</v>
      </c>
      <c r="N14" t="s">
        <v>67</v>
      </c>
      <c r="O14" t="s">
        <v>427</v>
      </c>
      <c r="P14" t="s">
        <v>180</v>
      </c>
      <c r="Q14" t="s">
        <v>193</v>
      </c>
      <c r="R14" t="s">
        <v>427</v>
      </c>
      <c r="S14" t="s">
        <v>404</v>
      </c>
      <c r="T14" t="s">
        <v>177</v>
      </c>
      <c r="U14" t="s">
        <v>425</v>
      </c>
      <c r="V14" t="s">
        <v>67</v>
      </c>
      <c r="W14" t="s">
        <v>67</v>
      </c>
      <c r="X14" t="s">
        <v>420</v>
      </c>
    </row>
    <row r="15" spans="1:24" x14ac:dyDescent="0.25">
      <c r="A15" s="1" t="s">
        <v>755</v>
      </c>
      <c r="B15" t="s">
        <v>67</v>
      </c>
      <c r="C15" t="s">
        <v>67</v>
      </c>
      <c r="D15" t="s">
        <v>67</v>
      </c>
      <c r="E15" t="s">
        <v>191</v>
      </c>
      <c r="F15" t="s">
        <v>182</v>
      </c>
      <c r="G15" t="s">
        <v>424</v>
      </c>
      <c r="H15" t="s">
        <v>424</v>
      </c>
      <c r="I15" t="s">
        <v>425</v>
      </c>
      <c r="J15" t="s">
        <v>425</v>
      </c>
      <c r="K15" t="s">
        <v>176</v>
      </c>
      <c r="L15" t="s">
        <v>424</v>
      </c>
      <c r="M15" t="s">
        <v>176</v>
      </c>
      <c r="N15" t="s">
        <v>424</v>
      </c>
      <c r="O15" t="s">
        <v>546</v>
      </c>
      <c r="P15" t="s">
        <v>420</v>
      </c>
      <c r="Q15" t="s">
        <v>543</v>
      </c>
      <c r="R15" t="s">
        <v>543</v>
      </c>
      <c r="S15" t="s">
        <v>756</v>
      </c>
      <c r="T15" t="s">
        <v>543</v>
      </c>
      <c r="U15" t="s">
        <v>420</v>
      </c>
      <c r="V15" t="s">
        <v>425</v>
      </c>
      <c r="W15" t="s">
        <v>177</v>
      </c>
      <c r="X15" t="s">
        <v>425</v>
      </c>
    </row>
    <row r="16" spans="1:24" x14ac:dyDescent="0.25">
      <c r="A16" s="1" t="s">
        <v>757</v>
      </c>
      <c r="B16" t="s">
        <v>67</v>
      </c>
      <c r="C16" t="s">
        <v>67</v>
      </c>
      <c r="D16" t="s">
        <v>67</v>
      </c>
      <c r="E16" t="s">
        <v>184</v>
      </c>
      <c r="F16" t="s">
        <v>185</v>
      </c>
      <c r="G16" t="s">
        <v>182</v>
      </c>
      <c r="H16" t="s">
        <v>99</v>
      </c>
      <c r="I16" t="s">
        <v>739</v>
      </c>
      <c r="J16" t="s">
        <v>758</v>
      </c>
      <c r="K16" t="s">
        <v>103</v>
      </c>
      <c r="L16" t="s">
        <v>723</v>
      </c>
      <c r="M16" t="s">
        <v>238</v>
      </c>
      <c r="N16" t="s">
        <v>759</v>
      </c>
      <c r="O16" t="s">
        <v>760</v>
      </c>
      <c r="P16" t="s">
        <v>740</v>
      </c>
      <c r="Q16" t="s">
        <v>761</v>
      </c>
      <c r="R16" t="s">
        <v>762</v>
      </c>
      <c r="S16" t="s">
        <v>763</v>
      </c>
      <c r="T16" t="s">
        <v>764</v>
      </c>
      <c r="U16" t="s">
        <v>765</v>
      </c>
      <c r="V16" t="s">
        <v>730</v>
      </c>
      <c r="W16" t="s">
        <v>415</v>
      </c>
      <c r="X16" t="s">
        <v>246</v>
      </c>
    </row>
    <row r="17" spans="1:24" x14ac:dyDescent="0.25">
      <c r="A17" s="1" t="s">
        <v>766</v>
      </c>
      <c r="B17" t="s">
        <v>67</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row>
    <row r="18" spans="1:24" x14ac:dyDescent="0.25">
      <c r="A18" s="1" t="s">
        <v>767</v>
      </c>
      <c r="B18" t="s">
        <v>67</v>
      </c>
      <c r="C18" t="s">
        <v>67</v>
      </c>
      <c r="D18" t="s">
        <v>67</v>
      </c>
      <c r="E18" t="s">
        <v>241</v>
      </c>
      <c r="F18" t="s">
        <v>446</v>
      </c>
      <c r="G18" t="s">
        <v>768</v>
      </c>
      <c r="H18" t="s">
        <v>266</v>
      </c>
      <c r="I18" t="s">
        <v>734</v>
      </c>
      <c r="J18" t="s">
        <v>769</v>
      </c>
      <c r="K18" t="s">
        <v>770</v>
      </c>
      <c r="L18" t="s">
        <v>771</v>
      </c>
      <c r="M18" t="s">
        <v>772</v>
      </c>
      <c r="N18" t="s">
        <v>773</v>
      </c>
      <c r="O18" t="s">
        <v>774</v>
      </c>
      <c r="P18" t="s">
        <v>457</v>
      </c>
      <c r="Q18" t="s">
        <v>775</v>
      </c>
      <c r="R18" t="s">
        <v>776</v>
      </c>
      <c r="S18" t="s">
        <v>777</v>
      </c>
      <c r="T18" t="s">
        <v>778</v>
      </c>
      <c r="U18" t="s">
        <v>779</v>
      </c>
      <c r="V18" t="s">
        <v>780</v>
      </c>
      <c r="W18" t="s">
        <v>781</v>
      </c>
      <c r="X18" t="s">
        <v>782</v>
      </c>
    </row>
    <row r="19" spans="1:24" x14ac:dyDescent="0.25">
      <c r="A19" s="1" t="s">
        <v>783</v>
      </c>
      <c r="B19" t="s">
        <v>67</v>
      </c>
      <c r="C19" t="s">
        <v>67</v>
      </c>
      <c r="D19" t="s">
        <v>67</v>
      </c>
      <c r="E19" t="s">
        <v>580</v>
      </c>
      <c r="F19" t="s">
        <v>425</v>
      </c>
      <c r="G19" t="s">
        <v>427</v>
      </c>
      <c r="H19" t="s">
        <v>178</v>
      </c>
      <c r="I19" t="s">
        <v>435</v>
      </c>
      <c r="J19" t="s">
        <v>181</v>
      </c>
      <c r="K19" t="s">
        <v>435</v>
      </c>
      <c r="L19" t="s">
        <v>448</v>
      </c>
      <c r="M19" t="s">
        <v>98</v>
      </c>
      <c r="N19" t="s">
        <v>448</v>
      </c>
      <c r="O19" t="s">
        <v>182</v>
      </c>
      <c r="P19" t="s">
        <v>516</v>
      </c>
      <c r="Q19" t="s">
        <v>186</v>
      </c>
      <c r="R19" t="s">
        <v>237</v>
      </c>
      <c r="S19" t="s">
        <v>476</v>
      </c>
      <c r="T19" t="s">
        <v>439</v>
      </c>
      <c r="U19" t="s">
        <v>440</v>
      </c>
      <c r="V19" t="s">
        <v>262</v>
      </c>
      <c r="W19" t="s">
        <v>350</v>
      </c>
      <c r="X19" t="s">
        <v>187</v>
      </c>
    </row>
    <row r="20" spans="1:24" x14ac:dyDescent="0.25">
      <c r="A20" s="1" t="s">
        <v>784</v>
      </c>
      <c r="B20" t="s">
        <v>67</v>
      </c>
      <c r="C20" t="s">
        <v>67</v>
      </c>
      <c r="D20" t="s">
        <v>67</v>
      </c>
      <c r="E20" t="s">
        <v>344</v>
      </c>
      <c r="F20" t="s">
        <v>422</v>
      </c>
      <c r="G20" t="s">
        <v>421</v>
      </c>
      <c r="H20" t="s">
        <v>421</v>
      </c>
      <c r="I20" t="s">
        <v>403</v>
      </c>
      <c r="J20" t="s">
        <v>189</v>
      </c>
      <c r="K20" t="s">
        <v>421</v>
      </c>
      <c r="L20" t="s">
        <v>67</v>
      </c>
      <c r="M20" t="s">
        <v>187</v>
      </c>
      <c r="N20" t="s">
        <v>344</v>
      </c>
      <c r="O20" t="s">
        <v>344</v>
      </c>
      <c r="P20" t="s">
        <v>344</v>
      </c>
      <c r="Q20" t="s">
        <v>67</v>
      </c>
      <c r="R20" t="s">
        <v>580</v>
      </c>
      <c r="S20" t="s">
        <v>176</v>
      </c>
      <c r="T20" t="s">
        <v>176</v>
      </c>
      <c r="U20" t="s">
        <v>176</v>
      </c>
      <c r="V20" t="s">
        <v>422</v>
      </c>
      <c r="W20" t="s">
        <v>421</v>
      </c>
      <c r="X20" t="s">
        <v>67</v>
      </c>
    </row>
    <row r="21" spans="1:24" x14ac:dyDescent="0.25">
      <c r="A21" s="1" t="s">
        <v>785</v>
      </c>
      <c r="B21" t="s">
        <v>67</v>
      </c>
      <c r="C21" t="s">
        <v>67</v>
      </c>
      <c r="D21" t="s">
        <v>67</v>
      </c>
      <c r="E21" t="s">
        <v>67</v>
      </c>
      <c r="F21" t="s">
        <v>67</v>
      </c>
      <c r="G21" t="s">
        <v>67</v>
      </c>
      <c r="H21" t="s">
        <v>67</v>
      </c>
      <c r="I21" t="s">
        <v>67</v>
      </c>
      <c r="J21" t="s">
        <v>67</v>
      </c>
      <c r="K21" t="s">
        <v>423</v>
      </c>
      <c r="L21" t="s">
        <v>403</v>
      </c>
      <c r="M21" t="s">
        <v>426</v>
      </c>
      <c r="N21" t="s">
        <v>423</v>
      </c>
      <c r="O21" t="s">
        <v>423</v>
      </c>
      <c r="P21" t="s">
        <v>423</v>
      </c>
      <c r="Q21" t="s">
        <v>425</v>
      </c>
      <c r="R21" t="s">
        <v>427</v>
      </c>
      <c r="S21" t="s">
        <v>580</v>
      </c>
      <c r="T21" t="s">
        <v>422</v>
      </c>
      <c r="U21" t="s">
        <v>424</v>
      </c>
      <c r="V21" t="s">
        <v>447</v>
      </c>
      <c r="W21" t="s">
        <v>177</v>
      </c>
      <c r="X21" t="s">
        <v>403</v>
      </c>
    </row>
    <row r="22" spans="1:24" x14ac:dyDescent="0.25">
      <c r="A22" s="1" t="s">
        <v>786</v>
      </c>
      <c r="B22" t="s">
        <v>67</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row>
    <row r="23" spans="1:24" x14ac:dyDescent="0.25">
      <c r="A23" s="1" t="s">
        <v>787</v>
      </c>
      <c r="B23" t="s">
        <v>67</v>
      </c>
      <c r="C23" t="s">
        <v>67</v>
      </c>
      <c r="D23" t="s">
        <v>67</v>
      </c>
      <c r="E23" t="s">
        <v>199</v>
      </c>
      <c r="F23" t="s">
        <v>193</v>
      </c>
      <c r="G23" t="s">
        <v>178</v>
      </c>
      <c r="H23" t="s">
        <v>193</v>
      </c>
      <c r="I23" t="s">
        <v>186</v>
      </c>
      <c r="J23" t="s">
        <v>186</v>
      </c>
      <c r="K23" t="s">
        <v>256</v>
      </c>
      <c r="L23" t="s">
        <v>406</v>
      </c>
      <c r="M23" t="s">
        <v>185</v>
      </c>
      <c r="N23" t="s">
        <v>105</v>
      </c>
      <c r="O23" t="s">
        <v>264</v>
      </c>
      <c r="P23" t="s">
        <v>105</v>
      </c>
      <c r="Q23" t="s">
        <v>441</v>
      </c>
      <c r="R23" t="s">
        <v>429</v>
      </c>
      <c r="S23" t="s">
        <v>514</v>
      </c>
      <c r="T23" t="s">
        <v>630</v>
      </c>
      <c r="U23" t="s">
        <v>429</v>
      </c>
      <c r="V23" t="s">
        <v>352</v>
      </c>
      <c r="W23" t="s">
        <v>583</v>
      </c>
      <c r="X23" t="s">
        <v>405</v>
      </c>
    </row>
    <row r="24" spans="1:24" x14ac:dyDescent="0.25">
      <c r="A24" s="1" t="s">
        <v>696</v>
      </c>
      <c r="B24" t="s">
        <v>67</v>
      </c>
      <c r="C24" t="s">
        <v>67</v>
      </c>
      <c r="D24" t="s">
        <v>67</v>
      </c>
      <c r="E24" t="s">
        <v>447</v>
      </c>
      <c r="F24" t="s">
        <v>187</v>
      </c>
      <c r="G24" t="s">
        <v>438</v>
      </c>
      <c r="H24" t="s">
        <v>186</v>
      </c>
      <c r="I24" t="s">
        <v>107</v>
      </c>
      <c r="J24" t="s">
        <v>583</v>
      </c>
      <c r="K24" t="s">
        <v>629</v>
      </c>
      <c r="L24" t="s">
        <v>760</v>
      </c>
      <c r="M24" t="s">
        <v>433</v>
      </c>
      <c r="N24" t="s">
        <v>409</v>
      </c>
      <c r="O24" t="s">
        <v>409</v>
      </c>
      <c r="P24" t="s">
        <v>788</v>
      </c>
      <c r="Q24" t="s">
        <v>240</v>
      </c>
      <c r="R24" t="s">
        <v>418</v>
      </c>
      <c r="S24" t="s">
        <v>513</v>
      </c>
      <c r="T24" t="s">
        <v>446</v>
      </c>
      <c r="U24" t="s">
        <v>789</v>
      </c>
      <c r="V24" t="s">
        <v>790</v>
      </c>
      <c r="W24" t="s">
        <v>347</v>
      </c>
      <c r="X24" t="s">
        <v>195</v>
      </c>
    </row>
    <row r="25" spans="1:24" x14ac:dyDescent="0.25">
      <c r="A25" s="1" t="s">
        <v>791</v>
      </c>
      <c r="B25" t="s">
        <v>67</v>
      </c>
      <c r="C25" t="s">
        <v>67</v>
      </c>
      <c r="D25" t="s">
        <v>67</v>
      </c>
      <c r="E25" t="s">
        <v>442</v>
      </c>
      <c r="F25" t="s">
        <v>516</v>
      </c>
      <c r="G25" t="s">
        <v>193</v>
      </c>
      <c r="H25" t="s">
        <v>178</v>
      </c>
      <c r="I25" t="s">
        <v>252</v>
      </c>
      <c r="J25" t="s">
        <v>253</v>
      </c>
      <c r="K25" t="s">
        <v>254</v>
      </c>
      <c r="L25" t="s">
        <v>255</v>
      </c>
      <c r="M25" t="s">
        <v>184</v>
      </c>
      <c r="N25" t="s">
        <v>184</v>
      </c>
      <c r="O25" t="s">
        <v>256</v>
      </c>
      <c r="P25" t="s">
        <v>257</v>
      </c>
      <c r="Q25" t="s">
        <v>258</v>
      </c>
      <c r="R25" t="s">
        <v>245</v>
      </c>
      <c r="S25" t="s">
        <v>244</v>
      </c>
      <c r="T25" t="s">
        <v>259</v>
      </c>
      <c r="U25" t="s">
        <v>260</v>
      </c>
      <c r="V25" t="s">
        <v>261</v>
      </c>
      <c r="W25" t="s">
        <v>262</v>
      </c>
      <c r="X25" t="s">
        <v>67</v>
      </c>
    </row>
    <row r="26" spans="1:24" x14ac:dyDescent="0.25">
      <c r="A26" s="1" t="s">
        <v>792</v>
      </c>
      <c r="B26" t="s">
        <v>67</v>
      </c>
      <c r="C26" t="s">
        <v>67</v>
      </c>
      <c r="D26" t="s">
        <v>67</v>
      </c>
      <c r="E26" t="s">
        <v>67</v>
      </c>
      <c r="F26" t="s">
        <v>67</v>
      </c>
      <c r="G26" t="s">
        <v>67</v>
      </c>
      <c r="H26" t="s">
        <v>67</v>
      </c>
      <c r="I26" t="s">
        <v>508</v>
      </c>
      <c r="J26" t="s">
        <v>198</v>
      </c>
      <c r="K26" t="s">
        <v>67</v>
      </c>
      <c r="L26" t="s">
        <v>403</v>
      </c>
      <c r="M26" t="s">
        <v>423</v>
      </c>
      <c r="N26" t="s">
        <v>423</v>
      </c>
      <c r="O26" t="s">
        <v>580</v>
      </c>
      <c r="P26" t="s">
        <v>426</v>
      </c>
      <c r="Q26" t="s">
        <v>439</v>
      </c>
      <c r="R26" t="s">
        <v>427</v>
      </c>
      <c r="S26" t="s">
        <v>404</v>
      </c>
      <c r="T26" t="s">
        <v>177</v>
      </c>
      <c r="U26" t="s">
        <v>425</v>
      </c>
      <c r="V26" t="s">
        <v>67</v>
      </c>
      <c r="W26" t="s">
        <v>420</v>
      </c>
      <c r="X26" t="s">
        <v>67</v>
      </c>
    </row>
    <row r="27" spans="1:24" x14ac:dyDescent="0.25">
      <c r="A27" s="1" t="s">
        <v>793</v>
      </c>
      <c r="B27" t="s">
        <v>67</v>
      </c>
      <c r="C27" t="s">
        <v>67</v>
      </c>
      <c r="D27" t="s">
        <v>67</v>
      </c>
      <c r="E27" t="s">
        <v>181</v>
      </c>
      <c r="F27" t="s">
        <v>180</v>
      </c>
      <c r="G27" t="s">
        <v>426</v>
      </c>
      <c r="H27" t="s">
        <v>176</v>
      </c>
      <c r="I27" t="s">
        <v>189</v>
      </c>
      <c r="J27" t="s">
        <v>189</v>
      </c>
      <c r="K27" t="s">
        <v>189</v>
      </c>
      <c r="L27" t="s">
        <v>189</v>
      </c>
      <c r="M27" t="s">
        <v>189</v>
      </c>
      <c r="N27" t="s">
        <v>426</v>
      </c>
      <c r="O27" t="s">
        <v>427</v>
      </c>
      <c r="P27" t="s">
        <v>426</v>
      </c>
      <c r="Q27" t="s">
        <v>426</v>
      </c>
      <c r="R27" t="s">
        <v>425</v>
      </c>
      <c r="S27" t="s">
        <v>176</v>
      </c>
      <c r="T27" t="s">
        <v>448</v>
      </c>
      <c r="U27" t="s">
        <v>424</v>
      </c>
      <c r="V27" t="s">
        <v>177</v>
      </c>
      <c r="W27" t="s">
        <v>179</v>
      </c>
      <c r="X27" t="s">
        <v>582</v>
      </c>
    </row>
    <row r="28" spans="1:24" x14ac:dyDescent="0.25">
      <c r="A28" s="1" t="s">
        <v>794</v>
      </c>
      <c r="B28" t="s">
        <v>67</v>
      </c>
      <c r="C28" t="s">
        <v>67</v>
      </c>
      <c r="D28" t="s">
        <v>67</v>
      </c>
      <c r="E28" t="s">
        <v>103</v>
      </c>
      <c r="F28" t="s">
        <v>106</v>
      </c>
      <c r="G28" t="s">
        <v>447</v>
      </c>
      <c r="H28" t="s">
        <v>181</v>
      </c>
      <c r="I28" t="s">
        <v>722</v>
      </c>
      <c r="J28" t="s">
        <v>477</v>
      </c>
      <c r="K28" t="s">
        <v>368</v>
      </c>
      <c r="L28" t="s">
        <v>368</v>
      </c>
      <c r="M28" t="s">
        <v>795</v>
      </c>
      <c r="N28" t="s">
        <v>103</v>
      </c>
      <c r="O28" t="s">
        <v>583</v>
      </c>
      <c r="P28" t="s">
        <v>433</v>
      </c>
      <c r="Q28" t="s">
        <v>796</v>
      </c>
      <c r="R28" t="s">
        <v>797</v>
      </c>
      <c r="S28" t="s">
        <v>798</v>
      </c>
      <c r="T28" t="s">
        <v>799</v>
      </c>
      <c r="U28" t="s">
        <v>244</v>
      </c>
      <c r="V28" t="s">
        <v>453</v>
      </c>
      <c r="W28" t="s">
        <v>105</v>
      </c>
      <c r="X28" t="s">
        <v>582</v>
      </c>
    </row>
    <row r="29" spans="1:24" x14ac:dyDescent="0.25">
      <c r="A29" s="1" t="s">
        <v>800</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row>
    <row r="30" spans="1:24" x14ac:dyDescent="0.25">
      <c r="A30" s="1" t="s">
        <v>801</v>
      </c>
      <c r="B30" t="s">
        <v>67</v>
      </c>
      <c r="C30" t="s">
        <v>67</v>
      </c>
      <c r="D30" t="s">
        <v>67</v>
      </c>
      <c r="E30" t="s">
        <v>67</v>
      </c>
      <c r="F30" t="s">
        <v>67</v>
      </c>
      <c r="G30" t="s">
        <v>67</v>
      </c>
      <c r="H30" t="s">
        <v>67</v>
      </c>
      <c r="I30" t="s">
        <v>67</v>
      </c>
      <c r="J30" t="s">
        <v>67</v>
      </c>
      <c r="K30" t="s">
        <v>67</v>
      </c>
      <c r="L30" t="s">
        <v>67</v>
      </c>
      <c r="M30" t="s">
        <v>67</v>
      </c>
      <c r="N30" t="s">
        <v>344</v>
      </c>
      <c r="O30" t="s">
        <v>344</v>
      </c>
      <c r="P30" t="s">
        <v>344</v>
      </c>
      <c r="Q30" t="s">
        <v>67</v>
      </c>
      <c r="R30" t="s">
        <v>420</v>
      </c>
      <c r="S30" t="s">
        <v>420</v>
      </c>
      <c r="T30" t="s">
        <v>344</v>
      </c>
      <c r="U30" t="s">
        <v>237</v>
      </c>
      <c r="V30" t="s">
        <v>264</v>
      </c>
      <c r="W30" t="s">
        <v>183</v>
      </c>
      <c r="X30" t="s">
        <v>67</v>
      </c>
    </row>
    <row r="31" spans="1:24" x14ac:dyDescent="0.25">
      <c r="A31" s="1" t="s">
        <v>802</v>
      </c>
      <c r="B31" t="s">
        <v>67</v>
      </c>
      <c r="C31" t="s">
        <v>67</v>
      </c>
      <c r="D31" t="s">
        <v>67</v>
      </c>
      <c r="E31" t="s">
        <v>368</v>
      </c>
      <c r="F31" t="s">
        <v>254</v>
      </c>
      <c r="G31" t="s">
        <v>106</v>
      </c>
      <c r="H31" t="s">
        <v>476</v>
      </c>
      <c r="I31" t="s">
        <v>803</v>
      </c>
      <c r="J31" t="s">
        <v>453</v>
      </c>
      <c r="K31" t="s">
        <v>348</v>
      </c>
      <c r="L31" t="s">
        <v>797</v>
      </c>
      <c r="M31" t="s">
        <v>804</v>
      </c>
      <c r="N31" t="s">
        <v>747</v>
      </c>
      <c r="O31" t="s">
        <v>452</v>
      </c>
      <c r="P31" t="s">
        <v>805</v>
      </c>
      <c r="Q31" t="s">
        <v>806</v>
      </c>
      <c r="R31" t="s">
        <v>807</v>
      </c>
      <c r="S31" t="s">
        <v>808</v>
      </c>
      <c r="T31" t="s">
        <v>809</v>
      </c>
      <c r="U31" t="s">
        <v>810</v>
      </c>
      <c r="V31" t="s">
        <v>811</v>
      </c>
      <c r="W31" t="s">
        <v>259</v>
      </c>
      <c r="X31" t="s">
        <v>431</v>
      </c>
    </row>
    <row r="32" spans="1:24" x14ac:dyDescent="0.25">
      <c r="A32" s="1" t="s">
        <v>812</v>
      </c>
      <c r="B32" t="s">
        <v>67</v>
      </c>
      <c r="C32" t="s">
        <v>67</v>
      </c>
      <c r="D32" t="s">
        <v>67</v>
      </c>
      <c r="E32" t="s">
        <v>67</v>
      </c>
      <c r="F32" t="s">
        <v>67</v>
      </c>
      <c r="G32" t="s">
        <v>67</v>
      </c>
      <c r="H32" t="s">
        <v>67</v>
      </c>
      <c r="I32" t="s">
        <v>67</v>
      </c>
      <c r="J32" t="s">
        <v>67</v>
      </c>
      <c r="K32" t="s">
        <v>67</v>
      </c>
      <c r="L32" t="s">
        <v>67</v>
      </c>
      <c r="M32" t="s">
        <v>67</v>
      </c>
      <c r="N32" t="s">
        <v>67</v>
      </c>
      <c r="O32" t="s">
        <v>67</v>
      </c>
      <c r="P32" t="s">
        <v>67</v>
      </c>
      <c r="Q32" t="s">
        <v>67</v>
      </c>
      <c r="R32" t="s">
        <v>67</v>
      </c>
      <c r="S32" t="s">
        <v>67</v>
      </c>
      <c r="T32" t="s">
        <v>67</v>
      </c>
      <c r="U32" t="s">
        <v>67</v>
      </c>
      <c r="V32" t="s">
        <v>67</v>
      </c>
      <c r="W32" t="s">
        <v>67</v>
      </c>
      <c r="X32" t="s">
        <v>67</v>
      </c>
    </row>
    <row r="33" spans="1:24" x14ac:dyDescent="0.25">
      <c r="A33" s="1" t="s">
        <v>813</v>
      </c>
      <c r="B33" t="s">
        <v>67</v>
      </c>
      <c r="C33" t="s">
        <v>67</v>
      </c>
      <c r="D33" t="s">
        <v>67</v>
      </c>
      <c r="E33" t="s">
        <v>344</v>
      </c>
      <c r="F33" t="s">
        <v>344</v>
      </c>
      <c r="G33" t="s">
        <v>344</v>
      </c>
      <c r="H33" t="s">
        <v>344</v>
      </c>
      <c r="I33" t="s">
        <v>344</v>
      </c>
      <c r="J33" t="s">
        <v>344</v>
      </c>
      <c r="K33" t="s">
        <v>344</v>
      </c>
      <c r="L33" t="s">
        <v>344</v>
      </c>
      <c r="M33" t="s">
        <v>344</v>
      </c>
      <c r="N33" t="s">
        <v>344</v>
      </c>
      <c r="O33" t="s">
        <v>344</v>
      </c>
      <c r="P33" t="s">
        <v>344</v>
      </c>
      <c r="Q33" t="s">
        <v>344</v>
      </c>
      <c r="R33" t="s">
        <v>344</v>
      </c>
      <c r="S33" t="s">
        <v>344</v>
      </c>
      <c r="T33" t="s">
        <v>344</v>
      </c>
      <c r="U33" t="s">
        <v>344</v>
      </c>
      <c r="V33" t="s">
        <v>344</v>
      </c>
      <c r="W33" t="s">
        <v>344</v>
      </c>
      <c r="X33" t="s">
        <v>344</v>
      </c>
    </row>
    <row r="34" spans="1:24" x14ac:dyDescent="0.25">
      <c r="A34" s="1" t="s">
        <v>814</v>
      </c>
      <c r="B34" t="s">
        <v>67</v>
      </c>
      <c r="C34" t="s">
        <v>67</v>
      </c>
      <c r="D34" t="s">
        <v>67</v>
      </c>
      <c r="E34" t="s">
        <v>543</v>
      </c>
      <c r="F34" t="s">
        <v>344</v>
      </c>
      <c r="G34" t="s">
        <v>543</v>
      </c>
      <c r="H34" t="s">
        <v>580</v>
      </c>
      <c r="I34" t="s">
        <v>435</v>
      </c>
      <c r="J34" t="s">
        <v>187</v>
      </c>
      <c r="K34" t="s">
        <v>815</v>
      </c>
      <c r="L34" t="s">
        <v>473</v>
      </c>
      <c r="M34" t="s">
        <v>816</v>
      </c>
      <c r="N34" t="s">
        <v>817</v>
      </c>
      <c r="O34" t="s">
        <v>580</v>
      </c>
      <c r="P34" t="s">
        <v>369</v>
      </c>
      <c r="Q34" t="s">
        <v>242</v>
      </c>
      <c r="R34" t="s">
        <v>818</v>
      </c>
      <c r="S34" t="s">
        <v>358</v>
      </c>
      <c r="T34" t="s">
        <v>819</v>
      </c>
      <c r="U34" t="s">
        <v>820</v>
      </c>
      <c r="V34" t="s">
        <v>811</v>
      </c>
      <c r="W34" t="s">
        <v>821</v>
      </c>
      <c r="X34" t="s">
        <v>822</v>
      </c>
    </row>
    <row r="35" spans="1:24" x14ac:dyDescent="0.25">
      <c r="A35" s="1" t="s">
        <v>823</v>
      </c>
      <c r="B35" t="s">
        <v>67</v>
      </c>
      <c r="C35" t="s">
        <v>67</v>
      </c>
      <c r="D35" t="s">
        <v>67</v>
      </c>
      <c r="E35" t="s">
        <v>344</v>
      </c>
      <c r="F35" t="s">
        <v>344</v>
      </c>
      <c r="G35" t="s">
        <v>546</v>
      </c>
      <c r="H35" t="s">
        <v>544</v>
      </c>
      <c r="I35" t="s">
        <v>344</v>
      </c>
      <c r="J35" t="s">
        <v>344</v>
      </c>
      <c r="K35" t="s">
        <v>344</v>
      </c>
      <c r="L35" t="s">
        <v>344</v>
      </c>
      <c r="M35" t="s">
        <v>344</v>
      </c>
      <c r="N35" t="s">
        <v>344</v>
      </c>
      <c r="O35" t="s">
        <v>344</v>
      </c>
      <c r="P35" t="s">
        <v>344</v>
      </c>
      <c r="Q35" t="s">
        <v>344</v>
      </c>
      <c r="R35" t="s">
        <v>543</v>
      </c>
      <c r="S35" t="s">
        <v>344</v>
      </c>
      <c r="T35" t="s">
        <v>421</v>
      </c>
      <c r="U35" t="s">
        <v>420</v>
      </c>
      <c r="V35" t="s">
        <v>344</v>
      </c>
      <c r="W35" t="s">
        <v>344</v>
      </c>
      <c r="X35" t="s">
        <v>344</v>
      </c>
    </row>
    <row r="36" spans="1:24" x14ac:dyDescent="0.25">
      <c r="A36" s="1" t="s">
        <v>824</v>
      </c>
      <c r="B36" t="s">
        <v>67</v>
      </c>
      <c r="C36" t="s">
        <v>67</v>
      </c>
      <c r="D36" t="s">
        <v>67</v>
      </c>
      <c r="E36" t="s">
        <v>193</v>
      </c>
      <c r="F36" t="s">
        <v>180</v>
      </c>
      <c r="G36" t="s">
        <v>191</v>
      </c>
      <c r="H36" t="s">
        <v>442</v>
      </c>
      <c r="I36" t="s">
        <v>516</v>
      </c>
      <c r="J36" t="s">
        <v>582</v>
      </c>
      <c r="K36" t="s">
        <v>352</v>
      </c>
      <c r="L36" t="s">
        <v>825</v>
      </c>
      <c r="M36" t="s">
        <v>826</v>
      </c>
      <c r="N36" t="s">
        <v>738</v>
      </c>
      <c r="O36" t="s">
        <v>827</v>
      </c>
      <c r="P36" t="s">
        <v>429</v>
      </c>
      <c r="Q36" t="s">
        <v>100</v>
      </c>
      <c r="R36" t="s">
        <v>629</v>
      </c>
      <c r="S36" t="s">
        <v>725</v>
      </c>
      <c r="T36" t="s">
        <v>182</v>
      </c>
      <c r="U36" t="s">
        <v>183</v>
      </c>
      <c r="V36" t="s">
        <v>511</v>
      </c>
      <c r="W36" t="s">
        <v>828</v>
      </c>
      <c r="X36" t="s">
        <v>67</v>
      </c>
    </row>
    <row r="37" spans="1:24" x14ac:dyDescent="0.25">
      <c r="A37" s="1" t="s">
        <v>829</v>
      </c>
      <c r="B37" t="s">
        <v>67</v>
      </c>
      <c r="C37" t="s">
        <v>67</v>
      </c>
      <c r="D37" t="s">
        <v>67</v>
      </c>
      <c r="E37" t="s">
        <v>179</v>
      </c>
      <c r="F37" t="s">
        <v>180</v>
      </c>
      <c r="G37" t="s">
        <v>447</v>
      </c>
      <c r="H37" t="s">
        <v>183</v>
      </c>
      <c r="I37" t="s">
        <v>104</v>
      </c>
      <c r="J37" t="s">
        <v>238</v>
      </c>
      <c r="K37" t="s">
        <v>264</v>
      </c>
      <c r="L37" t="s">
        <v>265</v>
      </c>
      <c r="M37" t="s">
        <v>266</v>
      </c>
      <c r="N37" t="s">
        <v>267</v>
      </c>
      <c r="O37" t="s">
        <v>268</v>
      </c>
      <c r="P37" t="s">
        <v>245</v>
      </c>
      <c r="Q37" t="s">
        <v>202</v>
      </c>
      <c r="R37" t="s">
        <v>269</v>
      </c>
      <c r="S37" t="s">
        <v>270</v>
      </c>
      <c r="T37" t="s">
        <v>271</v>
      </c>
      <c r="U37" t="s">
        <v>272</v>
      </c>
      <c r="V37" t="s">
        <v>273</v>
      </c>
      <c r="W37" t="s">
        <v>248</v>
      </c>
      <c r="X37" t="s">
        <v>274</v>
      </c>
    </row>
    <row r="38" spans="1:24" x14ac:dyDescent="0.25">
      <c r="A38" s="1" t="s">
        <v>830</v>
      </c>
      <c r="B38" t="s">
        <v>67</v>
      </c>
      <c r="C38" t="s">
        <v>67</v>
      </c>
      <c r="D38" t="s">
        <v>67</v>
      </c>
      <c r="E38" t="s">
        <v>241</v>
      </c>
      <c r="F38" t="s">
        <v>446</v>
      </c>
      <c r="G38" t="s">
        <v>768</v>
      </c>
      <c r="H38" t="s">
        <v>266</v>
      </c>
      <c r="I38" t="s">
        <v>734</v>
      </c>
      <c r="J38" t="s">
        <v>769</v>
      </c>
      <c r="K38" t="s">
        <v>770</v>
      </c>
      <c r="L38" t="s">
        <v>771</v>
      </c>
      <c r="M38" t="s">
        <v>772</v>
      </c>
      <c r="N38" t="s">
        <v>773</v>
      </c>
      <c r="O38" t="s">
        <v>774</v>
      </c>
      <c r="P38" t="s">
        <v>457</v>
      </c>
      <c r="Q38" t="s">
        <v>775</v>
      </c>
      <c r="R38" t="s">
        <v>776</v>
      </c>
      <c r="S38" t="s">
        <v>777</v>
      </c>
      <c r="T38" t="s">
        <v>778</v>
      </c>
      <c r="U38" t="s">
        <v>779</v>
      </c>
      <c r="V38" t="s">
        <v>780</v>
      </c>
      <c r="W38" t="s">
        <v>781</v>
      </c>
      <c r="X38" t="s">
        <v>782</v>
      </c>
    </row>
    <row r="39" spans="1:24" x14ac:dyDescent="0.25">
      <c r="A39" s="1" t="s">
        <v>831</v>
      </c>
      <c r="B39" t="s">
        <v>67</v>
      </c>
      <c r="C39" t="s">
        <v>67</v>
      </c>
      <c r="D39" t="s">
        <v>67</v>
      </c>
      <c r="E39" t="s">
        <v>67</v>
      </c>
      <c r="F39" t="s">
        <v>67</v>
      </c>
      <c r="G39" t="s">
        <v>67</v>
      </c>
      <c r="H39" t="s">
        <v>67</v>
      </c>
      <c r="I39" t="s">
        <v>67</v>
      </c>
      <c r="J39" t="s">
        <v>67</v>
      </c>
      <c r="K39" t="s">
        <v>67</v>
      </c>
      <c r="L39" t="s">
        <v>67</v>
      </c>
      <c r="M39" t="s">
        <v>67</v>
      </c>
      <c r="N39" t="s">
        <v>67</v>
      </c>
      <c r="O39" t="s">
        <v>67</v>
      </c>
      <c r="P39" t="s">
        <v>67</v>
      </c>
      <c r="Q39" t="s">
        <v>67</v>
      </c>
      <c r="R39" t="s">
        <v>67</v>
      </c>
      <c r="S39" t="s">
        <v>67</v>
      </c>
      <c r="T39" t="s">
        <v>67</v>
      </c>
      <c r="U39" t="s">
        <v>67</v>
      </c>
      <c r="V39" t="s">
        <v>67</v>
      </c>
      <c r="W39" t="s">
        <v>67</v>
      </c>
      <c r="X39" t="s">
        <v>67</v>
      </c>
    </row>
    <row r="40" spans="1:24" x14ac:dyDescent="0.25">
      <c r="A40" s="1" t="s">
        <v>832</v>
      </c>
      <c r="B40" t="s">
        <v>67</v>
      </c>
      <c r="C40" t="s">
        <v>67</v>
      </c>
      <c r="D40" t="s">
        <v>67</v>
      </c>
      <c r="E40" t="s">
        <v>241</v>
      </c>
      <c r="F40" t="s">
        <v>446</v>
      </c>
      <c r="G40" t="s">
        <v>768</v>
      </c>
      <c r="H40" t="s">
        <v>266</v>
      </c>
      <c r="I40" t="s">
        <v>734</v>
      </c>
      <c r="J40" t="s">
        <v>769</v>
      </c>
      <c r="K40" t="s">
        <v>770</v>
      </c>
      <c r="L40" t="s">
        <v>771</v>
      </c>
      <c r="M40" t="s">
        <v>772</v>
      </c>
      <c r="N40" t="s">
        <v>773</v>
      </c>
      <c r="O40" t="s">
        <v>774</v>
      </c>
      <c r="P40" t="s">
        <v>457</v>
      </c>
      <c r="Q40" t="s">
        <v>775</v>
      </c>
      <c r="R40" t="s">
        <v>776</v>
      </c>
      <c r="S40" t="s">
        <v>777</v>
      </c>
      <c r="T40" t="s">
        <v>778</v>
      </c>
      <c r="U40" t="s">
        <v>779</v>
      </c>
      <c r="V40" t="s">
        <v>780</v>
      </c>
      <c r="W40" t="s">
        <v>781</v>
      </c>
      <c r="X40" t="s">
        <v>782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9"/>
  <sheetViews>
    <sheetView workbookViewId="0"/>
  </sheetViews>
  <sheetFormatPr defaultRowHeight="15" x14ac:dyDescent="0.25"/>
  <sheetData>
    <row r="1" spans="1:24" x14ac:dyDescent="0.25">
      <c r="B1" s="1" t="s">
        <v>336</v>
      </c>
      <c r="C1" s="1" t="s">
        <v>337</v>
      </c>
      <c r="D1" s="1" t="s">
        <v>338</v>
      </c>
      <c r="E1" s="1" t="s">
        <v>339</v>
      </c>
      <c r="F1" s="1" t="s">
        <v>340</v>
      </c>
      <c r="G1" s="1" t="s">
        <v>341</v>
      </c>
      <c r="H1" s="1" t="s">
        <v>342</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row>
    <row r="2" spans="1:24" x14ac:dyDescent="0.25">
      <c r="A2" s="1" t="s">
        <v>585</v>
      </c>
      <c r="B2" t="s">
        <v>507</v>
      </c>
      <c r="C2" t="s">
        <v>67</v>
      </c>
      <c r="D2" t="s">
        <v>546</v>
      </c>
      <c r="E2" t="s">
        <v>193</v>
      </c>
      <c r="F2" t="s">
        <v>420</v>
      </c>
      <c r="G2" t="s">
        <v>423</v>
      </c>
      <c r="H2" t="s">
        <v>189</v>
      </c>
      <c r="I2" t="s">
        <v>177</v>
      </c>
      <c r="J2" t="s">
        <v>189</v>
      </c>
      <c r="K2" t="s">
        <v>190</v>
      </c>
      <c r="L2" t="s">
        <v>191</v>
      </c>
      <c r="M2" t="s">
        <v>192</v>
      </c>
      <c r="N2" t="s">
        <v>193</v>
      </c>
      <c r="O2" t="s">
        <v>194</v>
      </c>
      <c r="P2" t="s">
        <v>195</v>
      </c>
      <c r="Q2" t="s">
        <v>184</v>
      </c>
      <c r="R2" t="s">
        <v>196</v>
      </c>
      <c r="S2" t="s">
        <v>197</v>
      </c>
      <c r="T2" t="s">
        <v>198</v>
      </c>
      <c r="U2" t="s">
        <v>199</v>
      </c>
      <c r="V2" t="s">
        <v>200</v>
      </c>
      <c r="W2" t="s">
        <v>201</v>
      </c>
      <c r="X2" t="s">
        <v>67</v>
      </c>
    </row>
    <row r="3" spans="1:24" x14ac:dyDescent="0.25">
      <c r="A3" s="1" t="s">
        <v>471</v>
      </c>
      <c r="B3" t="s">
        <v>344</v>
      </c>
      <c r="C3" t="s">
        <v>67</v>
      </c>
      <c r="D3" t="s">
        <v>420</v>
      </c>
      <c r="E3" t="s">
        <v>420</v>
      </c>
      <c r="F3" t="s">
        <v>421</v>
      </c>
      <c r="G3" t="s">
        <v>403</v>
      </c>
      <c r="H3" t="s">
        <v>422</v>
      </c>
      <c r="I3" t="s">
        <v>176</v>
      </c>
      <c r="J3" t="s">
        <v>177</v>
      </c>
      <c r="K3" t="s">
        <v>177</v>
      </c>
      <c r="L3" t="s">
        <v>178</v>
      </c>
      <c r="M3" t="s">
        <v>179</v>
      </c>
      <c r="N3" t="s">
        <v>180</v>
      </c>
      <c r="O3" t="s">
        <v>180</v>
      </c>
      <c r="P3" t="s">
        <v>181</v>
      </c>
      <c r="Q3" t="s">
        <v>182</v>
      </c>
      <c r="R3" t="s">
        <v>183</v>
      </c>
      <c r="S3" t="s">
        <v>184</v>
      </c>
      <c r="T3" t="s">
        <v>185</v>
      </c>
      <c r="U3" t="s">
        <v>105</v>
      </c>
      <c r="V3" t="s">
        <v>105</v>
      </c>
      <c r="W3" t="s">
        <v>186</v>
      </c>
      <c r="X3" t="s">
        <v>187</v>
      </c>
    </row>
    <row r="4" spans="1:24" x14ac:dyDescent="0.25">
      <c r="A4" s="1" t="s">
        <v>833</v>
      </c>
      <c r="B4" t="s">
        <v>67</v>
      </c>
      <c r="C4" t="s">
        <v>67</v>
      </c>
      <c r="D4" t="s">
        <v>67</v>
      </c>
      <c r="E4" t="s">
        <v>578</v>
      </c>
      <c r="F4" t="s">
        <v>579</v>
      </c>
      <c r="G4" t="s">
        <v>403</v>
      </c>
      <c r="H4" t="s">
        <v>422</v>
      </c>
      <c r="I4" t="s">
        <v>473</v>
      </c>
      <c r="J4" t="s">
        <v>474</v>
      </c>
      <c r="K4" t="s">
        <v>834</v>
      </c>
      <c r="L4" t="s">
        <v>176</v>
      </c>
      <c r="M4" t="s">
        <v>579</v>
      </c>
      <c r="N4" t="s">
        <v>473</v>
      </c>
      <c r="O4" t="s">
        <v>422</v>
      </c>
      <c r="P4" t="s">
        <v>543</v>
      </c>
      <c r="Q4" t="s">
        <v>421</v>
      </c>
      <c r="R4" t="s">
        <v>474</v>
      </c>
      <c r="S4" t="s">
        <v>835</v>
      </c>
      <c r="T4" t="s">
        <v>544</v>
      </c>
      <c r="U4" t="s">
        <v>507</v>
      </c>
      <c r="V4" t="s">
        <v>578</v>
      </c>
      <c r="W4" t="s">
        <v>344</v>
      </c>
      <c r="X4" t="s">
        <v>473</v>
      </c>
    </row>
    <row r="5" spans="1:24" x14ac:dyDescent="0.25">
      <c r="A5" s="1" t="s">
        <v>836</v>
      </c>
      <c r="B5" t="s">
        <v>67</v>
      </c>
      <c r="C5" t="s">
        <v>67</v>
      </c>
      <c r="D5" t="s">
        <v>67</v>
      </c>
      <c r="E5" t="s">
        <v>67</v>
      </c>
      <c r="F5" t="s">
        <v>67</v>
      </c>
      <c r="G5" t="s">
        <v>67</v>
      </c>
      <c r="H5" t="s">
        <v>67</v>
      </c>
      <c r="I5" t="s">
        <v>67</v>
      </c>
      <c r="J5" t="s">
        <v>67</v>
      </c>
      <c r="K5" t="s">
        <v>403</v>
      </c>
      <c r="L5" t="s">
        <v>403</v>
      </c>
      <c r="M5" t="s">
        <v>421</v>
      </c>
      <c r="N5" t="s">
        <v>421</v>
      </c>
      <c r="O5" t="s">
        <v>422</v>
      </c>
      <c r="P5" t="s">
        <v>580</v>
      </c>
      <c r="Q5" t="s">
        <v>424</v>
      </c>
      <c r="R5" t="s">
        <v>424</v>
      </c>
      <c r="S5" t="s">
        <v>189</v>
      </c>
      <c r="T5" t="s">
        <v>580</v>
      </c>
      <c r="U5" t="s">
        <v>580</v>
      </c>
      <c r="V5" t="s">
        <v>403</v>
      </c>
      <c r="W5" t="s">
        <v>423</v>
      </c>
      <c r="X5" t="s">
        <v>423</v>
      </c>
    </row>
    <row r="6" spans="1:24" x14ac:dyDescent="0.25">
      <c r="A6" s="1" t="s">
        <v>837</v>
      </c>
      <c r="B6" t="s">
        <v>579</v>
      </c>
      <c r="C6" t="s">
        <v>67</v>
      </c>
      <c r="D6" t="s">
        <v>421</v>
      </c>
      <c r="E6" t="s">
        <v>545</v>
      </c>
      <c r="F6" t="s">
        <v>473</v>
      </c>
      <c r="G6" t="s">
        <v>546</v>
      </c>
      <c r="H6" t="s">
        <v>544</v>
      </c>
      <c r="I6" t="s">
        <v>546</v>
      </c>
      <c r="J6" t="s">
        <v>838</v>
      </c>
      <c r="K6" t="s">
        <v>508</v>
      </c>
      <c r="L6" t="s">
        <v>834</v>
      </c>
      <c r="M6" t="s">
        <v>199</v>
      </c>
      <c r="N6" t="s">
        <v>543</v>
      </c>
      <c r="O6" t="s">
        <v>545</v>
      </c>
      <c r="P6" t="s">
        <v>839</v>
      </c>
      <c r="Q6" t="s">
        <v>404</v>
      </c>
      <c r="R6" t="s">
        <v>182</v>
      </c>
      <c r="S6" t="s">
        <v>840</v>
      </c>
      <c r="T6" t="s">
        <v>544</v>
      </c>
      <c r="U6" t="s">
        <v>841</v>
      </c>
      <c r="V6" t="s">
        <v>425</v>
      </c>
      <c r="W6" t="s">
        <v>516</v>
      </c>
      <c r="X6" t="s">
        <v>412</v>
      </c>
    </row>
    <row r="7" spans="1:24" x14ac:dyDescent="0.25">
      <c r="A7" s="1" t="s">
        <v>842</v>
      </c>
      <c r="B7" t="s">
        <v>67</v>
      </c>
      <c r="C7" t="s">
        <v>67</v>
      </c>
      <c r="D7" t="s">
        <v>67</v>
      </c>
      <c r="E7" t="s">
        <v>67</v>
      </c>
      <c r="F7" t="s">
        <v>67</v>
      </c>
      <c r="G7" t="s">
        <v>67</v>
      </c>
      <c r="H7" t="s">
        <v>67</v>
      </c>
      <c r="I7" t="s">
        <v>67</v>
      </c>
      <c r="J7" t="s">
        <v>67</v>
      </c>
      <c r="K7" t="s">
        <v>422</v>
      </c>
      <c r="L7" t="s">
        <v>581</v>
      </c>
      <c r="M7" t="s">
        <v>176</v>
      </c>
      <c r="N7" t="s">
        <v>580</v>
      </c>
      <c r="O7" t="s">
        <v>421</v>
      </c>
      <c r="P7" t="s">
        <v>843</v>
      </c>
      <c r="Q7" t="s">
        <v>426</v>
      </c>
      <c r="R7" t="s">
        <v>473</v>
      </c>
      <c r="S7" t="s">
        <v>844</v>
      </c>
      <c r="T7" t="s">
        <v>264</v>
      </c>
      <c r="U7" t="s">
        <v>845</v>
      </c>
      <c r="V7" t="s">
        <v>544</v>
      </c>
      <c r="W7" t="s">
        <v>545</v>
      </c>
      <c r="X7" t="s">
        <v>422</v>
      </c>
    </row>
    <row r="8" spans="1:24" x14ac:dyDescent="0.25">
      <c r="A8" s="1" t="s">
        <v>719</v>
      </c>
      <c r="B8" t="s">
        <v>67</v>
      </c>
      <c r="C8" t="s">
        <v>67</v>
      </c>
      <c r="D8" t="s">
        <v>423</v>
      </c>
      <c r="E8" t="s">
        <v>403</v>
      </c>
      <c r="F8" t="s">
        <v>543</v>
      </c>
      <c r="G8" t="s">
        <v>474</v>
      </c>
      <c r="H8" t="s">
        <v>579</v>
      </c>
      <c r="I8" t="s">
        <v>473</v>
      </c>
      <c r="J8" t="s">
        <v>581</v>
      </c>
      <c r="K8" t="s">
        <v>423</v>
      </c>
      <c r="L8" t="s">
        <v>546</v>
      </c>
      <c r="M8" t="s">
        <v>543</v>
      </c>
      <c r="N8" t="s">
        <v>835</v>
      </c>
      <c r="O8" t="s">
        <v>835</v>
      </c>
      <c r="P8" t="s">
        <v>834</v>
      </c>
      <c r="Q8" t="s">
        <v>404</v>
      </c>
      <c r="R8" t="s">
        <v>543</v>
      </c>
      <c r="S8" t="s">
        <v>846</v>
      </c>
      <c r="T8" t="s">
        <v>838</v>
      </c>
      <c r="U8" t="s">
        <v>548</v>
      </c>
      <c r="V8" t="s">
        <v>579</v>
      </c>
      <c r="W8" t="s">
        <v>444</v>
      </c>
      <c r="X8" t="s">
        <v>847</v>
      </c>
    </row>
    <row r="9" spans="1:24" x14ac:dyDescent="0.25">
      <c r="A9" s="1" t="s">
        <v>783</v>
      </c>
      <c r="B9" t="s">
        <v>67</v>
      </c>
      <c r="C9" t="s">
        <v>67</v>
      </c>
      <c r="D9" t="s">
        <v>67</v>
      </c>
      <c r="E9" t="s">
        <v>67</v>
      </c>
      <c r="F9" t="s">
        <v>67</v>
      </c>
      <c r="G9" t="s">
        <v>67</v>
      </c>
      <c r="H9" t="s">
        <v>67</v>
      </c>
      <c r="I9" t="s">
        <v>67</v>
      </c>
      <c r="J9" t="s">
        <v>67</v>
      </c>
      <c r="K9" t="s">
        <v>67</v>
      </c>
      <c r="L9" t="s">
        <v>422</v>
      </c>
      <c r="M9" t="s">
        <v>426</v>
      </c>
      <c r="N9" t="s">
        <v>544</v>
      </c>
      <c r="O9" t="s">
        <v>403</v>
      </c>
      <c r="P9" t="s">
        <v>424</v>
      </c>
      <c r="Q9" t="s">
        <v>542</v>
      </c>
      <c r="R9" t="s">
        <v>177</v>
      </c>
      <c r="S9" t="s">
        <v>420</v>
      </c>
      <c r="T9" t="s">
        <v>848</v>
      </c>
      <c r="U9" t="s">
        <v>403</v>
      </c>
      <c r="V9" t="s">
        <v>422</v>
      </c>
      <c r="W9" t="s">
        <v>404</v>
      </c>
      <c r="X9" t="s">
        <v>839</v>
      </c>
    </row>
    <row r="10" spans="1:24" x14ac:dyDescent="0.25">
      <c r="A10" s="1" t="s">
        <v>849</v>
      </c>
      <c r="B10" t="s">
        <v>579</v>
      </c>
      <c r="C10" t="s">
        <v>67</v>
      </c>
      <c r="D10" t="s">
        <v>67</v>
      </c>
      <c r="E10" t="s">
        <v>187</v>
      </c>
      <c r="F10" t="s">
        <v>720</v>
      </c>
      <c r="G10" t="s">
        <v>725</v>
      </c>
      <c r="H10" t="s">
        <v>507</v>
      </c>
      <c r="I10" t="s">
        <v>579</v>
      </c>
      <c r="J10" t="s">
        <v>543</v>
      </c>
      <c r="K10" t="s">
        <v>238</v>
      </c>
      <c r="L10" t="s">
        <v>473</v>
      </c>
      <c r="M10" t="s">
        <v>543</v>
      </c>
      <c r="N10" t="s">
        <v>423</v>
      </c>
      <c r="O10" t="s">
        <v>507</v>
      </c>
      <c r="P10" t="s">
        <v>543</v>
      </c>
      <c r="Q10" t="s">
        <v>189</v>
      </c>
      <c r="R10" t="s">
        <v>543</v>
      </c>
      <c r="S10" t="s">
        <v>547</v>
      </c>
      <c r="T10" t="s">
        <v>424</v>
      </c>
      <c r="U10" t="s">
        <v>421</v>
      </c>
      <c r="V10" t="s">
        <v>424</v>
      </c>
      <c r="W10" t="s">
        <v>474</v>
      </c>
      <c r="X10" t="s">
        <v>67</v>
      </c>
    </row>
    <row r="11" spans="1:24" x14ac:dyDescent="0.25">
      <c r="A11" s="1" t="s">
        <v>850</v>
      </c>
      <c r="B11" t="s">
        <v>420</v>
      </c>
      <c r="C11" t="s">
        <v>67</v>
      </c>
      <c r="D11" t="s">
        <v>423</v>
      </c>
      <c r="E11" t="s">
        <v>344</v>
      </c>
      <c r="F11" t="s">
        <v>344</v>
      </c>
      <c r="G11" t="s">
        <v>344</v>
      </c>
      <c r="H11" t="s">
        <v>422</v>
      </c>
      <c r="I11" t="s">
        <v>403</v>
      </c>
      <c r="J11" t="s">
        <v>423</v>
      </c>
      <c r="K11" t="s">
        <v>446</v>
      </c>
      <c r="L11" t="s">
        <v>544</v>
      </c>
      <c r="M11" t="s">
        <v>239</v>
      </c>
      <c r="N11" t="s">
        <v>423</v>
      </c>
      <c r="O11" t="s">
        <v>420</v>
      </c>
      <c r="P11" t="s">
        <v>579</v>
      </c>
      <c r="Q11" t="s">
        <v>344</v>
      </c>
      <c r="R11" t="s">
        <v>420</v>
      </c>
      <c r="S11" t="s">
        <v>421</v>
      </c>
      <c r="T11" t="s">
        <v>579</v>
      </c>
      <c r="U11" t="s">
        <v>426</v>
      </c>
      <c r="V11" t="s">
        <v>446</v>
      </c>
      <c r="W11" t="s">
        <v>548</v>
      </c>
      <c r="X11" t="s">
        <v>67</v>
      </c>
    </row>
    <row r="12" spans="1:24" x14ac:dyDescent="0.25">
      <c r="A12" s="1" t="s">
        <v>851</v>
      </c>
      <c r="B12" t="s">
        <v>473</v>
      </c>
      <c r="C12" t="s">
        <v>67</v>
      </c>
      <c r="D12" t="s">
        <v>403</v>
      </c>
      <c r="E12" t="s">
        <v>473</v>
      </c>
      <c r="F12" t="s">
        <v>420</v>
      </c>
      <c r="G12" t="s">
        <v>424</v>
      </c>
      <c r="H12" t="s">
        <v>427</v>
      </c>
      <c r="I12" t="s">
        <v>193</v>
      </c>
      <c r="J12" t="s">
        <v>424</v>
      </c>
      <c r="K12" t="s">
        <v>476</v>
      </c>
      <c r="L12" t="s">
        <v>725</v>
      </c>
      <c r="M12" t="s">
        <v>262</v>
      </c>
      <c r="N12" t="s">
        <v>516</v>
      </c>
      <c r="O12" t="s">
        <v>369</v>
      </c>
      <c r="P12" t="s">
        <v>514</v>
      </c>
      <c r="Q12" t="s">
        <v>451</v>
      </c>
      <c r="R12" t="s">
        <v>414</v>
      </c>
      <c r="S12" t="s">
        <v>852</v>
      </c>
      <c r="T12" t="s">
        <v>430</v>
      </c>
      <c r="U12" t="s">
        <v>350</v>
      </c>
      <c r="V12" t="s">
        <v>266</v>
      </c>
      <c r="W12" t="s">
        <v>853</v>
      </c>
      <c r="X12" t="s">
        <v>854</v>
      </c>
    </row>
    <row r="13" spans="1:24" x14ac:dyDescent="0.25">
      <c r="A13" s="1" t="s">
        <v>855</v>
      </c>
      <c r="B13" t="s">
        <v>579</v>
      </c>
      <c r="C13" t="s">
        <v>67</v>
      </c>
      <c r="D13" t="s">
        <v>473</v>
      </c>
      <c r="E13" t="s">
        <v>474</v>
      </c>
      <c r="F13" t="s">
        <v>545</v>
      </c>
      <c r="G13" t="s">
        <v>835</v>
      </c>
      <c r="H13" t="s">
        <v>756</v>
      </c>
      <c r="I13" t="s">
        <v>756</v>
      </c>
      <c r="J13" t="s">
        <v>547</v>
      </c>
      <c r="K13" t="s">
        <v>544</v>
      </c>
      <c r="L13" t="s">
        <v>856</v>
      </c>
      <c r="M13" t="s">
        <v>848</v>
      </c>
      <c r="N13" t="s">
        <v>581</v>
      </c>
      <c r="O13" t="s">
        <v>857</v>
      </c>
      <c r="P13" t="s">
        <v>858</v>
      </c>
      <c r="Q13" t="s">
        <v>845</v>
      </c>
      <c r="R13" t="s">
        <v>841</v>
      </c>
      <c r="S13" t="s">
        <v>859</v>
      </c>
      <c r="T13" t="s">
        <v>860</v>
      </c>
      <c r="U13" t="s">
        <v>815</v>
      </c>
      <c r="V13" t="s">
        <v>581</v>
      </c>
      <c r="W13" t="s">
        <v>861</v>
      </c>
      <c r="X13" t="s">
        <v>834</v>
      </c>
    </row>
    <row r="14" spans="1:24" x14ac:dyDescent="0.25">
      <c r="A14" s="1" t="s">
        <v>862</v>
      </c>
      <c r="B14" t="s">
        <v>579</v>
      </c>
      <c r="C14" t="s">
        <v>67</v>
      </c>
      <c r="D14" t="s">
        <v>448</v>
      </c>
      <c r="E14" t="s">
        <v>67</v>
      </c>
      <c r="F14" t="s">
        <v>67</v>
      </c>
      <c r="G14" t="s">
        <v>67</v>
      </c>
      <c r="H14" t="s">
        <v>67</v>
      </c>
      <c r="I14" t="s">
        <v>863</v>
      </c>
      <c r="J14" t="s">
        <v>579</v>
      </c>
      <c r="K14" t="s">
        <v>67</v>
      </c>
      <c r="L14" t="s">
        <v>848</v>
      </c>
      <c r="M14" t="s">
        <v>67</v>
      </c>
      <c r="N14" t="s">
        <v>420</v>
      </c>
      <c r="O14" t="s">
        <v>580</v>
      </c>
      <c r="P14" t="s">
        <v>67</v>
      </c>
      <c r="Q14" t="s">
        <v>864</v>
      </c>
      <c r="R14" t="s">
        <v>543</v>
      </c>
      <c r="S14" t="s">
        <v>865</v>
      </c>
      <c r="T14" t="s">
        <v>861</v>
      </c>
      <c r="U14" t="s">
        <v>473</v>
      </c>
      <c r="V14" t="s">
        <v>67</v>
      </c>
      <c r="W14" t="s">
        <v>67</v>
      </c>
      <c r="X14" t="s">
        <v>67</v>
      </c>
    </row>
    <row r="15" spans="1:24" x14ac:dyDescent="0.25">
      <c r="A15" s="1" t="s">
        <v>866</v>
      </c>
      <c r="B15" t="s">
        <v>67</v>
      </c>
      <c r="C15" t="s">
        <v>67</v>
      </c>
      <c r="D15" t="s">
        <v>845</v>
      </c>
      <c r="E15" t="s">
        <v>543</v>
      </c>
      <c r="F15" t="s">
        <v>67</v>
      </c>
      <c r="G15" t="s">
        <v>67</v>
      </c>
      <c r="H15" t="s">
        <v>67</v>
      </c>
      <c r="I15" t="s">
        <v>67</v>
      </c>
      <c r="J15" t="s">
        <v>67</v>
      </c>
      <c r="K15" t="s">
        <v>67</v>
      </c>
      <c r="L15" t="s">
        <v>67</v>
      </c>
      <c r="M15" t="s">
        <v>67</v>
      </c>
      <c r="N15" t="s">
        <v>67</v>
      </c>
      <c r="O15" t="s">
        <v>67</v>
      </c>
      <c r="P15" t="s">
        <v>67</v>
      </c>
      <c r="Q15" t="s">
        <v>67</v>
      </c>
      <c r="R15" t="s">
        <v>67</v>
      </c>
      <c r="S15" t="s">
        <v>67</v>
      </c>
      <c r="T15" t="s">
        <v>67</v>
      </c>
      <c r="U15" t="s">
        <v>67</v>
      </c>
      <c r="V15" t="s">
        <v>67</v>
      </c>
      <c r="W15" t="s">
        <v>67</v>
      </c>
      <c r="X15" t="s">
        <v>67</v>
      </c>
    </row>
    <row r="16" spans="1:24" x14ac:dyDescent="0.25">
      <c r="A16" s="1" t="s">
        <v>867</v>
      </c>
      <c r="B16" t="s">
        <v>67</v>
      </c>
      <c r="C16" t="s">
        <v>67</v>
      </c>
      <c r="D16" t="s">
        <v>67</v>
      </c>
      <c r="E16" t="s">
        <v>67</v>
      </c>
      <c r="F16" t="s">
        <v>344</v>
      </c>
      <c r="G16" t="s">
        <v>421</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row>
    <row r="17" spans="1:24" x14ac:dyDescent="0.25">
      <c r="A17" s="1" t="s">
        <v>868</v>
      </c>
      <c r="B17" t="s">
        <v>67</v>
      </c>
      <c r="C17" t="s">
        <v>67</v>
      </c>
      <c r="D17" t="s">
        <v>176</v>
      </c>
      <c r="E17" t="s">
        <v>344</v>
      </c>
      <c r="F17" t="s">
        <v>543</v>
      </c>
      <c r="G17" t="s">
        <v>725</v>
      </c>
      <c r="H17" t="s">
        <v>344</v>
      </c>
      <c r="I17" t="s">
        <v>420</v>
      </c>
      <c r="J17" t="s">
        <v>344</v>
      </c>
      <c r="K17" t="s">
        <v>579</v>
      </c>
      <c r="L17" t="s">
        <v>579</v>
      </c>
      <c r="M17" t="s">
        <v>543</v>
      </c>
      <c r="N17" t="s">
        <v>344</v>
      </c>
      <c r="O17" t="s">
        <v>420</v>
      </c>
      <c r="P17" t="s">
        <v>579</v>
      </c>
      <c r="Q17" t="s">
        <v>420</v>
      </c>
      <c r="R17" t="s">
        <v>579</v>
      </c>
      <c r="S17" t="s">
        <v>421</v>
      </c>
      <c r="T17" t="s">
        <v>543</v>
      </c>
      <c r="U17" t="s">
        <v>420</v>
      </c>
      <c r="V17" t="s">
        <v>579</v>
      </c>
      <c r="W17" t="s">
        <v>543</v>
      </c>
      <c r="X17" t="s">
        <v>579</v>
      </c>
    </row>
    <row r="18" spans="1:24" x14ac:dyDescent="0.25">
      <c r="A18" s="1" t="s">
        <v>869</v>
      </c>
      <c r="B18" t="s">
        <v>579</v>
      </c>
      <c r="C18" t="s">
        <v>67</v>
      </c>
      <c r="D18" t="s">
        <v>423</v>
      </c>
      <c r="E18" t="s">
        <v>474</v>
      </c>
      <c r="F18" t="s">
        <v>542</v>
      </c>
      <c r="G18" t="s">
        <v>193</v>
      </c>
      <c r="H18" t="s">
        <v>756</v>
      </c>
      <c r="I18" t="s">
        <v>870</v>
      </c>
      <c r="J18" t="s">
        <v>547</v>
      </c>
      <c r="K18" t="s">
        <v>544</v>
      </c>
      <c r="L18" t="s">
        <v>871</v>
      </c>
      <c r="M18" t="s">
        <v>848</v>
      </c>
      <c r="N18" t="s">
        <v>547</v>
      </c>
      <c r="O18" t="s">
        <v>872</v>
      </c>
      <c r="P18" t="s">
        <v>858</v>
      </c>
      <c r="Q18" t="s">
        <v>873</v>
      </c>
      <c r="R18" t="s">
        <v>874</v>
      </c>
      <c r="S18" t="s">
        <v>875</v>
      </c>
      <c r="T18" t="s">
        <v>857</v>
      </c>
      <c r="U18" t="s">
        <v>876</v>
      </c>
      <c r="V18" t="s">
        <v>547</v>
      </c>
      <c r="W18" t="s">
        <v>861</v>
      </c>
      <c r="X18" t="s">
        <v>834</v>
      </c>
    </row>
    <row r="19" spans="1:24" x14ac:dyDescent="0.25">
      <c r="A19" s="1" t="s">
        <v>877</v>
      </c>
      <c r="B19" t="s">
        <v>579</v>
      </c>
      <c r="C19" t="s">
        <v>67</v>
      </c>
      <c r="D19" t="s">
        <v>67</v>
      </c>
      <c r="E19" t="s">
        <v>67</v>
      </c>
      <c r="F19" t="s">
        <v>67</v>
      </c>
      <c r="G19" t="s">
        <v>67</v>
      </c>
      <c r="H19" t="s">
        <v>67</v>
      </c>
      <c r="I19" t="s">
        <v>67</v>
      </c>
      <c r="J19" t="s">
        <v>67</v>
      </c>
      <c r="K19" t="s">
        <v>878</v>
      </c>
      <c r="L19" t="s">
        <v>861</v>
      </c>
      <c r="M19" t="s">
        <v>879</v>
      </c>
      <c r="N19" t="s">
        <v>874</v>
      </c>
      <c r="O19" t="s">
        <v>544</v>
      </c>
      <c r="P19" t="s">
        <v>880</v>
      </c>
      <c r="Q19" t="s">
        <v>881</v>
      </c>
      <c r="R19" t="s">
        <v>882</v>
      </c>
      <c r="S19" t="s">
        <v>840</v>
      </c>
      <c r="T19" t="s">
        <v>883</v>
      </c>
      <c r="U19" t="s">
        <v>884</v>
      </c>
      <c r="V19" t="s">
        <v>885</v>
      </c>
      <c r="W19" t="s">
        <v>873</v>
      </c>
      <c r="X19" t="s">
        <v>543</v>
      </c>
    </row>
    <row r="20" spans="1:24" x14ac:dyDescent="0.25">
      <c r="A20" s="1" t="s">
        <v>886</v>
      </c>
      <c r="B20" t="s">
        <v>420</v>
      </c>
      <c r="C20" t="s">
        <v>67</v>
      </c>
      <c r="D20" t="s">
        <v>422</v>
      </c>
      <c r="E20" t="s">
        <v>344</v>
      </c>
      <c r="F20" t="s">
        <v>344</v>
      </c>
      <c r="G20" t="s">
        <v>420</v>
      </c>
      <c r="H20" t="s">
        <v>404</v>
      </c>
      <c r="I20" t="s">
        <v>176</v>
      </c>
      <c r="J20" t="s">
        <v>421</v>
      </c>
      <c r="K20" t="s">
        <v>186</v>
      </c>
      <c r="L20" t="s">
        <v>405</v>
      </c>
      <c r="M20" t="s">
        <v>67</v>
      </c>
      <c r="N20" t="s">
        <v>67</v>
      </c>
      <c r="O20" t="s">
        <v>67</v>
      </c>
      <c r="P20" t="s">
        <v>67</v>
      </c>
      <c r="Q20" t="s">
        <v>67</v>
      </c>
      <c r="R20" t="s">
        <v>67</v>
      </c>
      <c r="S20" t="s">
        <v>67</v>
      </c>
      <c r="T20" t="s">
        <v>67</v>
      </c>
      <c r="U20" t="s">
        <v>67</v>
      </c>
      <c r="V20" t="s">
        <v>67</v>
      </c>
      <c r="W20" t="s">
        <v>67</v>
      </c>
      <c r="X20" t="s">
        <v>67</v>
      </c>
    </row>
    <row r="21" spans="1:24" x14ac:dyDescent="0.25">
      <c r="A21" s="1" t="s">
        <v>887</v>
      </c>
      <c r="B21" t="s">
        <v>67</v>
      </c>
      <c r="C21" t="s">
        <v>67</v>
      </c>
      <c r="D21" t="s">
        <v>67</v>
      </c>
      <c r="E21" t="s">
        <v>67</v>
      </c>
      <c r="F21" t="s">
        <v>67</v>
      </c>
      <c r="G21" t="s">
        <v>67</v>
      </c>
      <c r="H21" t="s">
        <v>834</v>
      </c>
      <c r="I21" t="s">
        <v>545</v>
      </c>
      <c r="J21" t="s">
        <v>67</v>
      </c>
      <c r="K21" t="s">
        <v>67</v>
      </c>
      <c r="L21" t="s">
        <v>67</v>
      </c>
      <c r="M21" t="s">
        <v>67</v>
      </c>
      <c r="N21" t="s">
        <v>67</v>
      </c>
      <c r="O21" t="s">
        <v>888</v>
      </c>
      <c r="P21" t="s">
        <v>889</v>
      </c>
      <c r="Q21" t="s">
        <v>890</v>
      </c>
      <c r="R21" t="s">
        <v>67</v>
      </c>
      <c r="S21" t="s">
        <v>891</v>
      </c>
      <c r="T21" t="s">
        <v>67</v>
      </c>
      <c r="U21" t="s">
        <v>67</v>
      </c>
      <c r="V21" t="s">
        <v>67</v>
      </c>
      <c r="W21" t="s">
        <v>892</v>
      </c>
      <c r="X21" t="s">
        <v>893</v>
      </c>
    </row>
    <row r="22" spans="1:24" x14ac:dyDescent="0.25">
      <c r="A22" s="1" t="s">
        <v>894</v>
      </c>
      <c r="B22" t="s">
        <v>67</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835</v>
      </c>
      <c r="X22" t="s">
        <v>581</v>
      </c>
    </row>
    <row r="23" spans="1:24" x14ac:dyDescent="0.25">
      <c r="A23" s="1" t="s">
        <v>895</v>
      </c>
      <c r="B23" t="s">
        <v>420</v>
      </c>
      <c r="C23" t="s">
        <v>67</v>
      </c>
      <c r="D23" t="s">
        <v>421</v>
      </c>
      <c r="E23" t="s">
        <v>473</v>
      </c>
      <c r="F23" t="s">
        <v>543</v>
      </c>
      <c r="G23" t="s">
        <v>896</v>
      </c>
      <c r="H23" t="s">
        <v>473</v>
      </c>
      <c r="I23" t="s">
        <v>412</v>
      </c>
      <c r="J23" t="s">
        <v>424</v>
      </c>
      <c r="K23" t="s">
        <v>508</v>
      </c>
      <c r="L23" t="s">
        <v>422</v>
      </c>
      <c r="M23" t="s">
        <v>264</v>
      </c>
      <c r="N23" t="s">
        <v>424</v>
      </c>
      <c r="O23" t="s">
        <v>176</v>
      </c>
      <c r="P23" t="s">
        <v>727</v>
      </c>
      <c r="Q23" t="s">
        <v>258</v>
      </c>
      <c r="R23" t="s">
        <v>897</v>
      </c>
      <c r="S23" t="s">
        <v>760</v>
      </c>
      <c r="T23" t="s">
        <v>737</v>
      </c>
      <c r="U23" t="s">
        <v>185</v>
      </c>
      <c r="V23" t="s">
        <v>898</v>
      </c>
      <c r="W23" t="s">
        <v>344</v>
      </c>
      <c r="X23" t="s">
        <v>344</v>
      </c>
    </row>
    <row r="24" spans="1:24" x14ac:dyDescent="0.25">
      <c r="A24" s="1" t="s">
        <v>899</v>
      </c>
      <c r="B24" t="s">
        <v>421</v>
      </c>
      <c r="C24" t="s">
        <v>67</v>
      </c>
      <c r="D24" t="s">
        <v>423</v>
      </c>
      <c r="E24" t="s">
        <v>473</v>
      </c>
      <c r="F24" t="s">
        <v>543</v>
      </c>
      <c r="G24" t="s">
        <v>834</v>
      </c>
      <c r="H24" t="s">
        <v>579</v>
      </c>
      <c r="I24" t="s">
        <v>408</v>
      </c>
      <c r="J24" t="s">
        <v>580</v>
      </c>
      <c r="K24" t="s">
        <v>835</v>
      </c>
      <c r="L24" t="s">
        <v>193</v>
      </c>
      <c r="M24" t="s">
        <v>344</v>
      </c>
      <c r="N24" t="s">
        <v>900</v>
      </c>
      <c r="O24" t="s">
        <v>848</v>
      </c>
      <c r="P24" t="s">
        <v>828</v>
      </c>
      <c r="Q24" t="s">
        <v>511</v>
      </c>
      <c r="R24" t="s">
        <v>427</v>
      </c>
      <c r="S24" t="s">
        <v>843</v>
      </c>
      <c r="T24" t="s">
        <v>874</v>
      </c>
      <c r="U24" t="s">
        <v>890</v>
      </c>
      <c r="V24" t="s">
        <v>403</v>
      </c>
      <c r="W24" t="s">
        <v>901</v>
      </c>
      <c r="X24" t="s">
        <v>902</v>
      </c>
    </row>
    <row r="25" spans="1:24" x14ac:dyDescent="0.25">
      <c r="A25" s="1" t="s">
        <v>903</v>
      </c>
      <c r="B25" t="s">
        <v>67</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row>
    <row r="26" spans="1:24" x14ac:dyDescent="0.25">
      <c r="A26" s="1" t="s">
        <v>904</v>
      </c>
      <c r="B26" t="s">
        <v>344</v>
      </c>
      <c r="C26" t="s">
        <v>67</v>
      </c>
      <c r="D26" t="s">
        <v>178</v>
      </c>
      <c r="E26" t="s">
        <v>835</v>
      </c>
      <c r="F26" t="s">
        <v>542</v>
      </c>
      <c r="G26" t="s">
        <v>543</v>
      </c>
      <c r="H26" t="s">
        <v>507</v>
      </c>
      <c r="I26" t="s">
        <v>403</v>
      </c>
      <c r="J26" t="s">
        <v>344</v>
      </c>
      <c r="K26" t="s">
        <v>405</v>
      </c>
      <c r="L26" t="s">
        <v>344</v>
      </c>
      <c r="M26" t="s">
        <v>199</v>
      </c>
      <c r="N26" t="s">
        <v>473</v>
      </c>
      <c r="O26" t="s">
        <v>256</v>
      </c>
      <c r="P26" t="s">
        <v>874</v>
      </c>
      <c r="Q26" t="s">
        <v>839</v>
      </c>
      <c r="R26" t="s">
        <v>747</v>
      </c>
      <c r="S26" t="s">
        <v>905</v>
      </c>
      <c r="T26" t="s">
        <v>906</v>
      </c>
      <c r="U26" t="s">
        <v>835</v>
      </c>
      <c r="V26" t="s">
        <v>254</v>
      </c>
      <c r="W26" t="s">
        <v>578</v>
      </c>
      <c r="X26" t="s">
        <v>580</v>
      </c>
    </row>
    <row r="27" spans="1:24" x14ac:dyDescent="0.25">
      <c r="A27" s="1" t="s">
        <v>907</v>
      </c>
      <c r="B27" t="s">
        <v>344</v>
      </c>
      <c r="C27" t="s">
        <v>67</v>
      </c>
      <c r="D27" t="s">
        <v>178</v>
      </c>
      <c r="E27" t="s">
        <v>427</v>
      </c>
      <c r="F27" t="s">
        <v>424</v>
      </c>
      <c r="G27" t="s">
        <v>422</v>
      </c>
      <c r="H27" t="s">
        <v>420</v>
      </c>
      <c r="I27" t="s">
        <v>422</v>
      </c>
      <c r="J27" t="s">
        <v>422</v>
      </c>
      <c r="K27" t="s">
        <v>98</v>
      </c>
      <c r="L27" t="s">
        <v>98</v>
      </c>
      <c r="M27" t="s">
        <v>101</v>
      </c>
      <c r="N27" t="s">
        <v>350</v>
      </c>
      <c r="O27" t="s">
        <v>257</v>
      </c>
      <c r="P27" t="s">
        <v>429</v>
      </c>
      <c r="Q27" t="s">
        <v>99</v>
      </c>
      <c r="R27" t="s">
        <v>552</v>
      </c>
      <c r="S27" t="s">
        <v>430</v>
      </c>
      <c r="T27" t="s">
        <v>441</v>
      </c>
      <c r="U27" t="s">
        <v>183</v>
      </c>
      <c r="V27" t="s">
        <v>714</v>
      </c>
      <c r="W27" t="s">
        <v>267</v>
      </c>
      <c r="X27" t="s">
        <v>252</v>
      </c>
    </row>
    <row r="28" spans="1:24" x14ac:dyDescent="0.25">
      <c r="A28" s="1" t="s">
        <v>908</v>
      </c>
      <c r="B28" t="s">
        <v>344</v>
      </c>
      <c r="C28" t="s">
        <v>67</v>
      </c>
      <c r="D28" t="s">
        <v>344</v>
      </c>
      <c r="E28" t="s">
        <v>198</v>
      </c>
      <c r="F28" t="s">
        <v>427</v>
      </c>
      <c r="G28" t="s">
        <v>424</v>
      </c>
      <c r="H28" t="s">
        <v>422</v>
      </c>
      <c r="I28" t="s">
        <v>420</v>
      </c>
      <c r="J28" t="s">
        <v>422</v>
      </c>
      <c r="K28" t="s">
        <v>422</v>
      </c>
      <c r="L28" t="s">
        <v>98</v>
      </c>
      <c r="M28" t="s">
        <v>98</v>
      </c>
      <c r="N28" t="s">
        <v>101</v>
      </c>
      <c r="O28" t="s">
        <v>350</v>
      </c>
      <c r="P28" t="s">
        <v>257</v>
      </c>
      <c r="Q28" t="s">
        <v>429</v>
      </c>
      <c r="R28" t="s">
        <v>99</v>
      </c>
      <c r="S28" t="s">
        <v>552</v>
      </c>
      <c r="T28" t="s">
        <v>430</v>
      </c>
      <c r="U28" t="s">
        <v>441</v>
      </c>
      <c r="V28" t="s">
        <v>183</v>
      </c>
      <c r="W28" t="s">
        <v>714</v>
      </c>
      <c r="X28" t="s">
        <v>267</v>
      </c>
    </row>
    <row r="29" spans="1:24" x14ac:dyDescent="0.25">
      <c r="A29" s="1" t="s">
        <v>909</v>
      </c>
      <c r="B29" t="s">
        <v>473</v>
      </c>
      <c r="C29" t="s">
        <v>67</v>
      </c>
      <c r="D29" t="s">
        <v>420</v>
      </c>
      <c r="E29" t="s">
        <v>545</v>
      </c>
      <c r="F29" t="s">
        <v>546</v>
      </c>
      <c r="G29" t="s">
        <v>473</v>
      </c>
      <c r="H29" t="s">
        <v>507</v>
      </c>
      <c r="I29" t="s">
        <v>344</v>
      </c>
      <c r="J29" t="s">
        <v>835</v>
      </c>
      <c r="K29" t="s">
        <v>256</v>
      </c>
      <c r="L29" t="s">
        <v>423</v>
      </c>
      <c r="M29" t="s">
        <v>199</v>
      </c>
      <c r="N29" t="s">
        <v>725</v>
      </c>
      <c r="O29" t="s">
        <v>350</v>
      </c>
      <c r="P29" t="s">
        <v>447</v>
      </c>
      <c r="Q29" t="s">
        <v>410</v>
      </c>
      <c r="R29" t="s">
        <v>854</v>
      </c>
      <c r="S29" t="s">
        <v>239</v>
      </c>
      <c r="T29" t="s">
        <v>442</v>
      </c>
      <c r="U29" t="s">
        <v>725</v>
      </c>
      <c r="V29" t="s">
        <v>255</v>
      </c>
      <c r="W29" t="s">
        <v>910</v>
      </c>
      <c r="X29"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2022-08-03T01:40:12Z</dcterms:created>
  <dcterms:modified xsi:type="dcterms:W3CDTF">2022-12-14T22:39:22Z</dcterms:modified>
  <cp:category/>
  <cp:contentStatus/>
</cp:coreProperties>
</file>