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https://d.docs.live.net/534a1defcf7f9d1a/Company Models CloudSave/V/"/>
    </mc:Choice>
  </mc:AlternateContent>
  <xr:revisionPtr revIDLastSave="2954" documentId="8_{FF9B9175-05F9-45CD-8558-DFDFFCA55D19}" xr6:coauthVersionLast="47" xr6:coauthVersionMax="47" xr10:uidLastSave="{11C8FBAB-7263-4588-890E-C3C83CC7B791}"/>
  <bookViews>
    <workbookView xWindow="57480" yWindow="8040" windowWidth="29040" windowHeight="15840" activeTab="2" xr2:uid="{00000000-000D-0000-FFFF-FFFF00000000}"/>
  </bookViews>
  <sheets>
    <sheet name="Main" sheetId="7" r:id="rId1"/>
    <sheet name="Info" sheetId="6" r:id="rId2"/>
    <sheet name="Model" sheetId="5"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D4" i="5" l="1"/>
  <c r="BE4" i="5"/>
  <c r="BF4" i="5"/>
  <c r="BG4" i="5"/>
  <c r="BH4" i="5"/>
  <c r="BI4" i="5"/>
  <c r="BJ4" i="5"/>
  <c r="BK4" i="5"/>
  <c r="BC4" i="5"/>
  <c r="AB89" i="5"/>
  <c r="AB100" i="5" s="1"/>
  <c r="AA82" i="5"/>
  <c r="AB82" i="5"/>
  <c r="AA71" i="5"/>
  <c r="AB71" i="5"/>
  <c r="AB57" i="5"/>
  <c r="AB64" i="5" s="1"/>
  <c r="AE57" i="5"/>
  <c r="AD105" i="5"/>
  <c r="AD40" i="5" a="1"/>
  <c r="AD40" i="5" s="1"/>
  <c r="AD38" i="5"/>
  <c r="AD37" i="5"/>
  <c r="AD36" i="5"/>
  <c r="AD35" i="5"/>
  <c r="AD25" i="5"/>
  <c r="AD26" i="5"/>
  <c r="AD27" i="5"/>
  <c r="AD28" i="5"/>
  <c r="AD29" i="5"/>
  <c r="AD30" i="5"/>
  <c r="AD31" i="5"/>
  <c r="AD24" i="5"/>
  <c r="AD32" i="5" s="1"/>
  <c r="AD33" i="5" s="1"/>
  <c r="AD22" i="5"/>
  <c r="AD18" i="5"/>
  <c r="AD19" i="5"/>
  <c r="AD17" i="5"/>
  <c r="AD20" i="5" s="1"/>
  <c r="AD10" i="5"/>
  <c r="AD11" i="5"/>
  <c r="AD12" i="5"/>
  <c r="AD13" i="5"/>
  <c r="AD9" i="5"/>
  <c r="AD5" i="5"/>
  <c r="R5" i="5"/>
  <c r="Z5" i="5"/>
  <c r="V5" i="5"/>
  <c r="AA20" i="5"/>
  <c r="AC20" i="5"/>
  <c r="AB20" i="5"/>
  <c r="AA99" i="5"/>
  <c r="AB99" i="5"/>
  <c r="AA100" i="5"/>
  <c r="AC100" i="5"/>
  <c r="AC101" i="5" s="1"/>
  <c r="AC99" i="5"/>
  <c r="AC89" i="5"/>
  <c r="AA87" i="5"/>
  <c r="AA101" i="5" s="1"/>
  <c r="AB87" i="5"/>
  <c r="AC87" i="5"/>
  <c r="AC82" i="5"/>
  <c r="AC71" i="5"/>
  <c r="AA64" i="5"/>
  <c r="AC64" i="5"/>
  <c r="AC57" i="5"/>
  <c r="L106" i="5"/>
  <c r="M106" i="5" s="1"/>
  <c r="N106" i="5" s="1"/>
  <c r="L105" i="5"/>
  <c r="M105" i="5" s="1"/>
  <c r="N105" i="5" s="1"/>
  <c r="P106" i="5"/>
  <c r="Q106" i="5" s="1"/>
  <c r="R106" i="5" s="1"/>
  <c r="P105" i="5"/>
  <c r="Q105" i="5" s="1"/>
  <c r="R105" i="5" s="1"/>
  <c r="X106" i="5"/>
  <c r="Y106" i="5" s="1"/>
  <c r="Z106" i="5" s="1"/>
  <c r="X105" i="5"/>
  <c r="Y105" i="5" s="1"/>
  <c r="Z105" i="5" s="1"/>
  <c r="V106" i="5"/>
  <c r="V105" i="5"/>
  <c r="U106" i="5"/>
  <c r="U105" i="5"/>
  <c r="T106" i="5"/>
  <c r="T105" i="5"/>
  <c r="AC106" i="5"/>
  <c r="AD106" i="5" s="1"/>
  <c r="AC105" i="5"/>
  <c r="AA14" i="5"/>
  <c r="AC14" i="5"/>
  <c r="AB14" i="5"/>
  <c r="AA39" i="5"/>
  <c r="AC39" i="5"/>
  <c r="AB39" i="5"/>
  <c r="AF89" i="5"/>
  <c r="AF100" i="5" s="1"/>
  <c r="AF57" i="5"/>
  <c r="AF64" i="5" s="1"/>
  <c r="AF71" i="5" s="1"/>
  <c r="AE99" i="5"/>
  <c r="AE100" i="5"/>
  <c r="AF99" i="5"/>
  <c r="AG101" i="5"/>
  <c r="AG100" i="5"/>
  <c r="AG99" i="5"/>
  <c r="AG89" i="5"/>
  <c r="AE82" i="5"/>
  <c r="AE87" i="5" s="1"/>
  <c r="AF82" i="5"/>
  <c r="AF87" i="5" s="1"/>
  <c r="AG82" i="5"/>
  <c r="AG87" i="5" s="1"/>
  <c r="AG71" i="5"/>
  <c r="AE64" i="5"/>
  <c r="AE71" i="5" s="1"/>
  <c r="AG64" i="5"/>
  <c r="AG57" i="5"/>
  <c r="AH40" i="5" a="1"/>
  <c r="AH40" i="5" s="1"/>
  <c r="AH24" i="5"/>
  <c r="AH25" i="5"/>
  <c r="AH26" i="5"/>
  <c r="AH27" i="5"/>
  <c r="AH28" i="5"/>
  <c r="AH29" i="5"/>
  <c r="AH30" i="5"/>
  <c r="AH31" i="5"/>
  <c r="AH32" i="5"/>
  <c r="AH33" i="5"/>
  <c r="AH35" i="5"/>
  <c r="AH36" i="5"/>
  <c r="AH37" i="5"/>
  <c r="AH38" i="5"/>
  <c r="AH39" i="5"/>
  <c r="AH22" i="5"/>
  <c r="AH14" i="5"/>
  <c r="AH10" i="5"/>
  <c r="AH11" i="5"/>
  <c r="AH12" i="5"/>
  <c r="AH13" i="5"/>
  <c r="AH9" i="5"/>
  <c r="AH20" i="5"/>
  <c r="AH18" i="5"/>
  <c r="AH19" i="5"/>
  <c r="AH17" i="5"/>
  <c r="AH5" i="5"/>
  <c r="AH106" i="5"/>
  <c r="AH107" i="5" s="1"/>
  <c r="AH105" i="5"/>
  <c r="AG106" i="5"/>
  <c r="AG105" i="5"/>
  <c r="AG107" i="5" s="1"/>
  <c r="AF105" i="5"/>
  <c r="AF107" i="5" s="1"/>
  <c r="AF106" i="5"/>
  <c r="AI89" i="5"/>
  <c r="AE20" i="5"/>
  <c r="AF20" i="5"/>
  <c r="AE14" i="5"/>
  <c r="AF14" i="5"/>
  <c r="AG14" i="5"/>
  <c r="AG20" i="5"/>
  <c r="AK106" i="5"/>
  <c r="AJ106" i="5"/>
  <c r="AJ105" i="5"/>
  <c r="AF37" i="5"/>
  <c r="AI99" i="5"/>
  <c r="AJ99" i="5"/>
  <c r="AI100" i="5"/>
  <c r="AJ100" i="5"/>
  <c r="AJ101" i="5"/>
  <c r="AJ89" i="5"/>
  <c r="AJ87" i="5"/>
  <c r="AI82" i="5"/>
  <c r="AI87" i="5" s="1"/>
  <c r="AJ82" i="5"/>
  <c r="AJ71" i="5"/>
  <c r="AI64" i="5"/>
  <c r="AI71" i="5" s="1"/>
  <c r="AJ64" i="5"/>
  <c r="AL105" i="5"/>
  <c r="AK105" i="5"/>
  <c r="AA107" i="5"/>
  <c r="AB107" i="5"/>
  <c r="AE107" i="5"/>
  <c r="AI107" i="5"/>
  <c r="AG37" i="5"/>
  <c r="AG39" i="5" s="1"/>
  <c r="AK100" i="5"/>
  <c r="AK101" i="5" s="1"/>
  <c r="AK99" i="5"/>
  <c r="AK89" i="5"/>
  <c r="AK87" i="5"/>
  <c r="AK82" i="5"/>
  <c r="AK71" i="5"/>
  <c r="AK64" i="5"/>
  <c r="AL40" i="5" a="1"/>
  <c r="AL40" i="5" s="1"/>
  <c r="AL24" i="5"/>
  <c r="AL25" i="5"/>
  <c r="AL26" i="5"/>
  <c r="AL27" i="5"/>
  <c r="AL28" i="5"/>
  <c r="AL29" i="5"/>
  <c r="AL30" i="5"/>
  <c r="AL31" i="5"/>
  <c r="AL32" i="5"/>
  <c r="AL33" i="5"/>
  <c r="AL35" i="5"/>
  <c r="AL36" i="5"/>
  <c r="AL37" i="5"/>
  <c r="AL38" i="5"/>
  <c r="AL39" i="5"/>
  <c r="AL22" i="5"/>
  <c r="AL18" i="5"/>
  <c r="AL19" i="5"/>
  <c r="AL17" i="5"/>
  <c r="AL20" i="5" s="1"/>
  <c r="AL10" i="5"/>
  <c r="AL14" i="5" s="1"/>
  <c r="AL11" i="5"/>
  <c r="AL12" i="5"/>
  <c r="AL13" i="5"/>
  <c r="AL9" i="5"/>
  <c r="AL5" i="5"/>
  <c r="AM89" i="5"/>
  <c r="AN105" i="5"/>
  <c r="AO105" i="5" s="1"/>
  <c r="AN89" i="5"/>
  <c r="AN71" i="5"/>
  <c r="AM99" i="5"/>
  <c r="AN99" i="5"/>
  <c r="AM100" i="5"/>
  <c r="AN100" i="5"/>
  <c r="AO99" i="5"/>
  <c r="AO89" i="5"/>
  <c r="AO100" i="5" s="1"/>
  <c r="AO101" i="5" s="1"/>
  <c r="AO87" i="5"/>
  <c r="AM82" i="5"/>
  <c r="AM87" i="5" s="1"/>
  <c r="AN82" i="5"/>
  <c r="AN87" i="5" s="1"/>
  <c r="AN101" i="5" s="1"/>
  <c r="AO82" i="5"/>
  <c r="AN106" i="5"/>
  <c r="AO106" i="5" s="1"/>
  <c r="AP106" i="5" s="1"/>
  <c r="AP24" i="5"/>
  <c r="AP25" i="5"/>
  <c r="AP26" i="5"/>
  <c r="AP27" i="5"/>
  <c r="AP28" i="5"/>
  <c r="AP29" i="5"/>
  <c r="AP30" i="5"/>
  <c r="AP31" i="5"/>
  <c r="AP35" i="5"/>
  <c r="AP36" i="5"/>
  <c r="AP38" i="5"/>
  <c r="AP22" i="5"/>
  <c r="AP18" i="5"/>
  <c r="AP19" i="5"/>
  <c r="AP17" i="5"/>
  <c r="AP20" i="5" s="1"/>
  <c r="AP10" i="5"/>
  <c r="AP11" i="5"/>
  <c r="AP12" i="5"/>
  <c r="AP13" i="5"/>
  <c r="AP9" i="5"/>
  <c r="AP5" i="5"/>
  <c r="AV37" i="5"/>
  <c r="AV39" i="5" s="1"/>
  <c r="AM37" i="5"/>
  <c r="AQ89" i="5"/>
  <c r="AQ100" i="5" s="1"/>
  <c r="AV106" i="5"/>
  <c r="AW106" i="5"/>
  <c r="AW105" i="5"/>
  <c r="AV105" i="5"/>
  <c r="AR89" i="5"/>
  <c r="AR100" i="5" s="1"/>
  <c r="AQ82" i="5"/>
  <c r="AQ87" i="5" s="1"/>
  <c r="AR82" i="5"/>
  <c r="AR87" i="5" s="1"/>
  <c r="AQ99" i="5"/>
  <c r="AR99" i="5"/>
  <c r="AS99" i="5"/>
  <c r="AS89" i="5"/>
  <c r="AS100" i="5" s="1"/>
  <c r="AS101" i="5" s="1"/>
  <c r="AS82" i="5"/>
  <c r="AS87" i="5" s="1"/>
  <c r="AS71" i="5"/>
  <c r="AT18" i="5"/>
  <c r="AT19" i="5"/>
  <c r="AT22" i="5"/>
  <c r="AT24" i="5"/>
  <c r="AT25" i="5"/>
  <c r="AT26" i="5"/>
  <c r="AT27" i="5"/>
  <c r="AT28" i="5"/>
  <c r="AT29" i="5"/>
  <c r="AT30" i="5"/>
  <c r="AT31" i="5"/>
  <c r="AT35" i="5"/>
  <c r="AT36" i="5"/>
  <c r="AT38" i="5"/>
  <c r="AT17" i="5"/>
  <c r="AT5" i="5"/>
  <c r="AT10" i="5"/>
  <c r="AT11" i="5"/>
  <c r="AT12" i="5"/>
  <c r="AT13" i="5"/>
  <c r="AT9" i="5"/>
  <c r="AR105" i="5"/>
  <c r="AS105" i="5" s="1"/>
  <c r="AT105" i="5" s="1"/>
  <c r="AR106" i="5"/>
  <c r="AS106" i="5" s="1"/>
  <c r="AU89" i="5"/>
  <c r="AU100" i="5" s="1"/>
  <c r="AU82" i="5"/>
  <c r="AU87" i="5" s="1"/>
  <c r="AU99" i="5"/>
  <c r="AV99" i="5"/>
  <c r="AV89" i="5"/>
  <c r="AV100" i="5" s="1"/>
  <c r="AV82" i="5"/>
  <c r="AV87" i="5" s="1"/>
  <c r="AI20" i="5"/>
  <c r="AJ20" i="5"/>
  <c r="AK20" i="5"/>
  <c r="AM20" i="5"/>
  <c r="AN20" i="5"/>
  <c r="AO20" i="5"/>
  <c r="AQ20" i="5"/>
  <c r="AR20" i="5"/>
  <c r="AS20" i="5"/>
  <c r="AU20" i="5"/>
  <c r="AV20" i="5"/>
  <c r="AW20" i="5"/>
  <c r="AI14" i="5"/>
  <c r="AJ14" i="5"/>
  <c r="AK14" i="5"/>
  <c r="AM14" i="5"/>
  <c r="AN14" i="5"/>
  <c r="AO14" i="5"/>
  <c r="AQ14" i="5"/>
  <c r="AR14" i="5"/>
  <c r="AS14" i="5"/>
  <c r="AU14" i="5"/>
  <c r="AV14" i="5"/>
  <c r="AW14" i="5"/>
  <c r="AM107" i="5"/>
  <c r="AQ107" i="5"/>
  <c r="AU107" i="5"/>
  <c r="AA32" i="5"/>
  <c r="AA33" i="5" s="1"/>
  <c r="AB32" i="5"/>
  <c r="AB33" i="5" s="1"/>
  <c r="AC32" i="5"/>
  <c r="AC33" i="5" s="1"/>
  <c r="AE32" i="5"/>
  <c r="AE33" i="5" s="1"/>
  <c r="AE37" i="5" s="1"/>
  <c r="AE39" i="5" s="1"/>
  <c r="AF32" i="5"/>
  <c r="AF33" i="5" s="1"/>
  <c r="AG32" i="5"/>
  <c r="AG33" i="5" s="1"/>
  <c r="AI32" i="5"/>
  <c r="AI33" i="5" s="1"/>
  <c r="AI37" i="5" s="1"/>
  <c r="AI39" i="5" s="1"/>
  <c r="AJ32" i="5"/>
  <c r="AJ33" i="5" s="1"/>
  <c r="AJ37" i="5" s="1"/>
  <c r="AJ39" i="5" s="1"/>
  <c r="AK32" i="5"/>
  <c r="AK33" i="5" s="1"/>
  <c r="AK37" i="5" s="1"/>
  <c r="AK39" i="5" s="1"/>
  <c r="AM32" i="5"/>
  <c r="AM33" i="5" s="1"/>
  <c r="AN32" i="5"/>
  <c r="AN33" i="5" s="1"/>
  <c r="AN37" i="5" s="1"/>
  <c r="AN39" i="5" s="1"/>
  <c r="AO32" i="5"/>
  <c r="AO33" i="5" s="1"/>
  <c r="AO37" i="5" s="1"/>
  <c r="AO39" i="5" s="1"/>
  <c r="AQ32" i="5"/>
  <c r="AQ33" i="5" s="1"/>
  <c r="AQ37" i="5" s="1"/>
  <c r="AQ39" i="5" s="1"/>
  <c r="AR32" i="5"/>
  <c r="AR33" i="5" s="1"/>
  <c r="AR37" i="5" s="1"/>
  <c r="AR39" i="5" s="1"/>
  <c r="AS32" i="5"/>
  <c r="AS33" i="5" s="1"/>
  <c r="AS37" i="5" s="1"/>
  <c r="AS39" i="5" s="1"/>
  <c r="AU32" i="5"/>
  <c r="AU33" i="5" s="1"/>
  <c r="AU37" i="5" s="1"/>
  <c r="AU39" i="5" s="1"/>
  <c r="AV32" i="5"/>
  <c r="AV33" i="5" s="1"/>
  <c r="AF39" i="5"/>
  <c r="AM39" i="5"/>
  <c r="AM64" i="5"/>
  <c r="AM71" i="5" s="1"/>
  <c r="AN64" i="5"/>
  <c r="AO64" i="5"/>
  <c r="AO71" i="5" s="1"/>
  <c r="AQ64" i="5"/>
  <c r="AQ71" i="5" s="1"/>
  <c r="AR64" i="5"/>
  <c r="AR71" i="5" s="1"/>
  <c r="AS64" i="5"/>
  <c r="AU64" i="5"/>
  <c r="AU71" i="5" s="1"/>
  <c r="AV64" i="5"/>
  <c r="AV71" i="5" s="1"/>
  <c r="AW32" i="5"/>
  <c r="AW33" i="5" s="1"/>
  <c r="AW37" i="5" s="1"/>
  <c r="AW39" i="5" s="1"/>
  <c r="AW99" i="5"/>
  <c r="AW89" i="5"/>
  <c r="AW100" i="5" s="1"/>
  <c r="AW101" i="5" s="1"/>
  <c r="AW87" i="5"/>
  <c r="AW82" i="5"/>
  <c r="AW71" i="5"/>
  <c r="AW64" i="5"/>
  <c r="AB101" i="5" l="1"/>
  <c r="AD14" i="5"/>
  <c r="AD107" i="5"/>
  <c r="AD39" i="5"/>
  <c r="AE101" i="5"/>
  <c r="AC107" i="5"/>
  <c r="AF101" i="5"/>
  <c r="AI101" i="5"/>
  <c r="AK107" i="5"/>
  <c r="AJ107" i="5"/>
  <c r="AL106" i="5"/>
  <c r="AM101" i="5"/>
  <c r="AV101" i="5"/>
  <c r="AO107" i="5"/>
  <c r="AP105" i="5"/>
  <c r="AS107" i="5"/>
  <c r="AT106" i="5"/>
  <c r="AN107" i="5"/>
  <c r="AW107" i="5"/>
  <c r="AV107" i="5"/>
  <c r="AP107" i="5"/>
  <c r="AP14" i="5"/>
  <c r="AQ101" i="5"/>
  <c r="AR101" i="5"/>
  <c r="AT107" i="5"/>
  <c r="AR107" i="5"/>
  <c r="AU101" i="5"/>
  <c r="AL107" i="5" l="1"/>
  <c r="BC57" i="5" l="1"/>
  <c r="BD57" i="5"/>
  <c r="BD64" i="5" s="1"/>
  <c r="BD71" i="5" s="1"/>
  <c r="BA20" i="5"/>
  <c r="BB20" i="5"/>
  <c r="BC20" i="5"/>
  <c r="BD20" i="5"/>
  <c r="BE20" i="5"/>
  <c r="BA99" i="5"/>
  <c r="BB99" i="5"/>
  <c r="BC99" i="5"/>
  <c r="BD99" i="5"/>
  <c r="BA100" i="5"/>
  <c r="BB100" i="5"/>
  <c r="BC100" i="5"/>
  <c r="BD100" i="5"/>
  <c r="BA82" i="5"/>
  <c r="BA87" i="5" s="1"/>
  <c r="BB82" i="5"/>
  <c r="BB87" i="5" s="1"/>
  <c r="BC82" i="5"/>
  <c r="BC87" i="5" s="1"/>
  <c r="BD82" i="5"/>
  <c r="BD87" i="5" s="1"/>
  <c r="BA64" i="5"/>
  <c r="BA71" i="5" s="1"/>
  <c r="BB64" i="5"/>
  <c r="BB71" i="5" s="1"/>
  <c r="BC64" i="5"/>
  <c r="BC71" i="5" s="1"/>
  <c r="BA107" i="5"/>
  <c r="BB107" i="5"/>
  <c r="BC107" i="5"/>
  <c r="BD107" i="5"/>
  <c r="BE107" i="5"/>
  <c r="BA32" i="5"/>
  <c r="BA33" i="5" s="1"/>
  <c r="BA37" i="5" s="1"/>
  <c r="BA39" i="5" s="1"/>
  <c r="BA46" i="5" s="1"/>
  <c r="BB32" i="5"/>
  <c r="BB33" i="5" s="1"/>
  <c r="BB37" i="5" s="1"/>
  <c r="BB39" i="5" s="1"/>
  <c r="BB46" i="5" s="1"/>
  <c r="BC32" i="5"/>
  <c r="BC33" i="5" s="1"/>
  <c r="BC37" i="5" s="1"/>
  <c r="BC39" i="5" s="1"/>
  <c r="BC46" i="5" s="1"/>
  <c r="BD32" i="5"/>
  <c r="BD33" i="5" s="1"/>
  <c r="BD37" i="5" s="1"/>
  <c r="BD39" i="5" s="1"/>
  <c r="BD46" i="5" s="1"/>
  <c r="BE32" i="5"/>
  <c r="BE33" i="5" s="1"/>
  <c r="BE37" i="5" s="1"/>
  <c r="BE39" i="5" s="1"/>
  <c r="BE46" i="5" s="1"/>
  <c r="BK32" i="5"/>
  <c r="BK33" i="5" s="1"/>
  <c r="BK37" i="5" s="1"/>
  <c r="BK39" i="5" s="1"/>
  <c r="BJ32" i="5"/>
  <c r="AT32" i="5" s="1"/>
  <c r="BI32" i="5"/>
  <c r="BH32" i="5"/>
  <c r="BG32" i="5"/>
  <c r="BF32" i="5"/>
  <c r="BF33" i="5" s="1"/>
  <c r="BF37" i="5" s="1"/>
  <c r="BF39" i="5" s="1"/>
  <c r="BF46" i="5" s="1"/>
  <c r="BA14" i="5"/>
  <c r="BB14" i="5"/>
  <c r="BC14" i="5"/>
  <c r="BD14" i="5"/>
  <c r="BE14" i="5"/>
  <c r="BE89" i="5"/>
  <c r="BE100" i="5" s="1"/>
  <c r="BF89" i="5"/>
  <c r="BF100" i="5" s="1"/>
  <c r="BE57" i="5"/>
  <c r="BF57" i="5"/>
  <c r="BG89" i="5"/>
  <c r="BG100" i="5" s="1"/>
  <c r="BH89" i="5"/>
  <c r="BH100" i="5" s="1"/>
  <c r="BI89" i="5"/>
  <c r="BI100" i="5" s="1"/>
  <c r="BE99" i="5"/>
  <c r="BF99" i="5"/>
  <c r="BG99" i="5"/>
  <c r="BH99" i="5"/>
  <c r="BI99" i="5"/>
  <c r="BJ99" i="5"/>
  <c r="BJ100" i="5"/>
  <c r="BK100" i="5"/>
  <c r="BK99" i="5"/>
  <c r="BE82" i="5"/>
  <c r="BE87" i="5" s="1"/>
  <c r="BF82" i="5"/>
  <c r="BF87" i="5" s="1"/>
  <c r="BG82" i="5"/>
  <c r="BG87" i="5" s="1"/>
  <c r="BH82" i="5"/>
  <c r="BH87" i="5" s="1"/>
  <c r="BI82" i="5"/>
  <c r="BI87" i="5" s="1"/>
  <c r="BJ82" i="5"/>
  <c r="BJ87" i="5" s="1"/>
  <c r="BK82" i="5"/>
  <c r="BK87" i="5" s="1"/>
  <c r="BG64" i="5"/>
  <c r="BH64" i="5"/>
  <c r="BI64" i="5"/>
  <c r="BJ64" i="5"/>
  <c r="BK64" i="5"/>
  <c r="BK71" i="5" s="1"/>
  <c r="BG33" i="5"/>
  <c r="BG37" i="5" s="1"/>
  <c r="BG39" i="5" s="1"/>
  <c r="BG46" i="5" s="1"/>
  <c r="BH33" i="5"/>
  <c r="BH37" i="5" s="1"/>
  <c r="BH39" i="5" s="1"/>
  <c r="BH46" i="5" s="1"/>
  <c r="BJ33" i="5"/>
  <c r="BF20" i="5"/>
  <c r="BG20" i="5"/>
  <c r="BH20" i="5"/>
  <c r="BI20" i="5"/>
  <c r="BJ20" i="5"/>
  <c r="AT20" i="5" s="1"/>
  <c r="BK20" i="5"/>
  <c r="BF14" i="5"/>
  <c r="BG14" i="5"/>
  <c r="BH14" i="5"/>
  <c r="BI14" i="5"/>
  <c r="BJ14" i="5"/>
  <c r="AT14" i="5" s="1"/>
  <c r="BK14" i="5"/>
  <c r="BF107" i="5"/>
  <c r="BG107" i="5"/>
  <c r="BH107" i="5"/>
  <c r="BI107" i="5"/>
  <c r="BJ107" i="5"/>
  <c r="BK107" i="5"/>
  <c r="B3" i="7" a="1"/>
  <c r="B3" i="7" s="1"/>
  <c r="B2" i="7" a="1"/>
  <c r="B2" i="7" s="1"/>
  <c r="E44" i="3"/>
  <c r="F44" i="3"/>
  <c r="G44" i="3"/>
  <c r="H44" i="3"/>
  <c r="I44" i="3"/>
  <c r="J44" i="3"/>
  <c r="K44" i="3"/>
  <c r="L44" i="3"/>
  <c r="M44" i="3"/>
  <c r="N44" i="3"/>
  <c r="O44" i="3"/>
  <c r="P44" i="3"/>
  <c r="Q44" i="3"/>
  <c r="R44" i="3"/>
  <c r="S44" i="3"/>
  <c r="D44" i="3"/>
  <c r="C29" i="1"/>
  <c r="D29" i="1"/>
  <c r="E29" i="1"/>
  <c r="F29" i="1"/>
  <c r="G29" i="1"/>
  <c r="H29" i="1"/>
  <c r="I29" i="1"/>
  <c r="J29" i="1"/>
  <c r="K29" i="1"/>
  <c r="L29" i="1"/>
  <c r="M29" i="1"/>
  <c r="N29" i="1"/>
  <c r="O29" i="1"/>
  <c r="P29" i="1"/>
  <c r="Q29" i="1"/>
  <c r="R29" i="1"/>
  <c r="B29" i="1"/>
  <c r="H32" i="2"/>
  <c r="I32" i="2"/>
  <c r="J32" i="2"/>
  <c r="K32" i="2"/>
  <c r="L32" i="2"/>
  <c r="M32" i="2"/>
  <c r="N32" i="2"/>
  <c r="O32" i="2"/>
  <c r="P32" i="2"/>
  <c r="Q32" i="2"/>
  <c r="R32" i="2"/>
  <c r="S32" i="2"/>
  <c r="G32" i="2"/>
  <c r="E31" i="2"/>
  <c r="F31" i="2"/>
  <c r="G31" i="2"/>
  <c r="H31" i="2"/>
  <c r="I31" i="2"/>
  <c r="J31" i="2"/>
  <c r="K31" i="2"/>
  <c r="L31" i="2"/>
  <c r="M31" i="2"/>
  <c r="N31" i="2"/>
  <c r="O31" i="2"/>
  <c r="P31" i="2"/>
  <c r="Q31" i="2"/>
  <c r="R31" i="2"/>
  <c r="S31" i="2"/>
  <c r="D31" i="2"/>
  <c r="F28" i="2"/>
  <c r="C28" i="2"/>
  <c r="D28" i="2"/>
  <c r="E28" i="2"/>
  <c r="G28" i="2"/>
  <c r="H28" i="2"/>
  <c r="I28" i="2"/>
  <c r="J28" i="2"/>
  <c r="K28" i="2"/>
  <c r="L28" i="2"/>
  <c r="M28" i="2"/>
  <c r="N28" i="2"/>
  <c r="O28" i="2"/>
  <c r="P28" i="2"/>
  <c r="Q28" i="2"/>
  <c r="R28" i="2"/>
  <c r="S28" i="2"/>
  <c r="B28" i="2"/>
  <c r="C26" i="2"/>
  <c r="D26" i="2"/>
  <c r="E26" i="2"/>
  <c r="F26" i="2"/>
  <c r="G26" i="2"/>
  <c r="H26" i="2"/>
  <c r="I26" i="2"/>
  <c r="J26" i="2"/>
  <c r="K26" i="2"/>
  <c r="L26" i="2"/>
  <c r="M26" i="2"/>
  <c r="N26" i="2"/>
  <c r="O26" i="2"/>
  <c r="P26" i="2"/>
  <c r="Q26" i="2"/>
  <c r="R26" i="2"/>
  <c r="S26" i="2"/>
  <c r="B26" i="2"/>
  <c r="BJ71" i="5" l="1"/>
  <c r="BJ37" i="5"/>
  <c r="BJ39" i="5" s="1"/>
  <c r="AT33" i="5"/>
  <c r="AT37" i="5" s="1"/>
  <c r="BH71" i="5"/>
  <c r="AL55" i="5" a="1"/>
  <c r="AL55" i="5" s="1"/>
  <c r="BI33" i="5"/>
  <c r="AP32" i="5"/>
  <c r="BI71" i="5"/>
  <c r="AP55" i="5" s="1" a="1"/>
  <c r="AP55" i="5" s="1"/>
  <c r="BG71" i="5"/>
  <c r="AH55" i="5" a="1"/>
  <c r="AH55" i="5" s="1"/>
  <c r="BF64" i="5"/>
  <c r="BF71" i="5" s="1"/>
  <c r="BE64" i="5"/>
  <c r="BE71" i="5" s="1"/>
  <c r="Z55" i="5" a="1"/>
  <c r="Z55" i="5" s="1"/>
  <c r="BA101" i="5"/>
  <c r="BD101" i="5"/>
  <c r="BC101" i="5"/>
  <c r="BB101" i="5"/>
  <c r="BF101" i="5"/>
  <c r="BE101" i="5"/>
  <c r="BG101" i="5"/>
  <c r="BK101" i="5"/>
  <c r="BH101" i="5"/>
  <c r="BK47" i="5"/>
  <c r="BK46" i="5"/>
  <c r="BJ101" i="5"/>
  <c r="AT55" i="5" s="1" a="1"/>
  <c r="AT55" i="5" s="1"/>
  <c r="BI101" i="5"/>
  <c r="B4" i="7"/>
  <c r="BJ46" i="5" l="1"/>
  <c r="AT39" i="5"/>
  <c r="AD55" i="5" a="1"/>
  <c r="AD55" i="5" s="1"/>
  <c r="BI37" i="5"/>
  <c r="AP33" i="5"/>
  <c r="BI39" i="5" l="1"/>
  <c r="BI46" i="5" s="1"/>
  <c r="AP37" i="5"/>
  <c r="AP3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C36" authorId="0" shapeId="0" xr:uid="{9790B19F-CF91-47A0-A0DE-FDA1F7BBB7FD}">
      <text>
        <r>
          <rPr>
            <b/>
            <sz val="9"/>
            <color indexed="81"/>
            <rFont val="Tahoma"/>
            <family val="2"/>
          </rPr>
          <t>William:</t>
        </r>
        <r>
          <rPr>
            <sz val="9"/>
            <color indexed="81"/>
            <rFont val="Tahoma"/>
            <family val="2"/>
          </rPr>
          <t xml:space="preserve">
After this year, they split "Non-operating (expense) income" into the two entries.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<sst xmlns="http://schemas.openxmlformats.org/spreadsheetml/2006/main" count="2373" uniqueCount="1550">
  <si>
    <t>2006</t>
  </si>
  <si>
    <t>2007</t>
  </si>
  <si>
    <t>2008</t>
  </si>
  <si>
    <t>2009</t>
  </si>
  <si>
    <t>2010</t>
  </si>
  <si>
    <t>2011</t>
  </si>
  <si>
    <t>2012</t>
  </si>
  <si>
    <t>2013</t>
  </si>
  <si>
    <t>2014</t>
  </si>
  <si>
    <t>2015</t>
  </si>
  <si>
    <t>2016</t>
  </si>
  <si>
    <t>2017</t>
  </si>
  <si>
    <t>2018</t>
  </si>
  <si>
    <t>2019</t>
  </si>
  <si>
    <t>2020</t>
  </si>
  <si>
    <t>2021</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</si>
  <si>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</si>
  <si>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</si>
  <si>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</si>
  <si>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</si>
  <si>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</si>
  <si>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</si>
  <si>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</si>
  <si>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</si>
  <si>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</si>
  <si>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</si>
  <si>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</si>
  <si>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</si>
  <si>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</si>
  <si>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</si>
  <si>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</si>
  <si>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</si>
  <si>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</si>
  <si>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</si>
  <si>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</si>
  <si>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</si>
  <si>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</si>
  <si>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</si>
  <si>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</si>
  <si>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</si>
  <si>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</si>
  <si>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0.95</t>
  </si>
  <si>
    <t>0.15</t>
  </si>
  <si>
    <t>0.14</t>
  </si>
  <si>
    <t>- -</t>
  </si>
  <si>
    <t>0.19</t>
  </si>
  <si>
    <t>3,100</t>
  </si>
  <si>
    <t>2,948</t>
  </si>
  <si>
    <t>24.8%</t>
  </si>
  <si>
    <t>720</t>
  </si>
  <si>
    <t>455</t>
  </si>
  <si>
    <t>34.8%</t>
  </si>
  <si>
    <t>15.4%</t>
  </si>
  <si>
    <t>201</t>
  </si>
  <si>
    <t>41</t>
  </si>
  <si>
    <t>583</t>
  </si>
  <si>
    <t>30.0%</t>
  </si>
  <si>
    <t>24.1%</t>
  </si>
  <si>
    <t>78.0%</t>
  </si>
  <si>
    <t>100.0%</t>
  </si>
  <si>
    <t>1.16</t>
  </si>
  <si>
    <t>(0.35)</t>
  </si>
  <si>
    <t>0.16</t>
  </si>
  <si>
    <t>(0.16)</t>
  </si>
  <si>
    <t>3,590</t>
  </si>
  <si>
    <t>(40.4)%</t>
  </si>
  <si>
    <t>626</t>
  </si>
  <si>
    <t>(1,076)</t>
  </si>
  <si>
    <t>22.8%</t>
  </si>
  <si>
    <t>(30.0)%</t>
  </si>
  <si>
    <t>(775)</t>
  </si>
  <si>
    <t>(501)</t>
  </si>
  <si>
    <t>(94.7)%</t>
  </si>
  <si>
    <t>(30.1)%</t>
  </si>
  <si>
    <t>214.6%</t>
  </si>
  <si>
    <t>2.34</t>
  </si>
  <si>
    <t>0.30</t>
  </si>
  <si>
    <t>0.04</t>
  </si>
  <si>
    <t>0.03</t>
  </si>
  <si>
    <t>7.91</t>
  </si>
  <si>
    <t>2,672</t>
  </si>
  <si>
    <t>55.7</t>
  </si>
  <si>
    <t>2.6</t>
  </si>
  <si>
    <t>0.2%</t>
  </si>
  <si>
    <t>6,263</t>
  </si>
  <si>
    <t>19.7%</t>
  </si>
  <si>
    <t>237</t>
  </si>
  <si>
    <t>804</t>
  </si>
  <si>
    <t>39.8%</t>
  </si>
  <si>
    <t>12.8%</t>
  </si>
  <si>
    <t>4,009</t>
  </si>
  <si>
    <t>55</t>
  </si>
  <si>
    <t>21,141</t>
  </si>
  <si>
    <t>3.2%</t>
  </si>
  <si>
    <t>4.2%</t>
  </si>
  <si>
    <t>3.8%</t>
  </si>
  <si>
    <t>88.4%</t>
  </si>
  <si>
    <t>(4,794.0)%</t>
  </si>
  <si>
    <t>3.83</t>
  </si>
  <si>
    <t>1.30</t>
  </si>
  <si>
    <t>0.18</t>
  </si>
  <si>
    <t>0.17</t>
  </si>
  <si>
    <t>12.85</t>
  </si>
  <si>
    <t>1,804</t>
  </si>
  <si>
    <t>12.6</t>
  </si>
  <si>
    <t>0.2</t>
  </si>
  <si>
    <t>1.1%</t>
  </si>
  <si>
    <t>6,911</t>
  </si>
  <si>
    <t>51.2%</t>
  </si>
  <si>
    <t>226</t>
  </si>
  <si>
    <t>2,353</t>
  </si>
  <si>
    <t>41.2%</t>
  </si>
  <si>
    <t>34.0%</t>
  </si>
  <si>
    <t>4,799</t>
  </si>
  <si>
    <t>44</t>
  </si>
  <si>
    <t>23,189</t>
  </si>
  <si>
    <t>8.7%</t>
  </si>
  <si>
    <t>10.1%</t>
  </si>
  <si>
    <t>86.5%</t>
  </si>
  <si>
    <t>1,176.2%</t>
  </si>
  <si>
    <t>2.40</t>
  </si>
  <si>
    <t>0.88</t>
  </si>
  <si>
    <t>0.73</t>
  </si>
  <si>
    <t>0.11</t>
  </si>
  <si>
    <t>0.07</t>
  </si>
  <si>
    <t>7.45</t>
  </si>
  <si>
    <t>3,356</t>
  </si>
  <si>
    <t>22.4</t>
  </si>
  <si>
    <t>1.1</t>
  </si>
  <si>
    <t>0.6%</t>
  </si>
  <si>
    <t>8,065</t>
  </si>
  <si>
    <t>56.9%</t>
  </si>
  <si>
    <t>265</t>
  </si>
  <si>
    <t>2,966</t>
  </si>
  <si>
    <t>36.1%</t>
  </si>
  <si>
    <t>36.8%</t>
  </si>
  <si>
    <t>5,236</t>
  </si>
  <si>
    <t>32</t>
  </si>
  <si>
    <t>25,011</t>
  </si>
  <si>
    <t>14.1%</t>
  </si>
  <si>
    <t>11.9%</t>
  </si>
  <si>
    <t>87.6%</t>
  </si>
  <si>
    <t>55.8%</t>
  </si>
  <si>
    <t>2.79</t>
  </si>
  <si>
    <t>1.11</t>
  </si>
  <si>
    <t>1.07</t>
  </si>
  <si>
    <t>0.13</t>
  </si>
  <si>
    <t>8.02</t>
  </si>
  <si>
    <t>3,296</t>
  </si>
  <si>
    <t>18.7</t>
  </si>
  <si>
    <t>9,188</t>
  </si>
  <si>
    <t>59.4%</t>
  </si>
  <si>
    <t>288</t>
  </si>
  <si>
    <t>3,650</t>
  </si>
  <si>
    <t>35.5%</t>
  </si>
  <si>
    <t>39.7%</t>
  </si>
  <si>
    <t>5,739</t>
  </si>
  <si>
    <t>26,437</t>
  </si>
  <si>
    <t>11.7%</t>
  </si>
  <si>
    <t>16.4%</t>
  </si>
  <si>
    <t>13.8%</t>
  </si>
  <si>
    <t>69.5%</t>
  </si>
  <si>
    <t>3.22</t>
  </si>
  <si>
    <t>0.66</t>
  </si>
  <si>
    <t>1.43</t>
  </si>
  <si>
    <t>0.12</t>
  </si>
  <si>
    <t>8.53</t>
  </si>
  <si>
    <t>3,240</t>
  </si>
  <si>
    <t>47.4</t>
  </si>
  <si>
    <t>3.2</t>
  </si>
  <si>
    <t>10,421</t>
  </si>
  <si>
    <t>20.5%</t>
  </si>
  <si>
    <t>333</t>
  </si>
  <si>
    <t>2,144</t>
  </si>
  <si>
    <t>2.9%</t>
  </si>
  <si>
    <t>20.6%</t>
  </si>
  <si>
    <t>3,832</t>
  </si>
  <si>
    <t>27,630</t>
  </si>
  <si>
    <t>6.7%</t>
  </si>
  <si>
    <t>5.5%</t>
  </si>
  <si>
    <t>7.8%</t>
  </si>
  <si>
    <t>72.2%</t>
  </si>
  <si>
    <t>28.2%</t>
  </si>
  <si>
    <t>4.52</t>
  </si>
  <si>
    <t>1.91</t>
  </si>
  <si>
    <t>0.98</t>
  </si>
  <si>
    <t>0.33</t>
  </si>
  <si>
    <t>10.32</t>
  </si>
  <si>
    <t>2,604</t>
  </si>
  <si>
    <t>23.5</t>
  </si>
  <si>
    <t>1.4</t>
  </si>
  <si>
    <t>0.7%</t>
  </si>
  <si>
    <t>11,778</t>
  </si>
  <si>
    <t>61.5%</t>
  </si>
  <si>
    <t>397</t>
  </si>
  <si>
    <t>4,980</t>
  </si>
  <si>
    <t>31.4%</t>
  </si>
  <si>
    <t>42.3%</t>
  </si>
  <si>
    <t>3,487</t>
  </si>
  <si>
    <t>26,870</t>
  </si>
  <si>
    <t>15.7%</t>
  </si>
  <si>
    <t>20.2%</t>
  </si>
  <si>
    <t>18.5%</t>
  </si>
  <si>
    <t>82.7%</t>
  </si>
  <si>
    <t>244.2%</t>
  </si>
  <si>
    <t>5.06</t>
  </si>
  <si>
    <t>2.17</t>
  </si>
  <si>
    <t>2.65</t>
  </si>
  <si>
    <t>0.40</t>
  </si>
  <si>
    <t>0.22</t>
  </si>
  <si>
    <t>10.93</t>
  </si>
  <si>
    <t>2,508</t>
  </si>
  <si>
    <t>25.6</t>
  </si>
  <si>
    <t>12,702</t>
  </si>
  <si>
    <t>60.6%</t>
  </si>
  <si>
    <t>435</t>
  </si>
  <si>
    <t>5,438</t>
  </si>
  <si>
    <t>29.6%</t>
  </si>
  <si>
    <t>42.8%</t>
  </si>
  <si>
    <t>3,556</t>
  </si>
  <si>
    <t>27,413</t>
  </si>
  <si>
    <t>16.7%</t>
  </si>
  <si>
    <t>20.0%</t>
  </si>
  <si>
    <t>19.8%</t>
  </si>
  <si>
    <t>81.5%</t>
  </si>
  <si>
    <t>77.0%</t>
  </si>
  <si>
    <t>5.67</t>
  </si>
  <si>
    <t>2.59</t>
  </si>
  <si>
    <t>2.52</t>
  </si>
  <si>
    <t>0.48</t>
  </si>
  <si>
    <t>12.20</t>
  </si>
  <si>
    <t>2,446</t>
  </si>
  <si>
    <t>27.0</t>
  </si>
  <si>
    <t>1.3</t>
  </si>
  <si>
    <t>13,880</t>
  </si>
  <si>
    <t>65.3%</t>
  </si>
  <si>
    <t>494</t>
  </si>
  <si>
    <t>6,328</t>
  </si>
  <si>
    <t>45.6%</t>
  </si>
  <si>
    <t>5,518</t>
  </si>
  <si>
    <t>29,842</t>
  </si>
  <si>
    <t>18.2%</t>
  </si>
  <si>
    <t>22.4%</t>
  </si>
  <si>
    <t>21.2%</t>
  </si>
  <si>
    <t>81.4%</t>
  </si>
  <si>
    <t>66.2%</t>
  </si>
  <si>
    <t>6.32</t>
  </si>
  <si>
    <t>2.51</t>
  </si>
  <si>
    <t>2.12</t>
  </si>
  <si>
    <t>0.57</t>
  </si>
  <si>
    <t>13.79</t>
  </si>
  <si>
    <t>2,386</t>
  </si>
  <si>
    <t>30.9</t>
  </si>
  <si>
    <t>15,082</t>
  </si>
  <si>
    <t>52.3%</t>
  </si>
  <si>
    <t>502</t>
  </si>
  <si>
    <t>5,991</t>
  </si>
  <si>
    <t>25.2%</t>
  </si>
  <si>
    <t>6,267</t>
  </si>
  <si>
    <t>15,882</t>
  </si>
  <si>
    <t>32,912</t>
  </si>
  <si>
    <t>11.3%</t>
  </si>
  <si>
    <t>13.2%</t>
  </si>
  <si>
    <t>77.5%</t>
  </si>
  <si>
    <t>168.4%</t>
  </si>
  <si>
    <t>7.96</t>
  </si>
  <si>
    <t>2.91</t>
  </si>
  <si>
    <t>3.69</t>
  </si>
  <si>
    <t>0.69</t>
  </si>
  <si>
    <t>0.31</t>
  </si>
  <si>
    <t>14.21</t>
  </si>
  <si>
    <t>2,305</t>
  </si>
  <si>
    <t>33.5</t>
  </si>
  <si>
    <t>18,358</t>
  </si>
  <si>
    <t>556</t>
  </si>
  <si>
    <t>6,699</t>
  </si>
  <si>
    <t>42.7%</t>
  </si>
  <si>
    <t>36.5%</t>
  </si>
  <si>
    <t>9,029</t>
  </si>
  <si>
    <t>16,618</t>
  </si>
  <si>
    <t>32,760</t>
  </si>
  <si>
    <t>12.1%</t>
  </si>
  <si>
    <t>18.0%</t>
  </si>
  <si>
    <t>20.4%</t>
  </si>
  <si>
    <t>76.4%</t>
  </si>
  <si>
    <t>99.6%</t>
  </si>
  <si>
    <t>9.20</t>
  </si>
  <si>
    <t>4.60</t>
  </si>
  <si>
    <t>5.36</t>
  </si>
  <si>
    <t>0.86</t>
  </si>
  <si>
    <t>0.32</t>
  </si>
  <si>
    <t>15.19</t>
  </si>
  <si>
    <t>2,239</t>
  </si>
  <si>
    <t>28.7</t>
  </si>
  <si>
    <t>20,609</t>
  </si>
  <si>
    <t>62.9%</t>
  </si>
  <si>
    <t>613</t>
  </si>
  <si>
    <t>10,301</t>
  </si>
  <si>
    <t>19.6%</t>
  </si>
  <si>
    <t>50.0%</t>
  </si>
  <si>
    <t>16,630</t>
  </si>
  <si>
    <t>34,006</t>
  </si>
  <si>
    <t>18.6%</t>
  </si>
  <si>
    <t>19.4%</t>
  </si>
  <si>
    <t>30.3%</t>
  </si>
  <si>
    <t>75.9%</t>
  </si>
  <si>
    <t>10.50</t>
  </si>
  <si>
    <t>5.52</t>
  </si>
  <si>
    <t>5.49</t>
  </si>
  <si>
    <t>1.04</t>
  </si>
  <si>
    <t>0.35</t>
  </si>
  <si>
    <t>15.84</t>
  </si>
  <si>
    <t>2,189</t>
  </si>
  <si>
    <t>30.0</t>
  </si>
  <si>
    <t>1.2</t>
  </si>
  <si>
    <t>22,977</t>
  </si>
  <si>
    <t>656</t>
  </si>
  <si>
    <t>12,080</t>
  </si>
  <si>
    <t>18.8%</t>
  </si>
  <si>
    <t>52.6%</t>
  </si>
  <si>
    <t>7,555</t>
  </si>
  <si>
    <t>16,729</t>
  </si>
  <si>
    <t>34,684</t>
  </si>
  <si>
    <t>81.2%</t>
  </si>
  <si>
    <t>90.4%</t>
  </si>
  <si>
    <t>10.21</t>
  </si>
  <si>
    <t>5.08</t>
  </si>
  <si>
    <t>4.53</t>
  </si>
  <si>
    <t>1.24</t>
  </si>
  <si>
    <t>0.34</t>
  </si>
  <si>
    <t>16.92</t>
  </si>
  <si>
    <t>2,140</t>
  </si>
  <si>
    <t>37.9</t>
  </si>
  <si>
    <t>1.0</t>
  </si>
  <si>
    <t>21,846</t>
  </si>
  <si>
    <t>64.5%</t>
  </si>
  <si>
    <t>767</t>
  </si>
  <si>
    <t>10,866</t>
  </si>
  <si>
    <t>49.7%</t>
  </si>
  <si>
    <t>13,135</t>
  </si>
  <si>
    <t>21,071</t>
  </si>
  <si>
    <t>36,210</t>
  </si>
  <si>
    <t>17.0%</t>
  </si>
  <si>
    <t>17.7%</t>
  </si>
  <si>
    <t>75.5%</t>
  </si>
  <si>
    <t>111.1%</t>
  </si>
  <si>
    <t>11.32</t>
  </si>
  <si>
    <t>5.78</t>
  </si>
  <si>
    <t>6.82</t>
  </si>
  <si>
    <t>1.31</t>
  </si>
  <si>
    <t>17.64</t>
  </si>
  <si>
    <t>2,130</t>
  </si>
  <si>
    <t>38.3</t>
  </si>
  <si>
    <t>24,105</t>
  </si>
  <si>
    <t>65.6%</t>
  </si>
  <si>
    <t>12,311</t>
  </si>
  <si>
    <t>23.4%</t>
  </si>
  <si>
    <t>51.1%</t>
  </si>
  <si>
    <t>11,868</t>
  </si>
  <si>
    <t>19,978</t>
  </si>
  <si>
    <t>37,589</t>
  </si>
  <si>
    <t>18.9%</t>
  </si>
  <si>
    <t>32.8%</t>
  </si>
  <si>
    <t>77.3%</t>
  </si>
  <si>
    <t>79.0%</t>
  </si>
  <si>
    <t>14.90</t>
  </si>
  <si>
    <t>7.25</t>
  </si>
  <si>
    <t>8.52</t>
  </si>
  <si>
    <t>1.65</t>
  </si>
  <si>
    <t>0.47</t>
  </si>
  <si>
    <t>19.27</t>
  </si>
  <si>
    <t>1,885</t>
  </si>
  <si>
    <t>31.1</t>
  </si>
  <si>
    <t>1.5</t>
  </si>
  <si>
    <t>0.8%</t>
  </si>
  <si>
    <t>28,082</t>
  </si>
  <si>
    <t>64.3%</t>
  </si>
  <si>
    <t>837</t>
  </si>
  <si>
    <t>14,601</t>
  </si>
  <si>
    <t>16.6%</t>
  </si>
  <si>
    <t>52.1%</t>
  </si>
  <si>
    <t>8,662</t>
  </si>
  <si>
    <t>20,546</t>
  </si>
  <si>
    <t>35,483</t>
  </si>
  <si>
    <t>23.2%</t>
  </si>
  <si>
    <t>41.1%</t>
  </si>
  <si>
    <t>78.7%</t>
  </si>
  <si>
    <t>96.9%</t>
  </si>
  <si>
    <t>2004</t>
  </si>
  <si>
    <t>2005</t>
  </si>
  <si>
    <t>Revenue</t>
  </si>
  <si>
    <t>COGS</t>
  </si>
  <si>
    <t>Gross Profit</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</si>
  <si>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</si>
  <si>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</si>
  <si>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</si>
  <si>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</si>
  <si>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</si>
  <si>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</si>
  <si>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</si>
  <si>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</si>
  <si>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</si>
  <si>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</si>
  <si>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</si>
  <si>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Operating Income</t>
  </si>
  <si>
    <t>Total Other Income Exp.(Gains)</t>
  </si>
  <si>
    <t>Income Before Tax</t>
  </si>
  <si>
    <t>Income Tax Expense (Gain)</t>
  </si>
  <si>
    <t>Net Income</t>
  </si>
  <si>
    <t>EPS</t>
  </si>
  <si>
    <t>EPS Diluted</t>
  </si>
  <si>
    <t>Weighted Avg. Shares Outs.</t>
  </si>
  <si>
    <t>Weighted Avg. Shares Outs. Dil.</t>
  </si>
  <si>
    <t>2,665</t>
  </si>
  <si>
    <t>957</t>
  </si>
  <si>
    <t>1,708</t>
  </si>
  <si>
    <t>1,122</t>
  </si>
  <si>
    <t>665</t>
  </si>
  <si>
    <t>457</t>
  </si>
  <si>
    <t>2,079</t>
  </si>
  <si>
    <t>108</t>
  </si>
  <si>
    <t>136</t>
  </si>
  <si>
    <t>692</t>
  </si>
  <si>
    <t>453</t>
  </si>
  <si>
    <t>3</t>
  </si>
  <si>
    <t>456</t>
  </si>
  <si>
    <t>183</t>
  </si>
  <si>
    <t>0.09</t>
  </si>
  <si>
    <t>657</t>
  </si>
  <si>
    <t>118</t>
  </si>
  <si>
    <t>539</t>
  </si>
  <si>
    <t>2,218</t>
  </si>
  <si>
    <t>1,426</t>
  </si>
  <si>
    <t>730</t>
  </si>
  <si>
    <t>(8)</t>
  </si>
  <si>
    <t>722</t>
  </si>
  <si>
    <t>251</t>
  </si>
  <si>
    <t>5,039</t>
  </si>
  <si>
    <t>792</t>
  </si>
  <si>
    <t>211</t>
  </si>
  <si>
    <t>581</t>
  </si>
  <si>
    <t>4,247</t>
  </si>
  <si>
    <t>81</t>
  </si>
  <si>
    <t>(686)</t>
  </si>
  <si>
    <t>(1,449)</t>
  </si>
  <si>
    <t>62</t>
  </si>
  <si>
    <t>(1,387)</t>
  </si>
  <si>
    <t>(316)</t>
  </si>
  <si>
    <t>1,538</t>
  </si>
  <si>
    <t>4,725</t>
  </si>
  <si>
    <t>2,023</t>
  </si>
  <si>
    <t>1,786</t>
  </si>
  <si>
    <t>770</t>
  </si>
  <si>
    <t>1,016</t>
  </si>
  <si>
    <t>3,561</t>
  </si>
  <si>
    <t>143</t>
  </si>
  <si>
    <t>1,716</t>
  </si>
  <si>
    <t>1,232</t>
  </si>
  <si>
    <t>104</t>
  </si>
  <si>
    <t>1,336</t>
  </si>
  <si>
    <t>532</t>
  </si>
  <si>
    <t>0.24</t>
  </si>
  <si>
    <t>3,076</t>
  </si>
  <si>
    <t>1,536</t>
  </si>
  <si>
    <t>5,375</t>
  </si>
  <si>
    <t>1,835</t>
  </si>
  <si>
    <t>1,609</t>
  </si>
  <si>
    <t>691</t>
  </si>
  <si>
    <t>918</t>
  </si>
  <si>
    <t>3,371</t>
  </si>
  <si>
    <t>115</t>
  </si>
  <si>
    <t>4,342</t>
  </si>
  <si>
    <t>3,538</t>
  </si>
  <si>
    <t>462</t>
  </si>
  <si>
    <t>4,000</t>
  </si>
  <si>
    <t>1,648</t>
  </si>
  <si>
    <t>0.78</t>
  </si>
  <si>
    <t>3,032</t>
  </si>
  <si>
    <t>1,647</t>
  </si>
  <si>
    <t>6,418</t>
  </si>
  <si>
    <t>1,874</t>
  </si>
  <si>
    <t>645</t>
  </si>
  <si>
    <t>964</t>
  </si>
  <si>
    <t>3,521</t>
  </si>
  <si>
    <t>72</t>
  </si>
  <si>
    <t>4,977</t>
  </si>
  <si>
    <t>4,589</t>
  </si>
  <si>
    <t>49</t>
  </si>
  <si>
    <t>4,638</t>
  </si>
  <si>
    <t>1,674</t>
  </si>
  <si>
    <t>0.68</t>
  </si>
  <si>
    <t>4,384</t>
  </si>
  <si>
    <t>1,816</t>
  </si>
  <si>
    <t>7,372</t>
  </si>
  <si>
    <t>1,909</t>
  </si>
  <si>
    <t>1,621</t>
  </si>
  <si>
    <t>751</t>
  </si>
  <si>
    <t>870</t>
  </si>
  <si>
    <t>3,725</t>
  </si>
  <si>
    <t>5,980</t>
  </si>
  <si>
    <t>5,456</t>
  </si>
  <si>
    <t>200</t>
  </si>
  <si>
    <t>5,656</t>
  </si>
  <si>
    <t>2,010</t>
  </si>
  <si>
    <t>0.89</t>
  </si>
  <si>
    <t>4,088</t>
  </si>
  <si>
    <t>8,281</t>
  </si>
  <si>
    <t>2,042</t>
  </si>
  <si>
    <t>1,709</t>
  </si>
  <si>
    <t>836</t>
  </si>
  <si>
    <t>873</t>
  </si>
  <si>
    <t>4,182</t>
  </si>
  <si>
    <t>2,542</t>
  </si>
  <si>
    <t>2,139</t>
  </si>
  <si>
    <t>68</t>
  </si>
  <si>
    <t>2,207</t>
  </si>
  <si>
    <t>65</t>
  </si>
  <si>
    <t>0.56</t>
  </si>
  <si>
    <t>3,856</t>
  </si>
  <si>
    <t>2,400</t>
  </si>
  <si>
    <t>9,378</t>
  </si>
  <si>
    <t>2,136</t>
  </si>
  <si>
    <t>1,739</t>
  </si>
  <si>
    <t>863</t>
  </si>
  <si>
    <t>876</t>
  </si>
  <si>
    <t>4,536</t>
  </si>
  <si>
    <t>7,654</t>
  </si>
  <si>
    <t>7,239</t>
  </si>
  <si>
    <t>18</t>
  </si>
  <si>
    <t>7,257</t>
  </si>
  <si>
    <t>2,277</t>
  </si>
  <si>
    <t>1.90</t>
  </si>
  <si>
    <t>2,624</t>
  </si>
  <si>
    <t>2,382</t>
  </si>
  <si>
    <t>10,320</t>
  </si>
  <si>
    <t>2,170</t>
  </si>
  <si>
    <t>1,735</t>
  </si>
  <si>
    <t>835</t>
  </si>
  <si>
    <t>900</t>
  </si>
  <si>
    <t>4,552</t>
  </si>
  <si>
    <t>8,159</t>
  </si>
  <si>
    <t>7,697</t>
  </si>
  <si>
    <t>27</t>
  </si>
  <si>
    <t>7,724</t>
  </si>
  <si>
    <t>2,286</t>
  </si>
  <si>
    <t>2.16</t>
  </si>
  <si>
    <t>2.15</t>
  </si>
  <si>
    <t>2,524</t>
  </si>
  <si>
    <t>2,553</t>
  </si>
  <si>
    <t>11,327</t>
  </si>
  <si>
    <t>2,249</t>
  </si>
  <si>
    <t>1,755</t>
  </si>
  <si>
    <t>883</t>
  </si>
  <si>
    <t>872</t>
  </si>
  <si>
    <t>4,802</t>
  </si>
  <si>
    <t>9,489</t>
  </si>
  <si>
    <t>9,064</t>
  </si>
  <si>
    <t>(69)</t>
  </si>
  <si>
    <t>8,995</t>
  </si>
  <si>
    <t>2,667</t>
  </si>
  <si>
    <t>2.58</t>
  </si>
  <si>
    <t>2,457</t>
  </si>
  <si>
    <t>2,764</t>
  </si>
  <si>
    <t>12,318</t>
  </si>
  <si>
    <t>2,556</t>
  </si>
  <si>
    <t>2,054</t>
  </si>
  <si>
    <t>1,185</t>
  </si>
  <si>
    <t>869</t>
  </si>
  <si>
    <t>5,320</t>
  </si>
  <si>
    <t>427</t>
  </si>
  <si>
    <t>8,941</t>
  </si>
  <si>
    <t>7,883</t>
  </si>
  <si>
    <t>129</t>
  </si>
  <si>
    <t>8,012</t>
  </si>
  <si>
    <t>2,021</t>
  </si>
  <si>
    <t>2.49</t>
  </si>
  <si>
    <t>2.48</t>
  </si>
  <si>
    <t>2,414</t>
  </si>
  <si>
    <t>3,248</t>
  </si>
  <si>
    <t>15,110</t>
  </si>
  <si>
    <t>2,947</t>
  </si>
  <si>
    <t>2,391</t>
  </si>
  <si>
    <t>1,469</t>
  </si>
  <si>
    <t>922</t>
  </si>
  <si>
    <t>6,195</t>
  </si>
  <si>
    <t>563</t>
  </si>
  <si>
    <t>12,813</t>
  </si>
  <si>
    <t>12,144</t>
  </si>
  <si>
    <t>(450)</t>
  </si>
  <si>
    <t>11,694</t>
  </si>
  <si>
    <t>4,995</t>
  </si>
  <si>
    <t>2.80</t>
  </si>
  <si>
    <t>2,395</t>
  </si>
  <si>
    <t>16,753</t>
  </si>
  <si>
    <t>3,192</t>
  </si>
  <si>
    <t>2,579</t>
  </si>
  <si>
    <t>1,591</t>
  </si>
  <si>
    <t>988</t>
  </si>
  <si>
    <t>7,048</t>
  </si>
  <si>
    <t>612</t>
  </si>
  <si>
    <t>14,031</t>
  </si>
  <si>
    <t>12,954</t>
  </si>
  <si>
    <t>(148)</t>
  </si>
  <si>
    <t>12,806</t>
  </si>
  <si>
    <t>2,505</t>
  </si>
  <si>
    <t>4.43</t>
  </si>
  <si>
    <t>4.42</t>
  </si>
  <si>
    <t>2,329</t>
  </si>
  <si>
    <t>4,165</t>
  </si>
  <si>
    <t>18,812</t>
  </si>
  <si>
    <t>3,411</t>
  </si>
  <si>
    <t>2,755</t>
  </si>
  <si>
    <t>1,650</t>
  </si>
  <si>
    <t>1,105</t>
  </si>
  <si>
    <t>7,576</t>
  </si>
  <si>
    <t>533</t>
  </si>
  <si>
    <t>16,073</t>
  </si>
  <si>
    <t>15,001</t>
  </si>
  <si>
    <t>(117)</t>
  </si>
  <si>
    <t>14,884</t>
  </si>
  <si>
    <t>2,804</t>
  </si>
  <si>
    <t>5.32</t>
  </si>
  <si>
    <t>2,272</t>
  </si>
  <si>
    <t>4,512</t>
  </si>
  <si>
    <t>17,334</t>
  </si>
  <si>
    <t>3,242</t>
  </si>
  <si>
    <t>2,475</t>
  </si>
  <si>
    <t>1,504</t>
  </si>
  <si>
    <t>971</t>
  </si>
  <si>
    <t>7,754</t>
  </si>
  <si>
    <t>516</t>
  </si>
  <si>
    <t>15,073</t>
  </si>
  <si>
    <t>14,081</t>
  </si>
  <si>
    <t>(291)</t>
  </si>
  <si>
    <t>13,790</t>
  </si>
  <si>
    <t>2,924</t>
  </si>
  <si>
    <t>4.90</t>
  </si>
  <si>
    <t>4.89</t>
  </si>
  <si>
    <t>2,223</t>
  </si>
  <si>
    <t>4,970</t>
  </si>
  <si>
    <t>19,135</t>
  </si>
  <si>
    <t>3,328</t>
  </si>
  <si>
    <t>1,388</t>
  </si>
  <si>
    <t>1,136</t>
  </si>
  <si>
    <t>8,298</t>
  </si>
  <si>
    <t>513</t>
  </si>
  <si>
    <t>17,380</t>
  </si>
  <si>
    <t>15,804</t>
  </si>
  <si>
    <t>259</t>
  </si>
  <si>
    <t>16,063</t>
  </si>
  <si>
    <t>3,752</t>
  </si>
  <si>
    <t>5.63</t>
  </si>
  <si>
    <t>2,188</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</si>
  <si>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</si>
  <si>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</si>
  <si>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</si>
  <si>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</si>
  <si>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</si>
  <si>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</si>
  <si>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</si>
  <si>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</si>
  <si>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</si>
  <si>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</si>
  <si>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</si>
  <si>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</si>
  <si>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</si>
  <si>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</si>
  <si>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</si>
  <si>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</si>
  <si>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</si>
  <si>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</si>
  <si>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</si>
  <si>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</si>
  <si>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</si>
  <si>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</si>
  <si>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</si>
  <si>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</si>
  <si>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</si>
  <si>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</si>
  <si>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</si>
  <si>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</si>
  <si>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</si>
  <si>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</si>
  <si>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</si>
  <si>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</si>
  <si>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</si>
  <si>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</si>
  <si>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</si>
  <si>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</si>
  <si>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</si>
  <si>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</si>
  <si>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</si>
  <si>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270</t>
  </si>
  <si>
    <t>258</t>
  </si>
  <si>
    <t>1,066</t>
  </si>
  <si>
    <t>1,594</t>
  </si>
  <si>
    <t>702</t>
  </si>
  <si>
    <t>238</t>
  </si>
  <si>
    <t>431</t>
  </si>
  <si>
    <t>1,370</t>
  </si>
  <si>
    <t>2,964</t>
  </si>
  <si>
    <t>119</t>
  </si>
  <si>
    <t>1,242</t>
  </si>
  <si>
    <t>1,393</t>
  </si>
  <si>
    <t>909</t>
  </si>
  <si>
    <t>950</t>
  </si>
  <si>
    <t>2,343</t>
  </si>
  <si>
    <t>621</t>
  </si>
  <si>
    <t>2,926</t>
  </si>
  <si>
    <t>38</t>
  </si>
  <si>
    <t>275</t>
  </si>
  <si>
    <t>255</t>
  </si>
  <si>
    <t>1,977</t>
  </si>
  <si>
    <t>2,507</t>
  </si>
  <si>
    <t>471</t>
  </si>
  <si>
    <t>449</t>
  </si>
  <si>
    <t>1,883</t>
  </si>
  <si>
    <t>4,390</t>
  </si>
  <si>
    <t>99</t>
  </si>
  <si>
    <t>149</t>
  </si>
  <si>
    <t>3,142</t>
  </si>
  <si>
    <t>3,282</t>
  </si>
  <si>
    <t>1,571</t>
  </si>
  <si>
    <t>4,853</t>
  </si>
  <si>
    <t>(0)</t>
  </si>
  <si>
    <t>4,352</t>
  </si>
  <si>
    <t>39</t>
  </si>
  <si>
    <t>4,979</t>
  </si>
  <si>
    <t>355</t>
  </si>
  <si>
    <t>5,334</t>
  </si>
  <si>
    <t>1,473</t>
  </si>
  <si>
    <t>4,367</t>
  </si>
  <si>
    <t>11,174</t>
  </si>
  <si>
    <t>1,080</t>
  </si>
  <si>
    <t>10,213</t>
  </si>
  <si>
    <t>10,883</t>
  </si>
  <si>
    <t>21,096</t>
  </si>
  <si>
    <t>795</t>
  </si>
  <si>
    <t>23,807</t>
  </si>
  <si>
    <t>34,981</t>
  </si>
  <si>
    <t>159</t>
  </si>
  <si>
    <t>51</t>
  </si>
  <si>
    <t>122</t>
  </si>
  <si>
    <t>6,918</t>
  </si>
  <si>
    <t>7,165</t>
  </si>
  <si>
    <t>3,811</t>
  </si>
  <si>
    <t>2,809</t>
  </si>
  <si>
    <t>6,675</t>
  </si>
  <si>
    <t>13,840</t>
  </si>
  <si>
    <t>186</t>
  </si>
  <si>
    <t>(70)</t>
  </si>
  <si>
    <t>21,025</t>
  </si>
  <si>
    <t>4,617</t>
  </si>
  <si>
    <t>4,732</t>
  </si>
  <si>
    <t>1,049</t>
  </si>
  <si>
    <t>3,460</t>
  </si>
  <si>
    <t>9,241</t>
  </si>
  <si>
    <t>1,204</t>
  </si>
  <si>
    <t>10,208</t>
  </si>
  <si>
    <t>21,091</t>
  </si>
  <si>
    <t>475</t>
  </si>
  <si>
    <t>23,040</t>
  </si>
  <si>
    <t>32,281</t>
  </si>
  <si>
    <t>156</t>
  </si>
  <si>
    <t>12</t>
  </si>
  <si>
    <t>327</t>
  </si>
  <si>
    <t>4,235</t>
  </si>
  <si>
    <t>4,442</t>
  </si>
  <si>
    <t>3,807</t>
  </si>
  <si>
    <t>4,646</t>
  </si>
  <si>
    <t>9,088</t>
  </si>
  <si>
    <t>2,219</t>
  </si>
  <si>
    <t>(188)</t>
  </si>
  <si>
    <t>21,158</t>
  </si>
  <si>
    <t>32,277</t>
  </si>
  <si>
    <t>4</t>
  </si>
  <si>
    <t>3,867</t>
  </si>
  <si>
    <t>184</t>
  </si>
  <si>
    <t>4,051</t>
  </si>
  <si>
    <t>878</t>
  </si>
  <si>
    <t>3,805</t>
  </si>
  <si>
    <t>8,734</t>
  </si>
  <si>
    <t>1,357</t>
  </si>
  <si>
    <t>11,447</t>
  </si>
  <si>
    <t>11,478</t>
  </si>
  <si>
    <t>22,925</t>
  </si>
  <si>
    <t>138</t>
  </si>
  <si>
    <t>254</t>
  </si>
  <si>
    <t>24,674</t>
  </si>
  <si>
    <t>33,408</t>
  </si>
  <si>
    <t>137</t>
  </si>
  <si>
    <t>40</t>
  </si>
  <si>
    <t>3,307</t>
  </si>
  <si>
    <t>3,498</t>
  </si>
  <si>
    <t>4,181</t>
  </si>
  <si>
    <t>683</t>
  </si>
  <si>
    <t>4,896</t>
  </si>
  <si>
    <t>8,394</t>
  </si>
  <si>
    <t>4,368</t>
  </si>
  <si>
    <t>(151)</t>
  </si>
  <si>
    <t>20,794</t>
  </si>
  <si>
    <t>33,405</t>
  </si>
  <si>
    <t>2,127</t>
  </si>
  <si>
    <t>1,271</t>
  </si>
  <si>
    <t>3,398</t>
  </si>
  <si>
    <t>972</t>
  </si>
  <si>
    <t>4,820</t>
  </si>
  <si>
    <t>9,190</t>
  </si>
  <si>
    <t>1,541</t>
  </si>
  <si>
    <t>11,668</t>
  </si>
  <si>
    <t>11,436</t>
  </si>
  <si>
    <t>23,104</t>
  </si>
  <si>
    <t>811</t>
  </si>
  <si>
    <t>114</t>
  </si>
  <si>
    <t>25,570</t>
  </si>
  <si>
    <t>34,760</t>
  </si>
  <si>
    <t>169</t>
  </si>
  <si>
    <t>63</t>
  </si>
  <si>
    <t>3,219</t>
  </si>
  <si>
    <t>3,451</t>
  </si>
  <si>
    <t>4,205</t>
  </si>
  <si>
    <t>667</t>
  </si>
  <si>
    <t>4,872</t>
  </si>
  <si>
    <t>8,323</t>
  </si>
  <si>
    <t>6,706</t>
  </si>
  <si>
    <t>(176)</t>
  </si>
  <si>
    <t>19,907</t>
  </si>
  <si>
    <t>2,074</t>
  </si>
  <si>
    <t>743</t>
  </si>
  <si>
    <t>2,817</t>
  </si>
  <si>
    <t>1,356</t>
  </si>
  <si>
    <t>7,613</t>
  </si>
  <si>
    <t>11,786</t>
  </si>
  <si>
    <t>1,634</t>
  </si>
  <si>
    <t>11,681</t>
  </si>
  <si>
    <t>11,420</t>
  </si>
  <si>
    <t>23,101</t>
  </si>
  <si>
    <t>3,369</t>
  </si>
  <si>
    <t>123</t>
  </si>
  <si>
    <t>28,227</t>
  </si>
  <si>
    <t>40,013</t>
  </si>
  <si>
    <t>152</t>
  </si>
  <si>
    <t>58</t>
  </si>
  <si>
    <t>7,743</t>
  </si>
  <si>
    <t>7,954</t>
  </si>
  <si>
    <t>4,058</t>
  </si>
  <si>
    <t>371</t>
  </si>
  <si>
    <t>4,429</t>
  </si>
  <si>
    <t>12,383</t>
  </si>
  <si>
    <t>7,809</t>
  </si>
  <si>
    <t>(171)</t>
  </si>
  <si>
    <t>19,992</t>
  </si>
  <si>
    <t>2,186</t>
  </si>
  <si>
    <t>2,069</t>
  </si>
  <si>
    <t>4,255</t>
  </si>
  <si>
    <t>1,702</t>
  </si>
  <si>
    <t>1,865</t>
  </si>
  <si>
    <t>7,822</t>
  </si>
  <si>
    <t>1,732</t>
  </si>
  <si>
    <t>11,351</t>
  </si>
  <si>
    <t>23,032</t>
  </si>
  <si>
    <t>2,790</t>
  </si>
  <si>
    <t>580</t>
  </si>
  <si>
    <t>28,134</t>
  </si>
  <si>
    <t>35,956</t>
  </si>
  <si>
    <t>64</t>
  </si>
  <si>
    <t>4,091</t>
  </si>
  <si>
    <t>4,335</t>
  </si>
  <si>
    <t>4,149</t>
  </si>
  <si>
    <t>602</t>
  </si>
  <si>
    <t>4,751</t>
  </si>
  <si>
    <t>9,086</t>
  </si>
  <si>
    <t>7,974</t>
  </si>
  <si>
    <t>21</t>
  </si>
  <si>
    <t>18,875</t>
  </si>
  <si>
    <t>1,971</t>
  </si>
  <si>
    <t>1,979</t>
  </si>
  <si>
    <t>3,950</t>
  </si>
  <si>
    <t>1,699</t>
  </si>
  <si>
    <t>3,913</t>
  </si>
  <si>
    <t>9,562</t>
  </si>
  <si>
    <t>1,892</t>
  </si>
  <si>
    <t>11,753</t>
  </si>
  <si>
    <t>11,411</t>
  </si>
  <si>
    <t>23,164</t>
  </si>
  <si>
    <t>3,050</t>
  </si>
  <si>
    <t>8</t>
  </si>
  <si>
    <t>893</t>
  </si>
  <si>
    <t>29,007</t>
  </si>
  <si>
    <t>38,569</t>
  </si>
  <si>
    <t>147</t>
  </si>
  <si>
    <t>73</t>
  </si>
  <si>
    <t>5,777</t>
  </si>
  <si>
    <t>6,006</t>
  </si>
  <si>
    <t>4,145</t>
  </si>
  <si>
    <t>1,005</t>
  </si>
  <si>
    <t>5,150</t>
  </si>
  <si>
    <t>11,156</t>
  </si>
  <si>
    <t>9,131</t>
  </si>
  <si>
    <t>(17)</t>
  </si>
  <si>
    <t>18,299</t>
  </si>
  <si>
    <t>3,518</t>
  </si>
  <si>
    <t>2,497</t>
  </si>
  <si>
    <t>6,015</t>
  </si>
  <si>
    <t>1,332</t>
  </si>
  <si>
    <t>3,545</t>
  </si>
  <si>
    <t>10,892</t>
  </si>
  <si>
    <t>1,888</t>
  </si>
  <si>
    <t>11,825</t>
  </si>
  <si>
    <t>11,361</t>
  </si>
  <si>
    <t>23,186</t>
  </si>
  <si>
    <t>3,429</t>
  </si>
  <si>
    <t>11</t>
  </si>
  <si>
    <t>830</t>
  </si>
  <si>
    <t>29,344</t>
  </si>
  <si>
    <t>40,236</t>
  </si>
  <si>
    <t>127</t>
  </si>
  <si>
    <t>75</t>
  </si>
  <si>
    <t>5,166</t>
  </si>
  <si>
    <t>5,374</t>
  </si>
  <si>
    <t>4,123</t>
  </si>
  <si>
    <t>897</t>
  </si>
  <si>
    <t>5,020</t>
  </si>
  <si>
    <t>10,394</t>
  </si>
  <si>
    <t>11,843</t>
  </si>
  <si>
    <t>(74)</t>
  </si>
  <si>
    <t>18,073</t>
  </si>
  <si>
    <t>5,619</t>
  </si>
  <si>
    <t>3,319</t>
  </si>
  <si>
    <t>8,938</t>
  </si>
  <si>
    <t>2,740</t>
  </si>
  <si>
    <t>2,635</t>
  </si>
  <si>
    <t>14,313</t>
  </si>
  <si>
    <t>2,150</t>
  </si>
  <si>
    <t>15,066</t>
  </si>
  <si>
    <t>27,234</t>
  </si>
  <si>
    <t>42,300</t>
  </si>
  <si>
    <t>3,977</t>
  </si>
  <si>
    <t>22</t>
  </si>
  <si>
    <t>1,273</t>
  </si>
  <si>
    <t>49,722</t>
  </si>
  <si>
    <t>64,035</t>
  </si>
  <si>
    <t>203</t>
  </si>
  <si>
    <t>153</t>
  </si>
  <si>
    <t>7,843</t>
  </si>
  <si>
    <t>8,046</t>
  </si>
  <si>
    <t>4,808</t>
  </si>
  <si>
    <t>2,387</t>
  </si>
  <si>
    <t>23,077</t>
  </si>
  <si>
    <t>31,123</t>
  </si>
  <si>
    <t>5,717</t>
  </si>
  <si>
    <t>10,462</t>
  </si>
  <si>
    <t>(458)</t>
  </si>
  <si>
    <t>22,908</t>
  </si>
  <si>
    <t>9,874</t>
  </si>
  <si>
    <t>3,564</t>
  </si>
  <si>
    <t>13,438</t>
  </si>
  <si>
    <t>2,554</t>
  </si>
  <si>
    <t>3,031</t>
  </si>
  <si>
    <t>19,023</t>
  </si>
  <si>
    <t>2,253</t>
  </si>
  <si>
    <t>27,848</t>
  </si>
  <si>
    <t>42,958</t>
  </si>
  <si>
    <t>1,926</t>
  </si>
  <si>
    <t>1,817</t>
  </si>
  <si>
    <t>48,954</t>
  </si>
  <si>
    <t>67,977</t>
  </si>
  <si>
    <t>179</t>
  </si>
  <si>
    <t>1,749</t>
  </si>
  <si>
    <t>243</t>
  </si>
  <si>
    <t>8,066</t>
  </si>
  <si>
    <t>9,994</t>
  </si>
  <si>
    <t>2,625</t>
  </si>
  <si>
    <t>25,223</t>
  </si>
  <si>
    <t>35,217</t>
  </si>
  <si>
    <t>5,526</t>
  </si>
  <si>
    <t>9,508</t>
  </si>
  <si>
    <t>22,374</t>
  </si>
  <si>
    <t>8,162</t>
  </si>
  <si>
    <t>3,547</t>
  </si>
  <si>
    <t>11,709</t>
  </si>
  <si>
    <t>3,717</t>
  </si>
  <si>
    <t>18,216</t>
  </si>
  <si>
    <t>2,472</t>
  </si>
  <si>
    <t>15,194</t>
  </si>
  <si>
    <t>27,558</t>
  </si>
  <si>
    <t>42,752</t>
  </si>
  <si>
    <t>4,082</t>
  </si>
  <si>
    <t>1,703</t>
  </si>
  <si>
    <t>51,009</t>
  </si>
  <si>
    <t>69,225</t>
  </si>
  <si>
    <t>11,122</t>
  </si>
  <si>
    <t>11,305</t>
  </si>
  <si>
    <t>4,618</t>
  </si>
  <si>
    <t>2,666</t>
  </si>
  <si>
    <t>23,914</t>
  </si>
  <si>
    <t>35,219</t>
  </si>
  <si>
    <t>5,470</t>
  </si>
  <si>
    <t>11,318</t>
  </si>
  <si>
    <t>547</t>
  </si>
  <si>
    <t>22,141</t>
  </si>
  <si>
    <t>7,838</t>
  </si>
  <si>
    <t>4,236</t>
  </si>
  <si>
    <t>12,074</t>
  </si>
  <si>
    <t>4,590</t>
  </si>
  <si>
    <t>4,306</t>
  </si>
  <si>
    <t>20,970</t>
  </si>
  <si>
    <t>2,695</t>
  </si>
  <si>
    <t>15,656</t>
  </si>
  <si>
    <t>26,780</t>
  </si>
  <si>
    <t>42,436</t>
  </si>
  <si>
    <t>2,157</t>
  </si>
  <si>
    <t>4,316</t>
  </si>
  <si>
    <t>51,604</t>
  </si>
  <si>
    <t>72,574</t>
  </si>
  <si>
    <t>13,259</t>
  </si>
  <si>
    <t>13,415</t>
  </si>
  <si>
    <t>4,807</t>
  </si>
  <si>
    <t>2,939</t>
  </si>
  <si>
    <t>24,475</t>
  </si>
  <si>
    <t>37,890</t>
  </si>
  <si>
    <t>5,462</t>
  </si>
  <si>
    <t>13,502</t>
  </si>
  <si>
    <t>(650)</t>
  </si>
  <si>
    <t>21,832</t>
  </si>
  <si>
    <t>16,289</t>
  </si>
  <si>
    <t>20,041</t>
  </si>
  <si>
    <t>2,882</t>
  </si>
  <si>
    <t>4,722</t>
  </si>
  <si>
    <t>27,645</t>
  </si>
  <si>
    <t>2,737</t>
  </si>
  <si>
    <t>15,910</t>
  </si>
  <si>
    <t>27,808</t>
  </si>
  <si>
    <t>43,718</t>
  </si>
  <si>
    <t>231</t>
  </si>
  <si>
    <t>6,588</t>
  </si>
  <si>
    <t>53,274</t>
  </si>
  <si>
    <t>80,919</t>
  </si>
  <si>
    <t>174</t>
  </si>
  <si>
    <t>2,999</t>
  </si>
  <si>
    <t>11,337</t>
  </si>
  <si>
    <t>14,510</t>
  </si>
  <si>
    <t>5,237</t>
  </si>
  <si>
    <t>3,891</t>
  </si>
  <si>
    <t>30,199</t>
  </si>
  <si>
    <t>44,709</t>
  </si>
  <si>
    <t>5,086</t>
  </si>
  <si>
    <t>14,088</t>
  </si>
  <si>
    <t>354</t>
  </si>
  <si>
    <t>21,768</t>
  </si>
  <si>
    <t>16,487</t>
  </si>
  <si>
    <t>2,025</t>
  </si>
  <si>
    <t>18,512</t>
  </si>
  <si>
    <t>3,726</t>
  </si>
  <si>
    <t>5,369</t>
  </si>
  <si>
    <t>27,607</t>
  </si>
  <si>
    <t>2,715</t>
  </si>
  <si>
    <t>15,958</t>
  </si>
  <si>
    <t>27,664</t>
  </si>
  <si>
    <t>43,622</t>
  </si>
  <si>
    <t>1,705</t>
  </si>
  <si>
    <t>7,247</t>
  </si>
  <si>
    <t>55,289</t>
  </si>
  <si>
    <t>82,896</t>
  </si>
  <si>
    <t>266</t>
  </si>
  <si>
    <t>999</t>
  </si>
  <si>
    <t>14,474</t>
  </si>
  <si>
    <t>15,739</t>
  </si>
  <si>
    <t>6,128</t>
  </si>
  <si>
    <t>3,462</t>
  </si>
  <si>
    <t>29,568</t>
  </si>
  <si>
    <t>45,307</t>
  </si>
  <si>
    <t>3,080</t>
  </si>
  <si>
    <t>15,351</t>
  </si>
  <si>
    <t>436</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</si>
  <si>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</si>
  <si>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</si>
  <si>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</si>
  <si>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</si>
  <si>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</si>
  <si>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</si>
  <si>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</si>
  <si>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</si>
  <si>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</si>
  <si>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</si>
  <si>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</si>
  <si>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</si>
  <si>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</si>
  <si>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</si>
  <si>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</si>
  <si>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</si>
  <si>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</si>
  <si>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</si>
  <si>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</si>
  <si>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</si>
  <si>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</si>
  <si>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</si>
  <si>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</si>
  <si>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</si>
  <si>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85</t>
  </si>
  <si>
    <t>(733)</t>
  </si>
  <si>
    <t>(14)</t>
  </si>
  <si>
    <t>57</t>
  </si>
  <si>
    <t>(628)</t>
  </si>
  <si>
    <t>728</t>
  </si>
  <si>
    <t>481</t>
  </si>
  <si>
    <t>(119)</t>
  </si>
  <si>
    <t>97</t>
  </si>
  <si>
    <t>(1,897)</t>
  </si>
  <si>
    <t>1,425</t>
  </si>
  <si>
    <t>20</t>
  </si>
  <si>
    <t>(473)</t>
  </si>
  <si>
    <t>(34)</t>
  </si>
  <si>
    <t>(12)</t>
  </si>
  <si>
    <t>(46)</t>
  </si>
  <si>
    <t>(38)</t>
  </si>
  <si>
    <t>135</t>
  </si>
  <si>
    <t>361</t>
  </si>
  <si>
    <t>(904)</t>
  </si>
  <si>
    <t>(613)</t>
  </si>
  <si>
    <t>132</t>
  </si>
  <si>
    <t>(3,784)</t>
  </si>
  <si>
    <t>3,608</t>
  </si>
  <si>
    <t>(87)</t>
  </si>
  <si>
    <t>(263)</t>
  </si>
  <si>
    <t>(37)</t>
  </si>
  <si>
    <t>(874)</t>
  </si>
  <si>
    <t>(1,046)</t>
  </si>
  <si>
    <t>(20)</t>
  </si>
  <si>
    <t>(585)</t>
  </si>
  <si>
    <t>2,875</t>
  </si>
  <si>
    <t>505</t>
  </si>
  <si>
    <t>(3)</t>
  </si>
  <si>
    <t>(3,070)</t>
  </si>
  <si>
    <t>2,769</t>
  </si>
  <si>
    <t>0</t>
  </si>
  <si>
    <t>(463)</t>
  </si>
  <si>
    <t>5</t>
  </si>
  <si>
    <t>(27)</t>
  </si>
  <si>
    <t>74</t>
  </si>
  <si>
    <t>(3,338)</t>
  </si>
  <si>
    <t>(24)</t>
  </si>
  <si>
    <t>(10)</t>
  </si>
  <si>
    <t>(1,539)</t>
  </si>
  <si>
    <t>2,781</t>
  </si>
  <si>
    <t>531</t>
  </si>
  <si>
    <t>(415)</t>
  </si>
  <si>
    <t>(2,517)</t>
  </si>
  <si>
    <t>2,458</t>
  </si>
  <si>
    <t>1,028</t>
  </si>
  <si>
    <t>554</t>
  </si>
  <si>
    <t>19,100</t>
  </si>
  <si>
    <t>(13,446)</t>
  </si>
  <si>
    <t>(93)</t>
  </si>
  <si>
    <t>(1,913)</t>
  </si>
  <si>
    <t>3,624</t>
  </si>
  <si>
    <t>(5)</t>
  </si>
  <si>
    <t>4,704</t>
  </si>
  <si>
    <t>116</t>
  </si>
  <si>
    <t>297</t>
  </si>
  <si>
    <t>(3,262)</t>
  </si>
  <si>
    <t>(102)</t>
  </si>
  <si>
    <t>(1,245)</t>
  </si>
  <si>
    <t>829</t>
  </si>
  <si>
    <t>558</t>
  </si>
  <si>
    <t>(306)</t>
  </si>
  <si>
    <t>(48)</t>
  </si>
  <si>
    <t>1,298</t>
  </si>
  <si>
    <t>886</t>
  </si>
  <si>
    <t>1,830</t>
  </si>
  <si>
    <t>(54)</t>
  </si>
  <si>
    <t>(2,646)</t>
  </si>
  <si>
    <t>(318)</t>
  </si>
  <si>
    <t>267</t>
  </si>
  <si>
    <t>(2,751)</t>
  </si>
  <si>
    <t>1</t>
  </si>
  <si>
    <t>(362)</t>
  </si>
  <si>
    <t>252</t>
  </si>
  <si>
    <t>249</t>
  </si>
  <si>
    <t>131</t>
  </si>
  <si>
    <t>(2,335)</t>
  </si>
  <si>
    <t>(7)</t>
  </si>
  <si>
    <t>(21)</t>
  </si>
  <si>
    <t>(1,427)</t>
  </si>
  <si>
    <t>1,415</t>
  </si>
  <si>
    <t>2,691</t>
  </si>
  <si>
    <t>(241)</t>
  </si>
  <si>
    <t>(1,805)</t>
  </si>
  <si>
    <t>(28)</t>
  </si>
  <si>
    <t>76</t>
  </si>
  <si>
    <t>94</t>
  </si>
  <si>
    <t>(1,904)</t>
  </si>
  <si>
    <t>(1,000)</t>
  </si>
  <si>
    <t>(368)</t>
  </si>
  <si>
    <t>(150)</t>
  </si>
  <si>
    <t>(1,542)</t>
  </si>
  <si>
    <t>(750)</t>
  </si>
  <si>
    <t>2,450</t>
  </si>
  <si>
    <t>164</t>
  </si>
  <si>
    <t>154</t>
  </si>
  <si>
    <t>(2,034)</t>
  </si>
  <si>
    <t>(79)</t>
  </si>
  <si>
    <t>29</t>
  </si>
  <si>
    <t>(1,858)</t>
  </si>
  <si>
    <t>3,872</t>
  </si>
  <si>
    <t>(353)</t>
  </si>
  <si>
    <t>(268)</t>
  </si>
  <si>
    <t>(1,923)</t>
  </si>
  <si>
    <t>245</t>
  </si>
  <si>
    <t>(2,299)</t>
  </si>
  <si>
    <t>(2,024)</t>
  </si>
  <si>
    <t>(423)</t>
  </si>
  <si>
    <t>(803)</t>
  </si>
  <si>
    <t>(3,304)</t>
  </si>
  <si>
    <t>(9)</t>
  </si>
  <si>
    <t>(1,740)</t>
  </si>
  <si>
    <t>3,519</t>
  </si>
  <si>
    <t>(1,690)</t>
  </si>
  <si>
    <t>(2,100)</t>
  </si>
  <si>
    <t>(161)</t>
  </si>
  <si>
    <t>(1,757)</t>
  </si>
  <si>
    <t>6,175</t>
  </si>
  <si>
    <t>5,009</t>
  </si>
  <si>
    <t>(376)</t>
  </si>
  <si>
    <t>(4,152)</t>
  </si>
  <si>
    <t>2,115</t>
  </si>
  <si>
    <t>2</t>
  </si>
  <si>
    <t>(2,414)</t>
  </si>
  <si>
    <t>(6)</t>
  </si>
  <si>
    <t>(710)</t>
  </si>
  <si>
    <t>(595)</t>
  </si>
  <si>
    <t>(1,344)</t>
  </si>
  <si>
    <t>(2,655)</t>
  </si>
  <si>
    <t>7</t>
  </si>
  <si>
    <t>(53)</t>
  </si>
  <si>
    <t>4,633</t>
  </si>
  <si>
    <t>1,527</t>
  </si>
  <si>
    <t>(6,361)</t>
  </si>
  <si>
    <t>(2,336)</t>
  </si>
  <si>
    <t>2,300</t>
  </si>
  <si>
    <t>3,022</t>
  </si>
  <si>
    <t>(471)</t>
  </si>
  <si>
    <t>(3,167)</t>
  </si>
  <si>
    <t>2,474</t>
  </si>
  <si>
    <t>(1,164)</t>
  </si>
  <si>
    <t>(5,365)</t>
  </si>
  <si>
    <t>(864)</t>
  </si>
  <si>
    <t>4,489</t>
  </si>
  <si>
    <t>(1,746)</t>
  </si>
  <si>
    <t>112</t>
  </si>
  <si>
    <t>2,551</t>
  </si>
  <si>
    <t>(580)</t>
  </si>
  <si>
    <t>172</t>
  </si>
  <si>
    <t>(1,252)</t>
  </si>
  <si>
    <t>(56)</t>
  </si>
  <si>
    <t>(2,395)</t>
  </si>
  <si>
    <t>2,992</t>
  </si>
  <si>
    <t>7,205</t>
  </si>
  <si>
    <t>(553)</t>
  </si>
  <si>
    <t>(149)</t>
  </si>
  <si>
    <t>(2,581)</t>
  </si>
  <si>
    <t>2,342</t>
  </si>
  <si>
    <t>(941)</t>
  </si>
  <si>
    <t>(4,118)</t>
  </si>
  <si>
    <t>(1,006)</t>
  </si>
  <si>
    <t>(1,354)</t>
  </si>
  <si>
    <t>(6,478)</t>
  </si>
  <si>
    <t>(1)</t>
  </si>
  <si>
    <t>(215)</t>
  </si>
  <si>
    <t>6,652</t>
  </si>
  <si>
    <t>195</t>
  </si>
  <si>
    <t>187</t>
  </si>
  <si>
    <t>(3,545)</t>
  </si>
  <si>
    <t>(19)</t>
  </si>
  <si>
    <t>(13)</t>
  </si>
  <si>
    <t>(2,970)</t>
  </si>
  <si>
    <t>2,925</t>
  </si>
  <si>
    <t>6,584</t>
  </si>
  <si>
    <t>(414)</t>
  </si>
  <si>
    <t>(2,875)</t>
  </si>
  <si>
    <t>1,937</t>
  </si>
  <si>
    <t>(404)</t>
  </si>
  <si>
    <t>(1,435)</t>
  </si>
  <si>
    <t>(2,910)</t>
  </si>
  <si>
    <t>(1,177)</t>
  </si>
  <si>
    <t>484</t>
  </si>
  <si>
    <t>(3,603)</t>
  </si>
  <si>
    <t>1,547</t>
  </si>
  <si>
    <t>6,170</t>
  </si>
  <si>
    <t>(764)</t>
  </si>
  <si>
    <t>221</t>
  </si>
  <si>
    <t>(3,526)</t>
  </si>
  <si>
    <t>(65)</t>
  </si>
  <si>
    <t>43</t>
  </si>
  <si>
    <t>(3,508)</t>
  </si>
  <si>
    <t>3,150</t>
  </si>
  <si>
    <t>5,574</t>
  </si>
  <si>
    <t>(523)</t>
  </si>
  <si>
    <t>(9,082)</t>
  </si>
  <si>
    <t>(28,014)</t>
  </si>
  <si>
    <t>26,703</t>
  </si>
  <si>
    <t>(10,916)</t>
  </si>
  <si>
    <t>(7,157)</t>
  </si>
  <si>
    <t>(1,350)</t>
  </si>
  <si>
    <t>15,984</t>
  </si>
  <si>
    <t>7,477</t>
  </si>
  <si>
    <t>2,101</t>
  </si>
  <si>
    <t>5,051</t>
  </si>
  <si>
    <t>1,700</t>
  </si>
  <si>
    <t>235</t>
  </si>
  <si>
    <t>(4,580)</t>
  </si>
  <si>
    <t>(30)</t>
  </si>
  <si>
    <t>(4,628)</t>
  </si>
  <si>
    <t>4,598</t>
  </si>
  <si>
    <t>9,208</t>
  </si>
  <si>
    <t>(707)</t>
  </si>
  <si>
    <t>(302)</t>
  </si>
  <si>
    <t>(3,284)</t>
  </si>
  <si>
    <t>5,016</t>
  </si>
  <si>
    <t>(695)</t>
  </si>
  <si>
    <t>735</t>
  </si>
  <si>
    <t>(6,891)</t>
  </si>
  <si>
    <t>(1,579)</t>
  </si>
  <si>
    <t>2,546</t>
  </si>
  <si>
    <t>(5,924)</t>
  </si>
  <si>
    <t>236</t>
  </si>
  <si>
    <t>8,501</t>
  </si>
  <si>
    <t>(1,277)</t>
  </si>
  <si>
    <t>(2,657)</t>
  </si>
  <si>
    <t>(4,682)</t>
  </si>
  <si>
    <t>5,406</t>
  </si>
  <si>
    <t>12,713</t>
  </si>
  <si>
    <t>(718)</t>
  </si>
  <si>
    <t>(196)</t>
  </si>
  <si>
    <t>(5,822)</t>
  </si>
  <si>
    <t>3,638</t>
  </si>
  <si>
    <t>(704)</t>
  </si>
  <si>
    <t>(3,084)</t>
  </si>
  <si>
    <t>(1,750)</t>
  </si>
  <si>
    <t>(7,192)</t>
  </si>
  <si>
    <t>(1,918)</t>
  </si>
  <si>
    <t>(380)</t>
  </si>
  <si>
    <t>(11,240)</t>
  </si>
  <si>
    <t>(101)</t>
  </si>
  <si>
    <t>(1,712)</t>
  </si>
  <si>
    <t>11,995</t>
  </si>
  <si>
    <t>214</t>
  </si>
  <si>
    <t>407</t>
  </si>
  <si>
    <t>(6,303)</t>
  </si>
  <si>
    <t>(333)</t>
  </si>
  <si>
    <t>(6,430)</t>
  </si>
  <si>
    <t>5,730</t>
  </si>
  <si>
    <t>12,784</t>
  </si>
  <si>
    <t>(756)</t>
  </si>
  <si>
    <t>(699)</t>
  </si>
  <si>
    <t>(3,154)</t>
  </si>
  <si>
    <t>4,008</t>
  </si>
  <si>
    <t>10</t>
  </si>
  <si>
    <t>(591)</t>
  </si>
  <si>
    <t>(8,607)</t>
  </si>
  <si>
    <t>(2,269)</t>
  </si>
  <si>
    <t>(1,185)</t>
  </si>
  <si>
    <t>(12,061)</t>
  </si>
  <si>
    <t>(277)</t>
  </si>
  <si>
    <t>(145)</t>
  </si>
  <si>
    <t>10,832</t>
  </si>
  <si>
    <t>10,977</t>
  </si>
  <si>
    <t>12,028</t>
  </si>
  <si>
    <t>307</t>
  </si>
  <si>
    <t>416</t>
  </si>
  <si>
    <t>(8,398)</t>
  </si>
  <si>
    <t>(43)</t>
  </si>
  <si>
    <t>(8,081)</t>
  </si>
  <si>
    <t>6,482</t>
  </si>
  <si>
    <t>10,440</t>
  </si>
  <si>
    <t>(736)</t>
  </si>
  <si>
    <t>(77)</t>
  </si>
  <si>
    <t>(2,342)</t>
  </si>
  <si>
    <t>4,510</t>
  </si>
  <si>
    <t>1,427</t>
  </si>
  <si>
    <t>(8,114)</t>
  </si>
  <si>
    <t>(2,664)</t>
  </si>
  <si>
    <t>6,810</t>
  </si>
  <si>
    <t>(3,968)</t>
  </si>
  <si>
    <t>440</t>
  </si>
  <si>
    <t>8,339</t>
  </si>
  <si>
    <t>19,171</t>
  </si>
  <si>
    <t>9,704</t>
  </si>
  <si>
    <t>542</t>
  </si>
  <si>
    <t>(6,702)</t>
  </si>
  <si>
    <t>(343)</t>
  </si>
  <si>
    <t>88</t>
  </si>
  <si>
    <t>(7,510)</t>
  </si>
  <si>
    <t>7,399</t>
  </si>
  <si>
    <t>15,227</t>
  </si>
  <si>
    <t>(705)</t>
  </si>
  <si>
    <t>(75)</t>
  </si>
  <si>
    <t>(5,182)</t>
  </si>
  <si>
    <t>5,701</t>
  </si>
  <si>
    <t>109</t>
  </si>
  <si>
    <t>(152)</t>
  </si>
  <si>
    <t>(3,000)</t>
  </si>
  <si>
    <t>(8,676)</t>
  </si>
  <si>
    <t>(2,798)</t>
  </si>
  <si>
    <t>(14,410)</t>
  </si>
  <si>
    <t>628</t>
  </si>
  <si>
    <t>19,799</t>
  </si>
  <si>
    <t>14,522</t>
  </si>
  <si>
    <t>Gross Margin</t>
  </si>
  <si>
    <t>Profit Margin</t>
  </si>
  <si>
    <t>Revenue y/y</t>
  </si>
  <si>
    <t>Gross Profit y/y</t>
  </si>
  <si>
    <t xml:space="preserve">Market Price </t>
  </si>
  <si>
    <t>Current ratio</t>
  </si>
  <si>
    <t>Price</t>
  </si>
  <si>
    <t>Shares</t>
  </si>
  <si>
    <t>MC</t>
  </si>
  <si>
    <t>Cash</t>
  </si>
  <si>
    <t>Debt</t>
  </si>
  <si>
    <t>EV</t>
  </si>
  <si>
    <t>Company Name</t>
  </si>
  <si>
    <t>Ticker</t>
  </si>
  <si>
    <t>Country</t>
  </si>
  <si>
    <t>Sector</t>
  </si>
  <si>
    <t>Industry</t>
  </si>
  <si>
    <t>Visa Inc.</t>
  </si>
  <si>
    <t xml:space="preserve">V  </t>
  </si>
  <si>
    <t>USA</t>
  </si>
  <si>
    <t>Financial</t>
  </si>
  <si>
    <t>Credit Services</t>
  </si>
  <si>
    <t>Quarter</t>
  </si>
  <si>
    <t>Filing Date</t>
  </si>
  <si>
    <t>Period of Report</t>
  </si>
  <si>
    <t>Market Price</t>
  </si>
  <si>
    <t>Income Statement</t>
  </si>
  <si>
    <t>Balance Sheet</t>
  </si>
  <si>
    <t>Cashflow</t>
  </si>
  <si>
    <t>Operating Cash Flow</t>
  </si>
  <si>
    <t>CapEx</t>
  </si>
  <si>
    <t>FCF</t>
  </si>
  <si>
    <t>Cash &amp; cash equivaletnts</t>
  </si>
  <si>
    <t>Restricted cash equivalents -- U.S. litigation escrow</t>
  </si>
  <si>
    <t>Investment securities</t>
  </si>
  <si>
    <t>Settlemnet recievables</t>
  </si>
  <si>
    <t>AR</t>
  </si>
  <si>
    <t>Customer collateral</t>
  </si>
  <si>
    <t>Current portion of client incentives</t>
  </si>
  <si>
    <t>Prepaid expenses and other current assets</t>
  </si>
  <si>
    <t>Assets</t>
  </si>
  <si>
    <t>Client incentives</t>
  </si>
  <si>
    <t>Property, equipment, &amp; technology</t>
  </si>
  <si>
    <t>Intangible assets</t>
  </si>
  <si>
    <t>Other assets</t>
  </si>
  <si>
    <t>Liabilities</t>
  </si>
  <si>
    <t>Accounts payable</t>
  </si>
  <si>
    <t>Settlement payable</t>
  </si>
  <si>
    <t>Accrued compensation and benefits</t>
  </si>
  <si>
    <t>Accrued liabilities</t>
  </si>
  <si>
    <t>Current maturities of debt</t>
  </si>
  <si>
    <t>Accrued litigation</t>
  </si>
  <si>
    <t>Long-term debt</t>
  </si>
  <si>
    <t>Deferred tax liabilities</t>
  </si>
  <si>
    <t>Other liabilities</t>
  </si>
  <si>
    <t>Equity</t>
  </si>
  <si>
    <t>Series A, B, C convertible participating preferred stock</t>
  </si>
  <si>
    <t>Class A, B, C and additional paid-in capital</t>
  </si>
  <si>
    <t>Right to recover for covered losses</t>
  </si>
  <si>
    <t>Accumulated income</t>
  </si>
  <si>
    <t>Accumulated other comprehensive income</t>
  </si>
  <si>
    <t>Defined benefit pension and other postretirement plans</t>
  </si>
  <si>
    <t>Derivative instruments</t>
  </si>
  <si>
    <t>Foreign current translation adjustments</t>
  </si>
  <si>
    <t xml:space="preserve">Total accumulated other comprehensive income </t>
  </si>
  <si>
    <t>Total Equity</t>
  </si>
  <si>
    <t>Personnel</t>
  </si>
  <si>
    <t>Marketing</t>
  </si>
  <si>
    <t>Network and processing</t>
  </si>
  <si>
    <t>Prefessional fees</t>
  </si>
  <si>
    <t>Depreciation and amortization</t>
  </si>
  <si>
    <t>G&amp;A</t>
  </si>
  <si>
    <t>Litigation provision</t>
  </si>
  <si>
    <t>Total operation expenses</t>
  </si>
  <si>
    <t>Non-operating income</t>
  </si>
  <si>
    <t>Interest expense</t>
  </si>
  <si>
    <t>Investment income, and other</t>
  </si>
  <si>
    <t>Income before taxes</t>
  </si>
  <si>
    <t>Income tax provision</t>
  </si>
  <si>
    <t>Net income</t>
  </si>
  <si>
    <t>Shares B - Basic</t>
  </si>
  <si>
    <t>Shares C  - Basic</t>
  </si>
  <si>
    <t>Shares A - Basic</t>
  </si>
  <si>
    <t>Shares A - Diluted</t>
  </si>
  <si>
    <t>Shares B - Diluted</t>
  </si>
  <si>
    <t>Shares C - Diluted</t>
  </si>
  <si>
    <t>EPS A - Basic</t>
  </si>
  <si>
    <t>EPS B - Basic</t>
  </si>
  <si>
    <t>EPS C - Basic</t>
  </si>
  <si>
    <t>EPS A - Diluted</t>
  </si>
  <si>
    <t>EPS B - Diluted</t>
  </si>
  <si>
    <t>ESP C - Diluted</t>
  </si>
  <si>
    <t>Revenue by Region</t>
  </si>
  <si>
    <t>U.S.</t>
  </si>
  <si>
    <t>International</t>
  </si>
  <si>
    <t>Net Revenues</t>
  </si>
  <si>
    <t>Service revenues</t>
  </si>
  <si>
    <t>Data processing revenues</t>
  </si>
  <si>
    <t>International transaction revenues</t>
  </si>
  <si>
    <t>Other revenues</t>
  </si>
  <si>
    <t>.</t>
  </si>
  <si>
    <t>Visa Processed Transactions (in millions)</t>
  </si>
  <si>
    <t>Deferred purchase consideration</t>
  </si>
  <si>
    <t>Treasury Stock</t>
  </si>
  <si>
    <t>Visa Europe Framework Agreement loss</t>
  </si>
  <si>
    <t>Deferred tax assets</t>
  </si>
  <si>
    <t>Notes</t>
  </si>
  <si>
    <t>Growing Free-cash-flow</t>
  </si>
  <si>
    <t>Revenues earned under the "Framework Agreement"/Europe</t>
  </si>
  <si>
    <t>Q322</t>
  </si>
  <si>
    <t>Q222</t>
  </si>
  <si>
    <t>Q122</t>
  </si>
  <si>
    <t>Q421</t>
  </si>
  <si>
    <t>Q321</t>
  </si>
  <si>
    <t>Q221</t>
  </si>
  <si>
    <t>Q121</t>
  </si>
  <si>
    <t>Q420</t>
  </si>
  <si>
    <t>Q320</t>
  </si>
  <si>
    <t>Q220</t>
  </si>
  <si>
    <t>Q120</t>
  </si>
  <si>
    <t>Q419</t>
  </si>
  <si>
    <t>Q319</t>
  </si>
  <si>
    <t>Q219</t>
  </si>
  <si>
    <t>Q119</t>
  </si>
  <si>
    <t>Q418</t>
  </si>
  <si>
    <t>Q318</t>
  </si>
  <si>
    <t>Q218</t>
  </si>
  <si>
    <t>Q118</t>
  </si>
  <si>
    <t>Q417</t>
  </si>
  <si>
    <t>Q317</t>
  </si>
  <si>
    <t>Q217</t>
  </si>
  <si>
    <t>Q117</t>
  </si>
  <si>
    <t>Q416</t>
  </si>
  <si>
    <t>Q316</t>
  </si>
  <si>
    <t>Q216</t>
  </si>
  <si>
    <t>Q116</t>
  </si>
  <si>
    <t>Q415</t>
  </si>
  <si>
    <t>Q315</t>
  </si>
  <si>
    <t>Q215</t>
  </si>
  <si>
    <t>Q115</t>
  </si>
  <si>
    <t>Consistently growing FCF</t>
  </si>
  <si>
    <t>Consistently growing Transactions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</si>
</sst>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10" fontId="0" fillId="0" borderId="0" xfId="0" applyNumberFormat="1"/>
    <xf numFmtId="0" fontId="1" fillId="0" borderId="0" xfId="0" applyFont="1"/>
    <xf numFmtId="0" fontId="1" fillId="0" borderId="0" xfId="0" applyFont="1" applyAlignment="1">
      <alignment horizontal="center"/>
    </xf>
    <xf numFmtId="0" fontId="1" fillId="0" borderId="2" xfId="0" applyFont="1" applyBorder="1"/>
    <xf numFmtId="0" fontId="1" fillId="0" borderId="3" xfId="0" applyFont="1" applyBorder="1"/>
    <xf numFmtId="0" fontId="1" fillId="0" borderId="4" xfId="0" applyFont="1" applyBorder="1"/>
    <xf numFmtId="164" fontId="0" fillId="0" borderId="0" xfId="0" applyNumberFormat="1"/>
    <xf numFmtId="3" fontId="0" fillId="0" borderId="0" xfId="0" applyNumberFormat="1"/>
    <xf numFmtId="0" fontId="0" fillId="0" borderId="5" xfId="0" applyBorder="1"/>
    <xf numFmtId="14" fontId="0" fillId="0" borderId="0" xfId="0" applyNumberFormat="1"/>
    <xf numFmtId="0" fontId="3" fillId="2" borderId="0" xfId="0" applyFont="1" applyFill="1"/>
    <xf numFmtId="0" fontId="2" fillId="2" borderId="0" xfId="0" applyFont="1" applyFill="1"/>
    <xf numFmtId="0" fontId="0" fillId="0" borderId="6" xfId="0" applyBorder="1"/>
    <xf numFmtId="0" fontId="4" fillId="3" borderId="0" xfId="0" applyFont="1" applyFill="1"/>
    <xf numFmtId="0" fontId="3" fillId="3" borderId="0" xfId="0" applyFont="1" applyFill="1"/>
    <xf numFmtId="0" fontId="0" fillId="3" borderId="0" xfId="0" applyFill="1"/>
    <xf numFmtId="0" fontId="0" fillId="0" borderId="7" xfId="0" applyBorder="1"/>
    <xf numFmtId="3" fontId="0" fillId="0" borderId="6" xfId="0" applyNumberFormat="1" applyBorder="1"/>
    <xf numFmtId="3" fontId="0" fillId="3" borderId="0" xfId="0" applyNumberFormat="1" applyFill="1"/>
    <xf numFmtId="3" fontId="4" fillId="3" borderId="0" xfId="0" applyNumberFormat="1" applyFont="1" applyFill="1"/>
    <xf numFmtId="3" fontId="3" fillId="2" borderId="0" xfId="0" applyNumberFormat="1" applyFont="1" applyFill="1"/>
    <xf numFmtId="3" fontId="0" fillId="0" borderId="7" xfId="0" applyNumberFormat="1" applyBorder="1"/>
    <xf numFmtId="3" fontId="1" fillId="0" borderId="0" xfId="0" applyNumberFormat="1" applyFont="1"/>
    <xf numFmtId="3"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46</xdr:col>
      <xdr:colOff>14942</xdr:colOff>
      <xdr:row>0</xdr:row>
      <xdr:rowOff>82177</xdr:rowOff>
    </xdr:from>
    <xdr:to>
      <xdr:col>46</xdr:col>
      <xdr:colOff>23001</xdr:colOff>
      <xdr:row>123</xdr:row>
      <xdr:rowOff>175825</xdr:rowOff>
    </xdr:to>
    <xdr:cxnSp macro="">
      <xdr:nvCxnSpPr>
        <xdr:cNvPr id="2" name="Straight Connector 1">
          <a:extLst>
            <a:ext uri="{FF2B5EF4-FFF2-40B4-BE49-F238E27FC236}">
              <a16:creationId xmlns:a16="http://schemas.microsoft.com/office/drawing/2014/main" id="{AF62FCB4-A223-4202-97D0-A295E2D4781A}"/>
            </a:ext>
          </a:extLst>
        </xdr:cNvPr>
        <xdr:cNvCxnSpPr/>
      </xdr:nvCxnSpPr>
      <xdr:spPr>
        <a:xfrm>
          <a:off x="29546177" y="82177"/>
          <a:ext cx="8059" cy="23073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849780</xdr:colOff>
      <xdr:row>0</xdr:row>
      <xdr:rowOff>14941</xdr:rowOff>
    </xdr:from>
    <xdr:to>
      <xdr:col>50</xdr:col>
      <xdr:colOff>7470</xdr:colOff>
      <xdr:row>123</xdr:row>
      <xdr:rowOff>164353</xdr:rowOff>
    </xdr:to>
    <xdr:cxnSp macro="">
      <xdr:nvCxnSpPr>
        <xdr:cNvPr id="3" name="Straight Connector 2">
          <a:extLst>
            <a:ext uri="{FF2B5EF4-FFF2-40B4-BE49-F238E27FC236}">
              <a16:creationId xmlns:a16="http://schemas.microsoft.com/office/drawing/2014/main" id="{312DE444-2DA5-4F50-AAAC-DBCA7CA100DD}"/>
            </a:ext>
          </a:extLst>
        </xdr:cNvPr>
        <xdr:cNvCxnSpPr/>
      </xdr:nvCxnSpPr>
      <xdr:spPr>
        <a:xfrm>
          <a:off x="39906015" y="14941"/>
          <a:ext cx="39220" cy="2312894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xdr:colOff>
      <xdr:row>0</xdr:row>
      <xdr:rowOff>59765</xdr:rowOff>
    </xdr:from>
    <xdr:to>
      <xdr:col>42</xdr:col>
      <xdr:colOff>8060</xdr:colOff>
      <xdr:row>123</xdr:row>
      <xdr:rowOff>153413</xdr:rowOff>
    </xdr:to>
    <xdr:cxnSp macro="">
      <xdr:nvCxnSpPr>
        <xdr:cNvPr id="4" name="Straight Connector 3">
          <a:extLst>
            <a:ext uri="{FF2B5EF4-FFF2-40B4-BE49-F238E27FC236}">
              <a16:creationId xmlns:a16="http://schemas.microsoft.com/office/drawing/2014/main" id="{8473034E-B06E-4B4D-8A96-8E21D6AE9D9A}"/>
            </a:ext>
          </a:extLst>
        </xdr:cNvPr>
        <xdr:cNvCxnSpPr/>
      </xdr:nvCxnSpPr>
      <xdr:spPr>
        <a:xfrm>
          <a:off x="32885530" y="59765"/>
          <a:ext cx="8059" cy="23073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865230</xdr:colOff>
      <xdr:row>0</xdr:row>
      <xdr:rowOff>149411</xdr:rowOff>
    </xdr:from>
    <xdr:to>
      <xdr:col>37</xdr:col>
      <xdr:colOff>873289</xdr:colOff>
      <xdr:row>124</xdr:row>
      <xdr:rowOff>58332</xdr:rowOff>
    </xdr:to>
    <xdr:cxnSp macro="">
      <xdr:nvCxnSpPr>
        <xdr:cNvPr id="5" name="Straight Connector 4">
          <a:extLst>
            <a:ext uri="{FF2B5EF4-FFF2-40B4-BE49-F238E27FC236}">
              <a16:creationId xmlns:a16="http://schemas.microsoft.com/office/drawing/2014/main" id="{5247C9B0-560B-4E3C-8912-2DE48651D086}"/>
            </a:ext>
          </a:extLst>
        </xdr:cNvPr>
        <xdr:cNvCxnSpPr/>
      </xdr:nvCxnSpPr>
      <xdr:spPr>
        <a:xfrm>
          <a:off x="29255503" y="149411"/>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23089</xdr:colOff>
      <xdr:row>0</xdr:row>
      <xdr:rowOff>57727</xdr:rowOff>
    </xdr:from>
    <xdr:to>
      <xdr:col>34</xdr:col>
      <xdr:colOff>31148</xdr:colOff>
      <xdr:row>123</xdr:row>
      <xdr:rowOff>151375</xdr:rowOff>
    </xdr:to>
    <xdr:cxnSp macro="">
      <xdr:nvCxnSpPr>
        <xdr:cNvPr id="6" name="Straight Connector 5">
          <a:extLst>
            <a:ext uri="{FF2B5EF4-FFF2-40B4-BE49-F238E27FC236}">
              <a16:creationId xmlns:a16="http://schemas.microsoft.com/office/drawing/2014/main" id="{9382EABC-6CEB-4F76-883C-B791BC06D423}"/>
            </a:ext>
          </a:extLst>
        </xdr:cNvPr>
        <xdr:cNvCxnSpPr/>
      </xdr:nvCxnSpPr>
      <xdr:spPr>
        <a:xfrm>
          <a:off x="25780998" y="57727"/>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877234</xdr:colOff>
      <xdr:row>0</xdr:row>
      <xdr:rowOff>33618</xdr:rowOff>
    </xdr:from>
    <xdr:to>
      <xdr:col>30</xdr:col>
      <xdr:colOff>28</xdr:colOff>
      <xdr:row>123</xdr:row>
      <xdr:rowOff>127266</xdr:rowOff>
    </xdr:to>
    <xdr:cxnSp macro="">
      <xdr:nvCxnSpPr>
        <xdr:cNvPr id="7" name="Straight Connector 6">
          <a:extLst>
            <a:ext uri="{FF2B5EF4-FFF2-40B4-BE49-F238E27FC236}">
              <a16:creationId xmlns:a16="http://schemas.microsoft.com/office/drawing/2014/main" id="{33BBC34F-9233-462C-A69D-529045058939}"/>
            </a:ext>
          </a:extLst>
        </xdr:cNvPr>
        <xdr:cNvCxnSpPr/>
      </xdr:nvCxnSpPr>
      <xdr:spPr>
        <a:xfrm>
          <a:off x="22213234" y="33618"/>
          <a:ext cx="8059" cy="221580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0</xdr:row>
      <xdr:rowOff>0</xdr:rowOff>
    </xdr:from>
    <xdr:to>
      <xdr:col>26</xdr:col>
      <xdr:colOff>8059</xdr:colOff>
      <xdr:row>123</xdr:row>
      <xdr:rowOff>93648</xdr:rowOff>
    </xdr:to>
    <xdr:cxnSp macro="">
      <xdr:nvCxnSpPr>
        <xdr:cNvPr id="8" name="Straight Connector 7">
          <a:extLst>
            <a:ext uri="{FF2B5EF4-FFF2-40B4-BE49-F238E27FC236}">
              <a16:creationId xmlns:a16="http://schemas.microsoft.com/office/drawing/2014/main" id="{9C6FDCD5-9EA0-4F11-9970-F8C1079517B3}"/>
            </a:ext>
          </a:extLst>
        </xdr:cNvPr>
        <xdr:cNvCxnSpPr/>
      </xdr:nvCxnSpPr>
      <xdr:spPr>
        <a:xfrm>
          <a:off x="4972050" y="0"/>
          <a:ext cx="8059" cy="227504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0</xdr:row>
      <xdr:rowOff>0</xdr:rowOff>
    </xdr:from>
    <xdr:to>
      <xdr:col>22</xdr:col>
      <xdr:colOff>8059</xdr:colOff>
      <xdr:row>123</xdr:row>
      <xdr:rowOff>93648</xdr:rowOff>
    </xdr:to>
    <xdr:cxnSp macro="">
      <xdr:nvCxnSpPr>
        <xdr:cNvPr id="9" name="Straight Connector 8">
          <a:extLst>
            <a:ext uri="{FF2B5EF4-FFF2-40B4-BE49-F238E27FC236}">
              <a16:creationId xmlns:a16="http://schemas.microsoft.com/office/drawing/2014/main" id="{E3B3F7FA-DC11-4919-9032-05AA51AB646E}"/>
            </a:ext>
          </a:extLst>
        </xdr:cNvPr>
        <xdr:cNvCxnSpPr/>
      </xdr:nvCxnSpPr>
      <xdr:spPr>
        <a:xfrm>
          <a:off x="12942455" y="0"/>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0</xdr:row>
      <xdr:rowOff>0</xdr:rowOff>
    </xdr:from>
    <xdr:to>
      <xdr:col>18</xdr:col>
      <xdr:colOff>8059</xdr:colOff>
      <xdr:row>123</xdr:row>
      <xdr:rowOff>93648</xdr:rowOff>
    </xdr:to>
    <xdr:cxnSp macro="">
      <xdr:nvCxnSpPr>
        <xdr:cNvPr id="10" name="Straight Connector 9">
          <a:extLst>
            <a:ext uri="{FF2B5EF4-FFF2-40B4-BE49-F238E27FC236}">
              <a16:creationId xmlns:a16="http://schemas.microsoft.com/office/drawing/2014/main" id="{3EB9A4C8-C169-457D-AB5C-E3267CC6E2FF}"/>
            </a:ext>
          </a:extLst>
        </xdr:cNvPr>
        <xdr:cNvCxnSpPr/>
      </xdr:nvCxnSpPr>
      <xdr:spPr>
        <a:xfrm>
          <a:off x="10494818" y="0"/>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0</xdr:row>
      <xdr:rowOff>0</xdr:rowOff>
    </xdr:from>
    <xdr:to>
      <xdr:col>14</xdr:col>
      <xdr:colOff>8059</xdr:colOff>
      <xdr:row>123</xdr:row>
      <xdr:rowOff>93648</xdr:rowOff>
    </xdr:to>
    <xdr:cxnSp macro="">
      <xdr:nvCxnSpPr>
        <xdr:cNvPr id="11" name="Straight Connector 10">
          <a:extLst>
            <a:ext uri="{FF2B5EF4-FFF2-40B4-BE49-F238E27FC236}">
              <a16:creationId xmlns:a16="http://schemas.microsoft.com/office/drawing/2014/main" id="{0AE3CCC5-E685-473E-B8BF-7460EBF7AE7B}"/>
            </a:ext>
          </a:extLst>
        </xdr:cNvPr>
        <xdr:cNvCxnSpPr/>
      </xdr:nvCxnSpPr>
      <xdr:spPr>
        <a:xfrm>
          <a:off x="8047182" y="0"/>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0</xdr:row>
      <xdr:rowOff>0</xdr:rowOff>
    </xdr:from>
    <xdr:to>
      <xdr:col>10</xdr:col>
      <xdr:colOff>8059</xdr:colOff>
      <xdr:row>123</xdr:row>
      <xdr:rowOff>93648</xdr:rowOff>
    </xdr:to>
    <xdr:cxnSp macro="">
      <xdr:nvCxnSpPr>
        <xdr:cNvPr id="12" name="Straight Connector 11">
          <a:extLst>
            <a:ext uri="{FF2B5EF4-FFF2-40B4-BE49-F238E27FC236}">
              <a16:creationId xmlns:a16="http://schemas.microsoft.com/office/drawing/2014/main" id="{B629A9F8-ADBD-4021-B812-295C3926F11B}"/>
            </a:ext>
          </a:extLst>
        </xdr:cNvPr>
        <xdr:cNvCxnSpPr/>
      </xdr:nvCxnSpPr>
      <xdr:spPr>
        <a:xfrm>
          <a:off x="5599545" y="0"/>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0</xdr:row>
      <xdr:rowOff>0</xdr:rowOff>
    </xdr:from>
    <xdr:to>
      <xdr:col>6</xdr:col>
      <xdr:colOff>8059</xdr:colOff>
      <xdr:row>123</xdr:row>
      <xdr:rowOff>93648</xdr:rowOff>
    </xdr:to>
    <xdr:cxnSp macro="">
      <xdr:nvCxnSpPr>
        <xdr:cNvPr id="13" name="Straight Connector 12">
          <a:extLst>
            <a:ext uri="{FF2B5EF4-FFF2-40B4-BE49-F238E27FC236}">
              <a16:creationId xmlns:a16="http://schemas.microsoft.com/office/drawing/2014/main" id="{A177858C-2112-460E-8BB9-E755B311ACFB}"/>
            </a:ext>
          </a:extLst>
        </xdr:cNvPr>
        <xdr:cNvCxnSpPr/>
      </xdr:nvCxnSpPr>
      <xdr:spPr>
        <a:xfrm>
          <a:off x="3151909" y="0"/>
          <a:ext cx="8059" cy="228266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en-US</v>
    <v>a256cw</v>
    <v>268435456</v>
    <v>1</v>
    <v>Powered by Refinitiv</v>
    <v>0</v>
    <v>VISA INC. (XNYS:V)</v>
    <v>2</v>
    <v>3</v>
    <v>Finance</v>
    <v>4</v>
    <v>250.58</v>
    <v>174.6</v>
    <v>0.9486</v>
    <v>6.73</v>
    <v>0</v>
    <v>2.9950000000000001E-2</v>
    <v>0</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232.84</v>
    <v>Software &amp; IT Services</v>
    <v>Stock</v>
    <v>44954.041627661718</v>
    <v>0</v>
    <v>227.25</v>
    <v>477157070720</v>
    <v>VISA INC.</v>
    <v>VISA INC.</v>
    <v>228</v>
    <v>31.428000000000001</v>
    <v>224.71</v>
    <v>231.44</v>
    <v>231.44</v>
    <v>2061688000</v>
    <v>V</v>
    <v>VISA INC. (XNYS:V)</v>
    <v>11382643</v>
    <v>5247726</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99E-2AA4-4D15-8326-494E22DC826B}">
  <dimension ref="A1:B7"/>
  <sheetViews>
    <sheetView workbookViewId="0">
      <selection activeCell="A2" sqref="A2:A7"/>
    </sheetView>
  </sheetViews>
  <sheetFormatPr defaultRowHeight="14.5" x14ac:dyDescent="0.35"/>
  <cols>
    <col min="2" max="2" width="20.453125" customWidth="1"/>
  </cols>
  <sheetData>
    <row r="1" spans="1:2" ht="15" thickBot="1" x14ac:dyDescent="0.4">
      <c r="A1" t="e" vm="1">
        <v>#VALUE!</v>
      </c>
    </row>
    <row r="2" spans="1:2" x14ac:dyDescent="0.35">
      <c r="A2" s="6" t="s">
        <v>1414</v>
      </c>
      <c r="B2" s="9" cm="1">
        <f t="array" ref="B2">_FV(A1,"Price")</f>
        <v>231.44</v>
      </c>
    </row>
    <row r="3" spans="1:2" x14ac:dyDescent="0.35">
      <c r="A3" s="7" t="s">
        <v>1415</v>
      </c>
      <c r="B3" s="10" cm="1">
        <f t="array" ref="B3">_FV(A1,"Shares outstanding",TRUE)</f>
        <v>2061688000</v>
      </c>
    </row>
    <row r="4" spans="1:2" x14ac:dyDescent="0.35">
      <c r="A4" s="7" t="s">
        <v>1416</v>
      </c>
      <c r="B4" s="9">
        <f>B2*B3</f>
        <v>477157070720</v>
      </c>
    </row>
    <row r="5" spans="1:2" x14ac:dyDescent="0.35">
      <c r="A5" s="7" t="s">
        <v>1417</v>
      </c>
    </row>
    <row r="6" spans="1:2" x14ac:dyDescent="0.35">
      <c r="A6" s="7" t="s">
        <v>1418</v>
      </c>
    </row>
    <row r="7" spans="1:2" ht="15" thickBot="1" x14ac:dyDescent="0.4">
      <c r="A7" s="8" t="s">
        <v>1419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38E89-F113-4495-B809-35EBF0F1B457}">
  <dimension ref="A4:B15"/>
  <sheetViews>
    <sheetView workbookViewId="0">
      <selection activeCell="H9" sqref="H9"/>
    </sheetView>
  </sheetViews>
  <sheetFormatPr defaultRowHeight="14.5" x14ac:dyDescent="0.35"/>
  <cols>
    <col min="1" max="1" width="13.81640625" customWidth="1"/>
  </cols>
  <sheetData>
    <row r="4" spans="1:2" x14ac:dyDescent="0.35">
      <c r="A4" t="s">
        <v>1420</v>
      </c>
      <c r="B4" t="s">
        <v>1425</v>
      </c>
    </row>
    <row r="5" spans="1:2" x14ac:dyDescent="0.35">
      <c r="A5" t="s">
        <v>1421</v>
      </c>
      <c r="B5" t="s">
        <v>1426</v>
      </c>
    </row>
    <row r="6" spans="1:2" x14ac:dyDescent="0.35">
      <c r="A6" t="s">
        <v>1422</v>
      </c>
      <c r="B6" t="s">
        <v>1427</v>
      </c>
    </row>
    <row r="7" spans="1:2" x14ac:dyDescent="0.35">
      <c r="A7" t="s">
        <v>1423</v>
      </c>
      <c r="B7" t="s">
        <v>1428</v>
      </c>
    </row>
    <row r="8" spans="1:2" x14ac:dyDescent="0.35">
      <c r="A8" t="s">
        <v>1424</v>
      </c>
      <c r="B8" t="s">
        <v>1429</v>
      </c>
    </row>
    <row r="14" spans="1:2" s="13" customFormat="1" x14ac:dyDescent="0.35">
      <c r="A14" s="14" t="s">
        <v>1514</v>
      </c>
    </row>
    <row r="15" spans="1:2" x14ac:dyDescent="0.35">
      <c r="A15" t="s">
        <v>1515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188E-3CC6-47E4-A556-926DB3718881}">
  <dimension ref="B1:BT112"/>
  <sheetViews>
    <sheetView tabSelected="1" zoomScale="85" zoomScaleNormal="85" workbookViewId="0">
      <pane xSplit="2" ySplit="4" topLeftCell="AV5" activePane="bottomRight" state="frozen"/>
      <selection pane="topRight" activeCell="C1" sqref="C1"/>
      <selection pane="bottomLeft" activeCell="A5" sqref="A5"/>
      <selection pane="bottomRight" activeCell="BN13" sqref="BN13"/>
    </sheetView>
  </sheetViews>
  <sheetFormatPr defaultRowHeight="14.5" x14ac:dyDescent="0.35"/>
  <cols>
    <col min="2" max="2" width="18.81640625" customWidth="1"/>
    <col min="19" max="63" width="12.6328125" customWidth="1"/>
  </cols>
  <sheetData>
    <row r="1" spans="2:64" x14ac:dyDescent="0.35">
      <c r="B1" t="s">
        <v>1430</v>
      </c>
      <c r="S1" t="s">
        <v>1547</v>
      </c>
      <c r="T1" t="s">
        <v>1546</v>
      </c>
      <c r="U1" t="s">
        <v>1545</v>
      </c>
      <c r="V1" t="s">
        <v>1544</v>
      </c>
      <c r="W1" t="s">
        <v>1543</v>
      </c>
      <c r="X1" t="s">
        <v>1542</v>
      </c>
      <c r="Y1" t="s">
        <v>1541</v>
      </c>
      <c r="Z1" t="s">
        <v>1540</v>
      </c>
      <c r="AA1" t="s">
        <v>1539</v>
      </c>
      <c r="AB1" t="s">
        <v>1538</v>
      </c>
      <c r="AC1" t="s">
        <v>1537</v>
      </c>
      <c r="AD1" t="s">
        <v>1536</v>
      </c>
      <c r="AE1" t="s">
        <v>1535</v>
      </c>
      <c r="AF1" t="s">
        <v>1534</v>
      </c>
      <c r="AG1" t="s">
        <v>1533</v>
      </c>
      <c r="AH1" t="s">
        <v>1532</v>
      </c>
      <c r="AI1" t="s">
        <v>1531</v>
      </c>
      <c r="AJ1" t="s">
        <v>1530</v>
      </c>
      <c r="AK1" t="s">
        <v>1529</v>
      </c>
      <c r="AL1" t="s">
        <v>1528</v>
      </c>
      <c r="AM1" t="s">
        <v>1527</v>
      </c>
      <c r="AN1" t="s">
        <v>1526</v>
      </c>
      <c r="AO1" t="s">
        <v>1525</v>
      </c>
      <c r="AP1" t="s">
        <v>1524</v>
      </c>
      <c r="AQ1" t="s">
        <v>1523</v>
      </c>
      <c r="AR1" t="s">
        <v>1522</v>
      </c>
      <c r="AS1" t="s">
        <v>1521</v>
      </c>
      <c r="AT1" t="s">
        <v>1520</v>
      </c>
      <c r="AU1" t="s">
        <v>1519</v>
      </c>
      <c r="AV1" t="s">
        <v>1518</v>
      </c>
      <c r="AW1" t="s">
        <v>1517</v>
      </c>
    </row>
    <row r="2" spans="2:64" x14ac:dyDescent="0.35">
      <c r="B2" t="s">
        <v>1431</v>
      </c>
      <c r="AA2" s="12">
        <v>42768</v>
      </c>
      <c r="AB2" s="12">
        <v>42846</v>
      </c>
      <c r="AC2" s="12">
        <v>42936</v>
      </c>
      <c r="AE2" s="12">
        <v>43132</v>
      </c>
      <c r="AF2" s="12">
        <v>43217</v>
      </c>
      <c r="AG2" s="12">
        <v>43308</v>
      </c>
      <c r="AI2" s="12">
        <v>43496</v>
      </c>
      <c r="AJ2" s="12">
        <v>43581</v>
      </c>
      <c r="AK2" s="12">
        <v>43672</v>
      </c>
      <c r="AM2" s="12">
        <v>43861</v>
      </c>
      <c r="AN2" s="12">
        <v>43955</v>
      </c>
      <c r="AO2" s="12">
        <v>44043</v>
      </c>
      <c r="AQ2" s="12">
        <v>44225</v>
      </c>
      <c r="AR2" s="12">
        <v>44315</v>
      </c>
      <c r="AS2" s="12">
        <v>44406</v>
      </c>
      <c r="AU2" s="12">
        <v>44589</v>
      </c>
      <c r="AV2" s="12">
        <v>44679</v>
      </c>
      <c r="AW2" s="12">
        <v>44770</v>
      </c>
      <c r="BA2" s="12">
        <v>41229</v>
      </c>
      <c r="BB2" s="12">
        <v>41600</v>
      </c>
      <c r="BC2" s="12">
        <v>41964</v>
      </c>
      <c r="BD2" s="12">
        <v>42328</v>
      </c>
      <c r="BE2" s="12">
        <v>42689</v>
      </c>
      <c r="BF2" s="12">
        <v>43056</v>
      </c>
      <c r="BG2" s="12">
        <v>43420</v>
      </c>
      <c r="BH2" s="12">
        <v>43783</v>
      </c>
      <c r="BI2" s="12">
        <v>44154</v>
      </c>
      <c r="BJ2" s="12">
        <v>44883</v>
      </c>
      <c r="BK2" s="12">
        <v>44881</v>
      </c>
    </row>
    <row r="3" spans="2:64" x14ac:dyDescent="0.35">
      <c r="B3" t="s">
        <v>1432</v>
      </c>
      <c r="AA3" s="12">
        <v>42735</v>
      </c>
      <c r="AB3" s="12">
        <v>42825</v>
      </c>
      <c r="AC3" s="12">
        <v>42916</v>
      </c>
      <c r="AE3" s="12">
        <v>43100</v>
      </c>
      <c r="AF3" s="12">
        <v>43190</v>
      </c>
      <c r="AG3" s="12">
        <v>43281</v>
      </c>
      <c r="AI3" s="12">
        <v>43465</v>
      </c>
      <c r="AJ3" s="12">
        <v>43555</v>
      </c>
      <c r="AK3" s="12">
        <v>43646</v>
      </c>
      <c r="AM3" s="12">
        <v>43830</v>
      </c>
      <c r="AN3" s="12">
        <v>43921</v>
      </c>
      <c r="AO3" s="12">
        <v>44012</v>
      </c>
      <c r="AQ3" s="12">
        <v>44196</v>
      </c>
      <c r="AR3" s="12">
        <v>44286</v>
      </c>
      <c r="AS3" s="12">
        <v>44377</v>
      </c>
      <c r="AU3" s="12">
        <v>44561</v>
      </c>
      <c r="AV3" s="12">
        <v>44651</v>
      </c>
      <c r="AW3" s="12">
        <v>44742</v>
      </c>
      <c r="BA3">
        <v>2012</v>
      </c>
      <c r="BB3">
        <v>2013</v>
      </c>
      <c r="BC3">
        <v>2014</v>
      </c>
      <c r="BD3">
        <v>2015</v>
      </c>
      <c r="BE3">
        <v>2016</v>
      </c>
      <c r="BF3">
        <v>2017</v>
      </c>
      <c r="BG3">
        <v>2018</v>
      </c>
      <c r="BH3">
        <v>2019</v>
      </c>
      <c r="BI3">
        <v>2020</v>
      </c>
      <c r="BJ3">
        <v>2021</v>
      </c>
      <c r="BK3">
        <v>2022</v>
      </c>
    </row>
    <row r="4" spans="2:64" s="11" customFormat="1" ht="15" thickBot="1" x14ac:dyDescent="0.4">
      <c r="B4" s="11" t="s">
        <v>1433</v>
      </c>
      <c r="BC4" s="11">
        <f>Summary!K9*Summary!J3</f>
        <v>58.589999999999996</v>
      </c>
      <c r="BD4" s="11">
        <f>Summary!L9*Summary!K3</f>
        <v>80.030999999999992</v>
      </c>
      <c r="BE4" s="11">
        <f>Summary!M9*Summary!L3</f>
        <v>84.084999999999994</v>
      </c>
      <c r="BF4" s="11">
        <f>Summary!N9*Summary!M3</f>
        <v>83.516999999999996</v>
      </c>
      <c r="BG4" s="11">
        <f>Summary!O9*Summary!N3</f>
        <v>138</v>
      </c>
      <c r="BH4" s="11">
        <f>Summary!P9*Summary!O3</f>
        <v>209.20799999999997</v>
      </c>
      <c r="BI4" s="11">
        <f>Summary!Q9*Summary!P3</f>
        <v>194.56399999999999</v>
      </c>
      <c r="BJ4" s="11">
        <f>Summary!R9*Summary!Q3</f>
        <v>179.75800000000001</v>
      </c>
      <c r="BK4" s="11">
        <f>Summary!S9*Summary!R3</f>
        <v>0</v>
      </c>
    </row>
    <row r="5" spans="2:64" x14ac:dyDescent="0.35">
      <c r="B5" t="s">
        <v>1509</v>
      </c>
      <c r="C5" s="10"/>
      <c r="D5" s="10"/>
      <c r="E5" s="10"/>
      <c r="F5" s="10"/>
      <c r="G5" s="10"/>
      <c r="H5" s="10"/>
      <c r="I5" s="10"/>
      <c r="J5" s="10"/>
      <c r="K5" s="10"/>
      <c r="L5" s="10"/>
      <c r="M5" s="10"/>
      <c r="N5" s="10"/>
      <c r="O5" s="10"/>
      <c r="P5" s="10"/>
      <c r="Q5" s="10"/>
      <c r="R5" s="10">
        <f>0-Q5-P5-O5</f>
        <v>0</v>
      </c>
      <c r="S5" s="10"/>
      <c r="T5" s="10"/>
      <c r="U5" s="10"/>
      <c r="V5" s="10">
        <f>0-U5-T5-S5</f>
        <v>0</v>
      </c>
      <c r="W5" s="10"/>
      <c r="X5" s="10"/>
      <c r="Y5" s="10"/>
      <c r="Z5" s="10">
        <f>0-Y5-X5-W5</f>
        <v>0</v>
      </c>
      <c r="AA5" s="10">
        <v>27329</v>
      </c>
      <c r="AB5" s="10">
        <v>26256</v>
      </c>
      <c r="AC5" s="10">
        <v>28450</v>
      </c>
      <c r="AD5" s="10">
        <f>111215-AC5-AB5-AA5</f>
        <v>29180</v>
      </c>
      <c r="AE5" s="10">
        <v>30508</v>
      </c>
      <c r="AF5" s="10">
        <v>29321</v>
      </c>
      <c r="AG5" s="10">
        <v>31728</v>
      </c>
      <c r="AH5" s="10">
        <f>BG5-AG5-AF5-AE5</f>
        <v>32763</v>
      </c>
      <c r="AI5" s="10">
        <v>33931</v>
      </c>
      <c r="AJ5" s="10">
        <v>32544</v>
      </c>
      <c r="AK5" s="10">
        <v>35428</v>
      </c>
      <c r="AL5" s="10">
        <f>BH5-AK5-AJ5-AI5</f>
        <v>36426</v>
      </c>
      <c r="AM5" s="10">
        <v>37775</v>
      </c>
      <c r="AN5" s="10">
        <v>34941</v>
      </c>
      <c r="AO5" s="10">
        <v>30676</v>
      </c>
      <c r="AP5" s="10">
        <f>BI5-AO5-AN5-AM5</f>
        <v>37447</v>
      </c>
      <c r="AQ5" s="10">
        <v>39213</v>
      </c>
      <c r="AR5" s="10">
        <v>37644</v>
      </c>
      <c r="AS5" s="10">
        <v>42561</v>
      </c>
      <c r="AT5" s="10">
        <f>BJ5-AS5-AR5-AQ5</f>
        <v>45315</v>
      </c>
      <c r="AU5" s="10">
        <v>47558</v>
      </c>
      <c r="AV5" s="10">
        <v>44807</v>
      </c>
      <c r="AW5" s="10">
        <v>49279</v>
      </c>
      <c r="AX5" s="10"/>
      <c r="AY5" s="10"/>
      <c r="AZ5" s="10"/>
      <c r="BA5" s="10"/>
      <c r="BB5" s="10">
        <v>58472</v>
      </c>
      <c r="BC5" s="10">
        <v>64993</v>
      </c>
      <c r="BD5" s="10">
        <v>70968</v>
      </c>
      <c r="BE5" s="10">
        <v>83159</v>
      </c>
      <c r="BF5" s="10">
        <v>111215</v>
      </c>
      <c r="BG5" s="10">
        <v>124320</v>
      </c>
      <c r="BH5" s="10">
        <v>138329</v>
      </c>
      <c r="BI5" s="10">
        <v>140839</v>
      </c>
      <c r="BJ5" s="10">
        <v>164733</v>
      </c>
      <c r="BK5" s="10">
        <v>192530</v>
      </c>
      <c r="BL5" s="10"/>
    </row>
    <row r="6" spans="2:64" x14ac:dyDescent="0.35">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2:64" x14ac:dyDescent="0.35">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2:64" s="13" customFormat="1" x14ac:dyDescent="0.35">
      <c r="B8" s="14" t="s">
        <v>1500</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2:64" x14ac:dyDescent="0.35">
      <c r="B9" t="s">
        <v>1504</v>
      </c>
      <c r="C9" s="10"/>
      <c r="D9" s="10"/>
      <c r="E9" s="10"/>
      <c r="F9" s="10"/>
      <c r="G9" s="10"/>
      <c r="H9" s="10"/>
      <c r="I9" s="10"/>
      <c r="J9" s="10"/>
      <c r="K9" s="10"/>
      <c r="L9" s="10"/>
      <c r="M9" s="10"/>
      <c r="N9" s="10"/>
      <c r="O9" s="10"/>
      <c r="P9" s="10"/>
      <c r="Q9" s="10"/>
      <c r="R9" s="10"/>
      <c r="S9" s="10"/>
      <c r="T9" s="10"/>
      <c r="U9" s="10"/>
      <c r="V9" s="10"/>
      <c r="W9" s="10"/>
      <c r="X9" s="10"/>
      <c r="Y9" s="10"/>
      <c r="Z9" s="10"/>
      <c r="AA9" s="10">
        <v>1918</v>
      </c>
      <c r="AB9" s="10">
        <v>1993</v>
      </c>
      <c r="AC9" s="10">
        <v>1948</v>
      </c>
      <c r="AD9" s="10">
        <f>BF9-AC9-AB9-AA9</f>
        <v>2116</v>
      </c>
      <c r="AE9" s="10">
        <v>2146</v>
      </c>
      <c r="AF9" s="10">
        <v>2253</v>
      </c>
      <c r="AG9" s="10">
        <v>2196</v>
      </c>
      <c r="AH9" s="10">
        <f>BG9-AG9-AF9-AE9</f>
        <v>2323</v>
      </c>
      <c r="AI9" s="10">
        <v>2342</v>
      </c>
      <c r="AJ9" s="10">
        <v>2417</v>
      </c>
      <c r="AK9" s="10">
        <v>2405</v>
      </c>
      <c r="AL9" s="10">
        <f>BH9-AK9-AJ9-AI9</f>
        <v>2536</v>
      </c>
      <c r="AM9" s="10">
        <v>2555</v>
      </c>
      <c r="AN9" s="10">
        <v>2623</v>
      </c>
      <c r="AO9" s="10">
        <v>2409</v>
      </c>
      <c r="AP9" s="10">
        <f>BI9-AO9-AN9-AM9</f>
        <v>2217</v>
      </c>
      <c r="AQ9" s="10">
        <v>2677</v>
      </c>
      <c r="AR9" s="10">
        <v>2845</v>
      </c>
      <c r="AS9" s="10">
        <v>2828</v>
      </c>
      <c r="AT9" s="10">
        <f>BJ9-AS9-AR9-AQ9</f>
        <v>3125</v>
      </c>
      <c r="AU9" s="10">
        <v>3193</v>
      </c>
      <c r="AV9" s="10">
        <v>3521</v>
      </c>
      <c r="AW9" s="10">
        <v>3189</v>
      </c>
      <c r="AX9" s="10"/>
      <c r="AY9" s="10"/>
      <c r="AZ9" s="10"/>
      <c r="BA9" s="10"/>
      <c r="BB9" s="10">
        <v>5352</v>
      </c>
      <c r="BC9" s="10">
        <v>5797</v>
      </c>
      <c r="BD9" s="10">
        <v>6302</v>
      </c>
      <c r="BE9" s="10">
        <v>6747</v>
      </c>
      <c r="BF9" s="10">
        <v>7975</v>
      </c>
      <c r="BG9" s="10">
        <v>8918</v>
      </c>
      <c r="BH9" s="10">
        <v>9700</v>
      </c>
      <c r="BI9" s="10">
        <v>9804</v>
      </c>
      <c r="BJ9" s="10">
        <v>11475</v>
      </c>
      <c r="BK9" s="10">
        <v>13361</v>
      </c>
      <c r="BL9" s="10"/>
    </row>
    <row r="10" spans="2:64" x14ac:dyDescent="0.35">
      <c r="B10" t="s">
        <v>1505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v>1892</v>
      </c>
      <c r="AB10" s="10">
        <v>1843</v>
      </c>
      <c r="AC10" s="10">
        <v>1984</v>
      </c>
      <c r="AD10" s="10">
        <f t="shared" ref="AD10:AD13" si="0">BF10-AC10-AB10-AA10</f>
        <v>2067</v>
      </c>
      <c r="AE10" s="10">
        <v>2147</v>
      </c>
      <c r="AF10" s="10">
        <v>2127</v>
      </c>
      <c r="AG10" s="10">
        <v>2359</v>
      </c>
      <c r="AH10" s="10">
        <f t="shared" ref="AH10:AH13" si="1">BG10-AG10-AF10-AE10</f>
        <v>2394</v>
      </c>
      <c r="AI10" s="10">
        <v>2470</v>
      </c>
      <c r="AJ10" s="10">
        <v>2432</v>
      </c>
      <c r="AK10" s="10">
        <v>2662</v>
      </c>
      <c r="AL10" s="10">
        <f t="shared" ref="AL10:AL13" si="2">BH10-AK10-AJ10-AI10</f>
        <v>2769</v>
      </c>
      <c r="AM10" s="10">
        <v>2864</v>
      </c>
      <c r="AN10" s="10">
        <v>2711</v>
      </c>
      <c r="AO10" s="10">
        <v>2525</v>
      </c>
      <c r="AP10" s="10">
        <f t="shared" ref="AP10:AP13" si="3">BI10-AO10-AN10-AM10</f>
        <v>2875</v>
      </c>
      <c r="AQ10" s="10">
        <v>3033</v>
      </c>
      <c r="AR10" s="10">
        <v>2996</v>
      </c>
      <c r="AS10" s="10">
        <v>3327</v>
      </c>
      <c r="AT10" s="10">
        <f t="shared" ref="AT10:AT14" si="4">BJ10-AS10-AR10-AQ10</f>
        <v>3436</v>
      </c>
      <c r="AU10" s="10">
        <v>3614</v>
      </c>
      <c r="AV10" s="10">
        <v>3480</v>
      </c>
      <c r="AW10" s="10">
        <v>3579</v>
      </c>
      <c r="AX10" s="10"/>
      <c r="AY10" s="10"/>
      <c r="AZ10" s="10"/>
      <c r="BA10" s="10"/>
      <c r="BB10" s="10">
        <v>4642</v>
      </c>
      <c r="BC10" s="10">
        <v>5167</v>
      </c>
      <c r="BD10" s="10">
        <v>5552</v>
      </c>
      <c r="BE10" s="10">
        <v>6272</v>
      </c>
      <c r="BF10" s="10">
        <v>7786</v>
      </c>
      <c r="BG10" s="10">
        <v>9027</v>
      </c>
      <c r="BH10" s="10">
        <v>10333</v>
      </c>
      <c r="BI10" s="10">
        <v>10975</v>
      </c>
      <c r="BJ10" s="10">
        <v>12792</v>
      </c>
      <c r="BK10" s="10">
        <v>14438</v>
      </c>
      <c r="BL10" s="10"/>
    </row>
    <row r="11" spans="2:64" x14ac:dyDescent="0.35">
      <c r="B11" t="s">
        <v>1506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v>1489</v>
      </c>
      <c r="AB11" s="10">
        <v>1469</v>
      </c>
      <c r="AC11" s="10">
        <v>1571</v>
      </c>
      <c r="AD11" s="10">
        <f t="shared" si="0"/>
        <v>1792</v>
      </c>
      <c r="AE11" s="10">
        <v>1666</v>
      </c>
      <c r="AF11" s="10">
        <v>1752</v>
      </c>
      <c r="AG11" s="10">
        <v>1830</v>
      </c>
      <c r="AH11" s="10">
        <f t="shared" si="1"/>
        <v>1963</v>
      </c>
      <c r="AI11" s="10">
        <v>1851</v>
      </c>
      <c r="AJ11" s="10">
        <v>1796</v>
      </c>
      <c r="AK11" s="10">
        <v>1977</v>
      </c>
      <c r="AL11" s="10">
        <f t="shared" si="2"/>
        <v>2180</v>
      </c>
      <c r="AM11" s="10">
        <v>2018</v>
      </c>
      <c r="AN11" s="10">
        <v>1833</v>
      </c>
      <c r="AO11" s="10">
        <v>1102</v>
      </c>
      <c r="AP11" s="10">
        <f t="shared" si="3"/>
        <v>1346</v>
      </c>
      <c r="AQ11" s="10">
        <v>1451</v>
      </c>
      <c r="AR11" s="10">
        <v>1488</v>
      </c>
      <c r="AS11" s="10">
        <v>1696</v>
      </c>
      <c r="AT11" s="10">
        <f t="shared" si="4"/>
        <v>1895</v>
      </c>
      <c r="AU11" s="10">
        <v>2174</v>
      </c>
      <c r="AV11" s="10">
        <v>2208</v>
      </c>
      <c r="AW11" s="10">
        <v>2560</v>
      </c>
      <c r="AX11" s="10"/>
      <c r="AY11" s="10"/>
      <c r="AZ11" s="10"/>
      <c r="BA11" s="10"/>
      <c r="BB11" s="10">
        <v>3389</v>
      </c>
      <c r="BC11" s="10">
        <v>3560</v>
      </c>
      <c r="BD11" s="10">
        <v>4064</v>
      </c>
      <c r="BE11" s="10">
        <v>4649</v>
      </c>
      <c r="BF11" s="10">
        <v>6321</v>
      </c>
      <c r="BG11" s="10">
        <v>7211</v>
      </c>
      <c r="BH11" s="10">
        <v>7804</v>
      </c>
      <c r="BI11" s="10">
        <v>6299</v>
      </c>
      <c r="BJ11" s="10">
        <v>6530</v>
      </c>
      <c r="BK11" s="10">
        <v>9815</v>
      </c>
      <c r="BL11" s="10"/>
    </row>
    <row r="12" spans="2:64" x14ac:dyDescent="0.35">
      <c r="B12" t="s">
        <v>1507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v>203</v>
      </c>
      <c r="AB12" s="10">
        <v>203</v>
      </c>
      <c r="AC12" s="10">
        <v>209</v>
      </c>
      <c r="AD12" s="10">
        <f t="shared" si="0"/>
        <v>226</v>
      </c>
      <c r="AE12" s="10">
        <v>229</v>
      </c>
      <c r="AF12" s="10">
        <v>230</v>
      </c>
      <c r="AG12" s="10">
        <v>229</v>
      </c>
      <c r="AH12" s="10">
        <f t="shared" si="1"/>
        <v>256</v>
      </c>
      <c r="AI12" s="10">
        <v>299</v>
      </c>
      <c r="AJ12" s="10">
        <v>327</v>
      </c>
      <c r="AK12" s="10">
        <v>342</v>
      </c>
      <c r="AL12" s="10">
        <f t="shared" si="2"/>
        <v>345</v>
      </c>
      <c r="AM12" s="10">
        <v>365</v>
      </c>
      <c r="AN12" s="10">
        <v>392</v>
      </c>
      <c r="AO12" s="10">
        <v>314</v>
      </c>
      <c r="AP12" s="10">
        <f t="shared" si="3"/>
        <v>361</v>
      </c>
      <c r="AQ12" s="10">
        <v>384</v>
      </c>
      <c r="AR12" s="10">
        <v>392</v>
      </c>
      <c r="AS12" s="10">
        <v>409</v>
      </c>
      <c r="AT12" s="10">
        <f t="shared" si="4"/>
        <v>490</v>
      </c>
      <c r="AU12" s="10">
        <v>449</v>
      </c>
      <c r="AV12" s="10">
        <v>474</v>
      </c>
      <c r="AW12" s="10">
        <v>517</v>
      </c>
      <c r="AX12" s="10"/>
      <c r="AY12" s="10"/>
      <c r="AZ12" s="10"/>
      <c r="BA12" s="10"/>
      <c r="BB12" s="10">
        <v>716</v>
      </c>
      <c r="BC12" s="10">
        <v>770</v>
      </c>
      <c r="BD12" s="10">
        <v>823</v>
      </c>
      <c r="BE12" s="10">
        <v>823</v>
      </c>
      <c r="BF12" s="10">
        <v>841</v>
      </c>
      <c r="BG12" s="10">
        <v>944</v>
      </c>
      <c r="BH12" s="10">
        <v>1313</v>
      </c>
      <c r="BI12" s="10">
        <v>1432</v>
      </c>
      <c r="BJ12" s="10">
        <v>1675</v>
      </c>
      <c r="BK12" s="10">
        <v>1991</v>
      </c>
      <c r="BL12" s="10"/>
    </row>
    <row r="13" spans="2:64" s="15" customFormat="1" x14ac:dyDescent="0.35">
      <c r="B13" s="15" t="s">
        <v>1449</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v>-1041</v>
      </c>
      <c r="AB13" s="20">
        <v>-1031</v>
      </c>
      <c r="AC13" s="20">
        <v>-1147</v>
      </c>
      <c r="AD13" s="20">
        <f t="shared" si="0"/>
        <v>-1346</v>
      </c>
      <c r="AE13" s="20">
        <v>-1326</v>
      </c>
      <c r="AF13" s="20">
        <v>-1289</v>
      </c>
      <c r="AG13" s="20">
        <v>-1374</v>
      </c>
      <c r="AH13" s="20">
        <f t="shared" si="1"/>
        <v>-1502</v>
      </c>
      <c r="AI13" s="20">
        <v>-1456</v>
      </c>
      <c r="AJ13" s="20">
        <v>-1478</v>
      </c>
      <c r="AK13" s="20">
        <v>-1546</v>
      </c>
      <c r="AL13" s="20">
        <f t="shared" si="2"/>
        <v>-1693</v>
      </c>
      <c r="AM13" s="20">
        <v>-1748</v>
      </c>
      <c r="AN13" s="20">
        <v>-1705</v>
      </c>
      <c r="AO13" s="20">
        <v>-1513</v>
      </c>
      <c r="AP13" s="20">
        <f t="shared" si="3"/>
        <v>-1698</v>
      </c>
      <c r="AQ13" s="20">
        <v>-1858</v>
      </c>
      <c r="AR13" s="20">
        <v>-1992</v>
      </c>
      <c r="AS13" s="20">
        <v>-2130</v>
      </c>
      <c r="AT13" s="20">
        <f t="shared" si="4"/>
        <v>-2387</v>
      </c>
      <c r="AU13" s="20">
        <v>-2371</v>
      </c>
      <c r="AV13" s="20">
        <v>-2494</v>
      </c>
      <c r="AW13" s="20">
        <v>-2570</v>
      </c>
      <c r="AX13" s="20"/>
      <c r="AY13" s="20"/>
      <c r="AZ13" s="20"/>
      <c r="BA13" s="20"/>
      <c r="BB13" s="20">
        <v>-2321</v>
      </c>
      <c r="BC13" s="20">
        <v>-2592</v>
      </c>
      <c r="BD13" s="20">
        <v>-2861</v>
      </c>
      <c r="BE13" s="20">
        <v>-3409</v>
      </c>
      <c r="BF13" s="20">
        <v>-4565</v>
      </c>
      <c r="BG13" s="20">
        <v>-5491</v>
      </c>
      <c r="BH13" s="20">
        <v>-6173</v>
      </c>
      <c r="BI13" s="20">
        <v>-6664</v>
      </c>
      <c r="BJ13" s="20">
        <v>-8367</v>
      </c>
      <c r="BK13" s="20">
        <v>-10295</v>
      </c>
      <c r="BL13" s="20"/>
    </row>
    <row r="14" spans="2:64" x14ac:dyDescent="0.35">
      <c r="B14" t="s">
        <v>1503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f t="shared" ref="AA14:AD14" si="5">SUM(AA9:AA13)</f>
        <v>4461</v>
      </c>
      <c r="AB14" s="10">
        <f t="shared" si="5"/>
        <v>4477</v>
      </c>
      <c r="AC14" s="10">
        <f t="shared" si="5"/>
        <v>4565</v>
      </c>
      <c r="AD14" s="10">
        <f t="shared" si="5"/>
        <v>4855</v>
      </c>
      <c r="AE14" s="10">
        <f t="shared" ref="AE14" si="6">SUM(AE9:AE13)</f>
        <v>4862</v>
      </c>
      <c r="AF14" s="10">
        <f t="shared" ref="AF14" si="7">SUM(AF9:AF13)</f>
        <v>5073</v>
      </c>
      <c r="AG14" s="10">
        <f t="shared" ref="AG14:AV14" si="8">SUM(AG9:AG13)</f>
        <v>5240</v>
      </c>
      <c r="AH14" s="10">
        <f t="shared" si="8"/>
        <v>5434</v>
      </c>
      <c r="AI14" s="10">
        <f t="shared" si="8"/>
        <v>5506</v>
      </c>
      <c r="AJ14" s="10">
        <f t="shared" si="8"/>
        <v>5494</v>
      </c>
      <c r="AK14" s="10">
        <f t="shared" si="8"/>
        <v>5840</v>
      </c>
      <c r="AL14" s="10">
        <f t="shared" si="8"/>
        <v>6137</v>
      </c>
      <c r="AM14" s="10">
        <f t="shared" si="8"/>
        <v>6054</v>
      </c>
      <c r="AN14" s="10">
        <f t="shared" si="8"/>
        <v>5854</v>
      </c>
      <c r="AO14" s="10">
        <f t="shared" si="8"/>
        <v>4837</v>
      </c>
      <c r="AP14" s="10">
        <f t="shared" si="8"/>
        <v>5101</v>
      </c>
      <c r="AQ14" s="10">
        <f t="shared" si="8"/>
        <v>5687</v>
      </c>
      <c r="AR14" s="10">
        <f t="shared" si="8"/>
        <v>5729</v>
      </c>
      <c r="AS14" s="10">
        <f t="shared" si="8"/>
        <v>6130</v>
      </c>
      <c r="AT14" s="10">
        <f t="shared" si="4"/>
        <v>6559</v>
      </c>
      <c r="AU14" s="10">
        <f t="shared" si="8"/>
        <v>7059</v>
      </c>
      <c r="AV14" s="10">
        <f t="shared" si="8"/>
        <v>7189</v>
      </c>
      <c r="AW14" s="10">
        <f>SUM(AW9:AW13)</f>
        <v>7275</v>
      </c>
      <c r="AX14" s="10"/>
      <c r="AY14" s="10"/>
      <c r="AZ14" s="10"/>
      <c r="BA14" s="10">
        <f t="shared" ref="BA14" si="9">SUM(BA9:BA13)</f>
        <v>0</v>
      </c>
      <c r="BB14" s="10">
        <f t="shared" ref="BB14" si="10">SUM(BB9:BB13)</f>
        <v>11778</v>
      </c>
      <c r="BC14" s="10">
        <f t="shared" ref="BC14" si="11">SUM(BC9:BC13)</f>
        <v>12702</v>
      </c>
      <c r="BD14" s="10">
        <f t="shared" ref="BD14" si="12">SUM(BD9:BD13)</f>
        <v>13880</v>
      </c>
      <c r="BE14" s="10">
        <f t="shared" ref="BE14" si="13">SUM(BE9:BE13)</f>
        <v>15082</v>
      </c>
      <c r="BF14" s="10">
        <f t="shared" ref="BF14:BJ14" si="14">SUM(BF9:BF13)</f>
        <v>18358</v>
      </c>
      <c r="BG14" s="10">
        <f t="shared" si="14"/>
        <v>20609</v>
      </c>
      <c r="BH14" s="10">
        <f t="shared" si="14"/>
        <v>22977</v>
      </c>
      <c r="BI14" s="10">
        <f t="shared" si="14"/>
        <v>21846</v>
      </c>
      <c r="BJ14" s="10">
        <f t="shared" si="14"/>
        <v>24105</v>
      </c>
      <c r="BK14" s="10">
        <f>SUM(BK9:BK13)</f>
        <v>29310</v>
      </c>
      <c r="BL14" s="10"/>
    </row>
    <row r="15" spans="2:64" x14ac:dyDescent="0.35">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2:64" s="13" customFormat="1" x14ac:dyDescent="0.35">
      <c r="B16" s="14" t="s">
        <v>1500</v>
      </c>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2:64" x14ac:dyDescent="0.35">
      <c r="B17" t="s">
        <v>1501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v>2121</v>
      </c>
      <c r="AB17" s="10">
        <v>2156</v>
      </c>
      <c r="AC17" s="10">
        <v>2143</v>
      </c>
      <c r="AD17" s="10">
        <f>BF17-AC17-AB17-AA17</f>
        <v>2284</v>
      </c>
      <c r="AE17" s="10">
        <v>2265</v>
      </c>
      <c r="AF17" s="10">
        <v>2297</v>
      </c>
      <c r="AG17" s="10">
        <v>2334</v>
      </c>
      <c r="AH17" s="10">
        <f>BG17-AG17-AF17-AE17</f>
        <v>2436</v>
      </c>
      <c r="AI17" s="10">
        <v>2508</v>
      </c>
      <c r="AJ17" s="10">
        <v>2479</v>
      </c>
      <c r="AK17" s="10">
        <v>2587</v>
      </c>
      <c r="AL17" s="10">
        <f>BH17-AK17-AJ17-AI17</f>
        <v>2705</v>
      </c>
      <c r="AM17" s="10">
        <v>2717</v>
      </c>
      <c r="AN17" s="10">
        <v>2650</v>
      </c>
      <c r="AO17" s="10">
        <v>2380</v>
      </c>
      <c r="AP17" s="10">
        <f>BI17-AO17-AN17-AM17</f>
        <v>2378</v>
      </c>
      <c r="AQ17" s="10">
        <v>2667</v>
      </c>
      <c r="AR17" s="10">
        <v>2683</v>
      </c>
      <c r="AS17" s="10">
        <v>2806</v>
      </c>
      <c r="AT17" s="10">
        <f>BJ17-AS17-AR17-AQ17</f>
        <v>3004</v>
      </c>
      <c r="AU17" s="10">
        <v>3178</v>
      </c>
      <c r="AV17" s="10">
        <v>3079</v>
      </c>
      <c r="AW17" s="10">
        <v>3170</v>
      </c>
      <c r="AX17" s="10"/>
      <c r="AY17" s="10"/>
      <c r="AZ17" s="10"/>
      <c r="BA17" s="10"/>
      <c r="BB17" s="10">
        <v>6379</v>
      </c>
      <c r="BC17" s="10">
        <v>6847</v>
      </c>
      <c r="BD17" s="10">
        <v>7406</v>
      </c>
      <c r="BE17" s="10">
        <v>7851</v>
      </c>
      <c r="BF17" s="10">
        <v>8704</v>
      </c>
      <c r="BG17" s="10">
        <v>9332</v>
      </c>
      <c r="BH17" s="10">
        <v>10279</v>
      </c>
      <c r="BI17" s="10">
        <v>10125</v>
      </c>
      <c r="BJ17" s="10">
        <v>11160</v>
      </c>
      <c r="BK17" s="10">
        <v>12851</v>
      </c>
      <c r="BL17" s="10"/>
    </row>
    <row r="18" spans="2:64" x14ac:dyDescent="0.35">
      <c r="B18" t="s">
        <v>1516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v>0</v>
      </c>
      <c r="AB18" s="10">
        <v>0</v>
      </c>
      <c r="AC18" s="10">
        <v>0</v>
      </c>
      <c r="AD18" s="10">
        <f t="shared" ref="AD18:AD19" si="15">BF18-AC18-AB18-AA18</f>
        <v>0</v>
      </c>
      <c r="AE18" s="10">
        <v>0</v>
      </c>
      <c r="AF18" s="10">
        <v>0</v>
      </c>
      <c r="AG18" s="10">
        <v>0</v>
      </c>
      <c r="AH18" s="10">
        <f t="shared" ref="AH18:AH19" si="16">BG18-AG18-AF18-AE18</f>
        <v>0</v>
      </c>
      <c r="AI18" s="10">
        <v>0</v>
      </c>
      <c r="AJ18" s="10">
        <v>0</v>
      </c>
      <c r="AK18" s="10">
        <v>0</v>
      </c>
      <c r="AL18" s="10">
        <f t="shared" ref="AL18:AL19" si="17">BH18-AK18-AJ18-AI18</f>
        <v>0</v>
      </c>
      <c r="AM18" s="10">
        <v>0</v>
      </c>
      <c r="AN18" s="10">
        <v>0</v>
      </c>
      <c r="AO18" s="10">
        <v>0</v>
      </c>
      <c r="AP18" s="10">
        <f t="shared" ref="AP18:AP19" si="18">BI18-AO18-AN18-AM18</f>
        <v>0</v>
      </c>
      <c r="AQ18" s="10">
        <v>0</v>
      </c>
      <c r="AR18" s="10">
        <v>0</v>
      </c>
      <c r="AS18" s="10">
        <v>0</v>
      </c>
      <c r="AT18" s="10">
        <f t="shared" ref="AT18:AT39" si="19">BJ18-AS18-AR18-AQ18</f>
        <v>0</v>
      </c>
      <c r="AU18" s="10">
        <v>0</v>
      </c>
      <c r="AV18" s="10">
        <v>0</v>
      </c>
      <c r="AW18" s="10">
        <v>0</v>
      </c>
      <c r="AX18" s="10"/>
      <c r="AY18" s="10"/>
      <c r="AZ18" s="10"/>
      <c r="BA18" s="10"/>
      <c r="BB18" s="10">
        <v>222</v>
      </c>
      <c r="BC18" s="10">
        <v>226</v>
      </c>
      <c r="BD18" s="10">
        <v>255</v>
      </c>
      <c r="BE18" s="10">
        <v>191</v>
      </c>
      <c r="BF18" s="10">
        <v>0</v>
      </c>
      <c r="BG18" s="10">
        <v>0</v>
      </c>
      <c r="BH18" s="10">
        <v>0</v>
      </c>
      <c r="BI18" s="10">
        <v>0</v>
      </c>
      <c r="BJ18" s="10">
        <v>0</v>
      </c>
      <c r="BK18" s="10">
        <v>0</v>
      </c>
      <c r="BL18" s="10"/>
    </row>
    <row r="19" spans="2:64" s="15" customFormat="1" x14ac:dyDescent="0.35">
      <c r="B19" s="15" t="s">
        <v>1502</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v>2340</v>
      </c>
      <c r="AB19" s="20">
        <v>2321</v>
      </c>
      <c r="AC19" s="20">
        <v>2422</v>
      </c>
      <c r="AD19" s="20">
        <f t="shared" si="15"/>
        <v>2571</v>
      </c>
      <c r="AE19" s="20">
        <v>2597</v>
      </c>
      <c r="AF19" s="20">
        <v>2776</v>
      </c>
      <c r="AG19" s="20">
        <v>2906</v>
      </c>
      <c r="AH19" s="20">
        <f t="shared" si="16"/>
        <v>2998</v>
      </c>
      <c r="AI19" s="20">
        <v>2998</v>
      </c>
      <c r="AJ19" s="20">
        <v>3015</v>
      </c>
      <c r="AK19" s="20">
        <v>3253</v>
      </c>
      <c r="AL19" s="20">
        <f t="shared" si="17"/>
        <v>3432</v>
      </c>
      <c r="AM19" s="20">
        <v>3337</v>
      </c>
      <c r="AN19" s="20">
        <v>3204</v>
      </c>
      <c r="AO19" s="20">
        <v>2457</v>
      </c>
      <c r="AP19" s="20">
        <f t="shared" si="18"/>
        <v>2723</v>
      </c>
      <c r="AQ19" s="20">
        <v>3020</v>
      </c>
      <c r="AR19" s="20">
        <v>3046</v>
      </c>
      <c r="AS19" s="20">
        <v>3324</v>
      </c>
      <c r="AT19" s="10">
        <f t="shared" si="19"/>
        <v>3555</v>
      </c>
      <c r="AU19" s="20">
        <v>3881</v>
      </c>
      <c r="AV19" s="20">
        <v>4110</v>
      </c>
      <c r="AW19" s="20">
        <v>4105</v>
      </c>
      <c r="AX19" s="20"/>
      <c r="AY19" s="20"/>
      <c r="AZ19" s="20"/>
      <c r="BA19" s="20"/>
      <c r="BB19" s="20">
        <v>5177</v>
      </c>
      <c r="BC19" s="20">
        <v>5629</v>
      </c>
      <c r="BD19" s="20">
        <v>6219</v>
      </c>
      <c r="BE19" s="20">
        <v>7040</v>
      </c>
      <c r="BF19" s="20">
        <v>9654</v>
      </c>
      <c r="BG19" s="20">
        <v>11277</v>
      </c>
      <c r="BH19" s="20">
        <v>12698</v>
      </c>
      <c r="BI19" s="20">
        <v>11721</v>
      </c>
      <c r="BJ19" s="20">
        <v>12945</v>
      </c>
      <c r="BK19" s="20">
        <v>16459</v>
      </c>
      <c r="BL19" s="20"/>
    </row>
    <row r="20" spans="2:64" x14ac:dyDescent="0.35">
      <c r="B20" t="s">
        <v>1503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f t="shared" ref="AA20:AD20" si="20">SUM(AA17:AA19)</f>
        <v>4461</v>
      </c>
      <c r="AB20" s="10">
        <f t="shared" si="20"/>
        <v>4477</v>
      </c>
      <c r="AC20" s="10">
        <f t="shared" si="20"/>
        <v>4565</v>
      </c>
      <c r="AD20" s="10">
        <f t="shared" si="20"/>
        <v>4855</v>
      </c>
      <c r="AE20" s="10">
        <f t="shared" ref="AE20" si="21">SUM(AE17:AE19)</f>
        <v>4862</v>
      </c>
      <c r="AF20" s="10">
        <f t="shared" ref="AF20" si="22">SUM(AF17:AF19)</f>
        <v>5073</v>
      </c>
      <c r="AG20" s="10">
        <f t="shared" ref="AG20:AV20" si="23">SUM(AG17:AG19)</f>
        <v>5240</v>
      </c>
      <c r="AH20" s="10">
        <f t="shared" si="23"/>
        <v>5434</v>
      </c>
      <c r="AI20" s="10">
        <f t="shared" si="23"/>
        <v>5506</v>
      </c>
      <c r="AJ20" s="10">
        <f t="shared" si="23"/>
        <v>5494</v>
      </c>
      <c r="AK20" s="10">
        <f t="shared" si="23"/>
        <v>5840</v>
      </c>
      <c r="AL20" s="10">
        <f t="shared" si="23"/>
        <v>6137</v>
      </c>
      <c r="AM20" s="10">
        <f t="shared" si="23"/>
        <v>6054</v>
      </c>
      <c r="AN20" s="10">
        <f t="shared" si="23"/>
        <v>5854</v>
      </c>
      <c r="AO20" s="10">
        <f t="shared" si="23"/>
        <v>4837</v>
      </c>
      <c r="AP20" s="10">
        <f t="shared" si="23"/>
        <v>5101</v>
      </c>
      <c r="AQ20" s="10">
        <f t="shared" si="23"/>
        <v>5687</v>
      </c>
      <c r="AR20" s="10">
        <f t="shared" si="23"/>
        <v>5729</v>
      </c>
      <c r="AS20" s="10">
        <f t="shared" si="23"/>
        <v>6130</v>
      </c>
      <c r="AT20" s="10">
        <f t="shared" si="19"/>
        <v>6559</v>
      </c>
      <c r="AU20" s="10">
        <f t="shared" si="23"/>
        <v>7059</v>
      </c>
      <c r="AV20" s="10">
        <f t="shared" si="23"/>
        <v>7189</v>
      </c>
      <c r="AW20" s="10">
        <f>SUM(AW17:AW19)</f>
        <v>7275</v>
      </c>
      <c r="AX20" s="10"/>
      <c r="AY20" s="10"/>
      <c r="AZ20" s="10"/>
      <c r="BA20" s="10">
        <f t="shared" ref="BA20" si="24">SUM(BA17:BA19)</f>
        <v>0</v>
      </c>
      <c r="BB20" s="10">
        <f t="shared" ref="BB20" si="25">SUM(BB17:BB19)</f>
        <v>11778</v>
      </c>
      <c r="BC20" s="10">
        <f t="shared" ref="BC20" si="26">SUM(BC17:BC19)</f>
        <v>12702</v>
      </c>
      <c r="BD20" s="10">
        <f t="shared" ref="BD20" si="27">SUM(BD17:BD19)</f>
        <v>13880</v>
      </c>
      <c r="BE20" s="10">
        <f t="shared" ref="BE20" si="28">SUM(BE17:BE19)</f>
        <v>15082</v>
      </c>
      <c r="BF20" s="10">
        <f t="shared" ref="BF20:BJ20" si="29">SUM(BF17:BF19)</f>
        <v>18358</v>
      </c>
      <c r="BG20" s="10">
        <f t="shared" si="29"/>
        <v>20609</v>
      </c>
      <c r="BH20" s="10">
        <f t="shared" si="29"/>
        <v>22977</v>
      </c>
      <c r="BI20" s="10">
        <f t="shared" si="29"/>
        <v>21846</v>
      </c>
      <c r="BJ20" s="10">
        <f t="shared" si="29"/>
        <v>24105</v>
      </c>
      <c r="BK20" s="10">
        <f>SUM(BK17:BK19)</f>
        <v>29310</v>
      </c>
      <c r="BL20" s="10"/>
    </row>
    <row r="21" spans="2:64" s="13" customFormat="1" x14ac:dyDescent="0.35">
      <c r="B21" s="14" t="s">
        <v>1434</v>
      </c>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6"/>
      <c r="AU21" s="23"/>
      <c r="AV21" s="23"/>
      <c r="AW21" s="23"/>
      <c r="AX21" s="23"/>
      <c r="AY21" s="23"/>
      <c r="AZ21" s="23"/>
      <c r="BA21" s="23"/>
      <c r="BB21" s="23"/>
      <c r="BC21" s="23"/>
      <c r="BD21" s="23"/>
      <c r="BE21" s="23"/>
      <c r="BF21" s="23"/>
      <c r="BG21" s="23"/>
      <c r="BH21" s="23"/>
      <c r="BI21" s="23"/>
      <c r="BJ21" s="23"/>
      <c r="BK21" s="23"/>
      <c r="BL21" s="23"/>
    </row>
    <row r="22" spans="2:64" x14ac:dyDescent="0.35">
      <c r="B22" t="s">
        <v>390</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v>4461</v>
      </c>
      <c r="AB22" s="10">
        <v>4477</v>
      </c>
      <c r="AC22" s="10">
        <v>4565</v>
      </c>
      <c r="AD22" s="10">
        <f>BF22-AC22-AB22-AA22</f>
        <v>4855</v>
      </c>
      <c r="AE22" s="10">
        <v>4862</v>
      </c>
      <c r="AF22" s="10">
        <v>5073</v>
      </c>
      <c r="AG22" s="10">
        <v>5240</v>
      </c>
      <c r="AH22" s="10">
        <f>BG22-AG22-AF22-AE22</f>
        <v>5434</v>
      </c>
      <c r="AI22" s="10">
        <v>5506</v>
      </c>
      <c r="AJ22" s="10">
        <v>5494</v>
      </c>
      <c r="AK22" s="10">
        <v>5840</v>
      </c>
      <c r="AL22" s="10">
        <f>BH22-AK22-AJ22-AI22</f>
        <v>6137</v>
      </c>
      <c r="AM22" s="10">
        <v>6054</v>
      </c>
      <c r="AN22" s="10">
        <v>5854</v>
      </c>
      <c r="AO22" s="10">
        <v>4837</v>
      </c>
      <c r="AP22" s="10">
        <f>BI22-AO22-AN22-AM22</f>
        <v>5101</v>
      </c>
      <c r="AQ22" s="10">
        <v>5687</v>
      </c>
      <c r="AR22" s="10">
        <v>5729</v>
      </c>
      <c r="AS22" s="10">
        <v>6130</v>
      </c>
      <c r="AT22" s="10">
        <f t="shared" si="19"/>
        <v>6559</v>
      </c>
      <c r="AU22" s="10">
        <v>7059</v>
      </c>
      <c r="AV22" s="10">
        <v>7189</v>
      </c>
      <c r="AW22" s="10">
        <v>7275</v>
      </c>
      <c r="AX22" s="10"/>
      <c r="AY22" s="10"/>
      <c r="AZ22" s="10"/>
      <c r="BA22" s="10"/>
      <c r="BB22" s="10">
        <v>11778</v>
      </c>
      <c r="BC22" s="10">
        <v>12702</v>
      </c>
      <c r="BD22" s="10">
        <v>13880</v>
      </c>
      <c r="BE22" s="10">
        <v>15082</v>
      </c>
      <c r="BF22" s="10">
        <v>18358</v>
      </c>
      <c r="BG22" s="10">
        <v>20609</v>
      </c>
      <c r="BH22" s="10">
        <v>22977</v>
      </c>
      <c r="BI22" s="10">
        <v>21846</v>
      </c>
      <c r="BJ22" s="10">
        <v>24105</v>
      </c>
      <c r="BK22" s="10">
        <v>29310</v>
      </c>
      <c r="BL22" s="10"/>
    </row>
    <row r="23" spans="2:64" s="18" customFormat="1" x14ac:dyDescent="0.35">
      <c r="B23" s="16" t="s">
        <v>393</v>
      </c>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t="s">
        <v>1508</v>
      </c>
      <c r="BJ23" s="21"/>
      <c r="BK23" s="21"/>
      <c r="BL23" s="21"/>
    </row>
    <row r="24" spans="2:64" x14ac:dyDescent="0.35">
      <c r="B24" t="s">
        <v>1474</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v>571</v>
      </c>
      <c r="AB24" s="10">
        <v>704</v>
      </c>
      <c r="AC24" s="10">
        <v>698</v>
      </c>
      <c r="AD24" s="10">
        <f>BF24-AC24-AB24-AA24</f>
        <v>655</v>
      </c>
      <c r="AE24" s="10">
        <v>679</v>
      </c>
      <c r="AF24" s="10">
        <v>824</v>
      </c>
      <c r="AG24" s="10">
        <v>852</v>
      </c>
      <c r="AH24" s="10">
        <f t="shared" ref="AH24:AH39" si="30">BG24-AG24-AF24-AE24</f>
        <v>815</v>
      </c>
      <c r="AI24" s="10">
        <v>807</v>
      </c>
      <c r="AJ24" s="10">
        <v>894</v>
      </c>
      <c r="AK24" s="10">
        <v>872</v>
      </c>
      <c r="AL24" s="10">
        <f t="shared" ref="AL24:AL39" si="31">BH24-AK24-AJ24-AI24</f>
        <v>871</v>
      </c>
      <c r="AM24" s="10">
        <v>982</v>
      </c>
      <c r="AN24" s="10">
        <v>940</v>
      </c>
      <c r="AO24" s="10">
        <v>941</v>
      </c>
      <c r="AP24" s="10">
        <f t="shared" ref="AP24:AP38" si="32">BI24-AO24-AN24-AM24</f>
        <v>922</v>
      </c>
      <c r="AQ24" s="10">
        <v>981</v>
      </c>
      <c r="AR24" s="10">
        <v>1114</v>
      </c>
      <c r="AS24" s="10">
        <v>1098</v>
      </c>
      <c r="AT24" s="10">
        <f t="shared" si="19"/>
        <v>1047</v>
      </c>
      <c r="AU24" s="10">
        <v>1125</v>
      </c>
      <c r="AV24" s="10">
        <v>1226</v>
      </c>
      <c r="AW24" s="10">
        <v>1283</v>
      </c>
      <c r="AX24" s="10"/>
      <c r="AY24" s="10"/>
      <c r="AZ24" s="10"/>
      <c r="BA24" s="10"/>
      <c r="BB24" s="10">
        <v>1932</v>
      </c>
      <c r="BC24" s="10">
        <v>1875</v>
      </c>
      <c r="BD24" s="10">
        <v>2079</v>
      </c>
      <c r="BE24" s="10">
        <v>2226</v>
      </c>
      <c r="BF24" s="10">
        <v>2628</v>
      </c>
      <c r="BG24" s="10">
        <v>3170</v>
      </c>
      <c r="BH24" s="10">
        <v>3444</v>
      </c>
      <c r="BI24" s="10">
        <v>3785</v>
      </c>
      <c r="BJ24" s="10">
        <v>4240</v>
      </c>
      <c r="BK24" s="10">
        <v>4990</v>
      </c>
      <c r="BL24" s="10"/>
    </row>
    <row r="25" spans="2:64" x14ac:dyDescent="0.35">
      <c r="B25" t="s">
        <v>1475</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v>218</v>
      </c>
      <c r="AB25" s="10">
        <v>193</v>
      </c>
      <c r="AC25" s="10">
        <v>221</v>
      </c>
      <c r="AD25" s="10">
        <f t="shared" ref="AD25:AD31" si="33">BF25-AC25-AB25-AA25</f>
        <v>290</v>
      </c>
      <c r="AE25" s="10">
        <v>223</v>
      </c>
      <c r="AF25" s="10">
        <v>261</v>
      </c>
      <c r="AG25" s="10">
        <v>240</v>
      </c>
      <c r="AH25" s="10">
        <f t="shared" si="30"/>
        <v>264</v>
      </c>
      <c r="AI25" s="10">
        <v>276</v>
      </c>
      <c r="AJ25" s="10">
        <v>241</v>
      </c>
      <c r="AK25" s="10">
        <v>282</v>
      </c>
      <c r="AL25" s="10">
        <f t="shared" si="31"/>
        <v>306</v>
      </c>
      <c r="AM25" s="10">
        <v>274</v>
      </c>
      <c r="AN25" s="10">
        <v>235</v>
      </c>
      <c r="AO25" s="10">
        <v>174</v>
      </c>
      <c r="AP25" s="10">
        <f t="shared" si="32"/>
        <v>288</v>
      </c>
      <c r="AQ25" s="10">
        <v>205</v>
      </c>
      <c r="AR25" s="10">
        <v>206</v>
      </c>
      <c r="AS25" s="10">
        <v>268</v>
      </c>
      <c r="AT25" s="10">
        <f t="shared" si="19"/>
        <v>457</v>
      </c>
      <c r="AU25" s="10">
        <v>280</v>
      </c>
      <c r="AV25" s="10">
        <v>314</v>
      </c>
      <c r="AW25" s="10">
        <v>313</v>
      </c>
      <c r="AX25" s="10"/>
      <c r="AY25" s="10"/>
      <c r="AZ25" s="10"/>
      <c r="BA25" s="10"/>
      <c r="BB25" s="10">
        <v>876</v>
      </c>
      <c r="BC25" s="10">
        <v>900</v>
      </c>
      <c r="BD25" s="10">
        <v>872</v>
      </c>
      <c r="BE25" s="10">
        <v>869</v>
      </c>
      <c r="BF25" s="10">
        <v>922</v>
      </c>
      <c r="BG25" s="10">
        <v>988</v>
      </c>
      <c r="BH25" s="10">
        <v>1105</v>
      </c>
      <c r="BI25" s="10">
        <v>971</v>
      </c>
      <c r="BJ25" s="10">
        <v>1136</v>
      </c>
      <c r="BK25" s="10">
        <v>1336</v>
      </c>
      <c r="BL25" s="10"/>
    </row>
    <row r="26" spans="2:64" x14ac:dyDescent="0.35">
      <c r="B26" t="s">
        <v>1476</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v>145</v>
      </c>
      <c r="AB26" s="10">
        <v>150</v>
      </c>
      <c r="AC26" s="10">
        <v>158</v>
      </c>
      <c r="AD26" s="10">
        <f t="shared" si="33"/>
        <v>167</v>
      </c>
      <c r="AE26" s="10">
        <v>160</v>
      </c>
      <c r="AF26" s="10">
        <v>169</v>
      </c>
      <c r="AG26" s="10">
        <v>169</v>
      </c>
      <c r="AH26" s="10">
        <f t="shared" si="30"/>
        <v>188</v>
      </c>
      <c r="AI26" s="10">
        <v>173</v>
      </c>
      <c r="AJ26" s="10">
        <v>171</v>
      </c>
      <c r="AK26" s="10">
        <v>184</v>
      </c>
      <c r="AL26" s="10">
        <f t="shared" si="31"/>
        <v>193</v>
      </c>
      <c r="AM26" s="10">
        <v>181</v>
      </c>
      <c r="AN26" s="10">
        <v>183</v>
      </c>
      <c r="AO26" s="10">
        <v>172</v>
      </c>
      <c r="AP26" s="10">
        <f t="shared" si="32"/>
        <v>191</v>
      </c>
      <c r="AQ26" s="10">
        <v>173</v>
      </c>
      <c r="AR26" s="10">
        <v>179</v>
      </c>
      <c r="AS26" s="10">
        <v>186</v>
      </c>
      <c r="AT26" s="10">
        <f t="shared" si="19"/>
        <v>192</v>
      </c>
      <c r="AU26" s="10">
        <v>190</v>
      </c>
      <c r="AV26" s="10">
        <v>190</v>
      </c>
      <c r="AW26" s="10">
        <v>178</v>
      </c>
      <c r="AX26" s="10"/>
      <c r="AY26" s="10"/>
      <c r="AZ26" s="10"/>
      <c r="BA26" s="10"/>
      <c r="BB26" s="10">
        <v>468</v>
      </c>
      <c r="BC26" s="10">
        <v>507</v>
      </c>
      <c r="BD26" s="10">
        <v>474</v>
      </c>
      <c r="BE26" s="10">
        <v>538</v>
      </c>
      <c r="BF26" s="10">
        <v>620</v>
      </c>
      <c r="BG26" s="10">
        <v>686</v>
      </c>
      <c r="BH26" s="10">
        <v>721</v>
      </c>
      <c r="BI26" s="10">
        <v>727</v>
      </c>
      <c r="BJ26" s="10">
        <v>730</v>
      </c>
      <c r="BK26" s="10">
        <v>743</v>
      </c>
      <c r="BL26" s="10"/>
    </row>
    <row r="27" spans="2:64" x14ac:dyDescent="0.35">
      <c r="B27" t="s">
        <v>1477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v>80</v>
      </c>
      <c r="AB27" s="10">
        <v>83</v>
      </c>
      <c r="AC27" s="10">
        <v>102</v>
      </c>
      <c r="AD27" s="10">
        <f t="shared" si="33"/>
        <v>144</v>
      </c>
      <c r="AE27" s="10">
        <v>92</v>
      </c>
      <c r="AF27" s="10">
        <v>108</v>
      </c>
      <c r="AG27" s="10">
        <v>112</v>
      </c>
      <c r="AH27" s="10">
        <f t="shared" si="30"/>
        <v>134</v>
      </c>
      <c r="AI27" s="10">
        <v>91</v>
      </c>
      <c r="AJ27" s="10">
        <v>101</v>
      </c>
      <c r="AK27" s="10">
        <v>113</v>
      </c>
      <c r="AL27" s="10">
        <f t="shared" si="31"/>
        <v>149</v>
      </c>
      <c r="AM27" s="10">
        <v>106</v>
      </c>
      <c r="AN27" s="10">
        <v>103</v>
      </c>
      <c r="AO27" s="10">
        <v>95</v>
      </c>
      <c r="AP27" s="10">
        <f t="shared" si="32"/>
        <v>104</v>
      </c>
      <c r="AQ27" s="10">
        <v>83</v>
      </c>
      <c r="AR27" s="10">
        <v>82</v>
      </c>
      <c r="AS27" s="10">
        <v>108</v>
      </c>
      <c r="AT27" s="10">
        <f t="shared" si="19"/>
        <v>130</v>
      </c>
      <c r="AU27" s="10">
        <v>100</v>
      </c>
      <c r="AV27" s="10">
        <v>125</v>
      </c>
      <c r="AW27" s="10">
        <v>117</v>
      </c>
      <c r="AX27" s="10"/>
      <c r="AY27" s="10"/>
      <c r="AZ27" s="10"/>
      <c r="BA27" s="10"/>
      <c r="BB27" s="10">
        <v>412</v>
      </c>
      <c r="BC27" s="10">
        <v>328</v>
      </c>
      <c r="BD27" s="10">
        <v>336</v>
      </c>
      <c r="BE27" s="10">
        <v>389</v>
      </c>
      <c r="BF27" s="10">
        <v>409</v>
      </c>
      <c r="BG27" s="10">
        <v>446</v>
      </c>
      <c r="BH27" s="10">
        <v>454</v>
      </c>
      <c r="BI27" s="10">
        <v>408</v>
      </c>
      <c r="BJ27" s="10">
        <v>403</v>
      </c>
      <c r="BK27" s="10">
        <v>505</v>
      </c>
      <c r="BL27" s="10"/>
    </row>
    <row r="28" spans="2:64" x14ac:dyDescent="0.35">
      <c r="B28" t="s">
        <v>1478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v>146</v>
      </c>
      <c r="AB28" s="10">
        <v>131</v>
      </c>
      <c r="AC28" s="10">
        <v>132</v>
      </c>
      <c r="AD28" s="10">
        <f t="shared" si="33"/>
        <v>147</v>
      </c>
      <c r="AE28" s="10">
        <v>145</v>
      </c>
      <c r="AF28" s="10">
        <v>153</v>
      </c>
      <c r="AG28" s="10">
        <v>152</v>
      </c>
      <c r="AH28" s="10">
        <f t="shared" si="30"/>
        <v>163</v>
      </c>
      <c r="AI28" s="10">
        <v>159</v>
      </c>
      <c r="AJ28" s="10">
        <v>160</v>
      </c>
      <c r="AK28" s="10">
        <v>165</v>
      </c>
      <c r="AL28" s="10">
        <f t="shared" si="31"/>
        <v>172</v>
      </c>
      <c r="AM28" s="10">
        <v>182</v>
      </c>
      <c r="AN28" s="10">
        <v>192</v>
      </c>
      <c r="AO28" s="10">
        <v>197</v>
      </c>
      <c r="AP28" s="10">
        <f t="shared" si="32"/>
        <v>196</v>
      </c>
      <c r="AQ28" s="10">
        <v>197</v>
      </c>
      <c r="AR28" s="10">
        <v>201</v>
      </c>
      <c r="AS28" s="10">
        <v>204</v>
      </c>
      <c r="AT28" s="10">
        <f t="shared" si="19"/>
        <v>202</v>
      </c>
      <c r="AU28" s="10">
        <v>198</v>
      </c>
      <c r="AV28" s="10">
        <v>207</v>
      </c>
      <c r="AW28" s="10">
        <v>230</v>
      </c>
      <c r="AX28" s="10"/>
      <c r="AY28" s="10"/>
      <c r="AZ28" s="10"/>
      <c r="BA28" s="10"/>
      <c r="BB28" s="10">
        <v>397</v>
      </c>
      <c r="BC28" s="10">
        <v>435</v>
      </c>
      <c r="BD28" s="10">
        <v>494</v>
      </c>
      <c r="BE28" s="10">
        <v>502</v>
      </c>
      <c r="BF28" s="10">
        <v>556</v>
      </c>
      <c r="BG28" s="10">
        <v>613</v>
      </c>
      <c r="BH28" s="10">
        <v>656</v>
      </c>
      <c r="BI28" s="10">
        <v>767</v>
      </c>
      <c r="BJ28" s="10">
        <v>804</v>
      </c>
      <c r="BK28" s="10">
        <v>861</v>
      </c>
      <c r="BL28" s="10"/>
    </row>
    <row r="29" spans="2:64" x14ac:dyDescent="0.35">
      <c r="B29" t="s">
        <v>1479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v>185</v>
      </c>
      <c r="AB29" s="10">
        <v>406</v>
      </c>
      <c r="AC29" s="10">
        <v>230</v>
      </c>
      <c r="AD29" s="10">
        <f t="shared" si="33"/>
        <v>239</v>
      </c>
      <c r="AE29" s="10">
        <v>236</v>
      </c>
      <c r="AF29" s="10">
        <v>222</v>
      </c>
      <c r="AG29" s="10">
        <v>230</v>
      </c>
      <c r="AH29" s="10">
        <f t="shared" si="30"/>
        <v>457</v>
      </c>
      <c r="AI29" s="10">
        <v>276</v>
      </c>
      <c r="AJ29" s="10">
        <v>264</v>
      </c>
      <c r="AK29" s="10">
        <v>315</v>
      </c>
      <c r="AL29" s="10">
        <f t="shared" si="31"/>
        <v>341</v>
      </c>
      <c r="AM29" s="10">
        <v>313</v>
      </c>
      <c r="AN29" s="10">
        <v>269</v>
      </c>
      <c r="AO29" s="10">
        <v>258</v>
      </c>
      <c r="AP29" s="10">
        <f t="shared" si="32"/>
        <v>256</v>
      </c>
      <c r="AQ29" s="10">
        <v>203</v>
      </c>
      <c r="AR29" s="10">
        <v>363</v>
      </c>
      <c r="AS29" s="10">
        <v>204</v>
      </c>
      <c r="AT29" s="10">
        <f t="shared" si="19"/>
        <v>215</v>
      </c>
      <c r="AU29" s="10">
        <v>242</v>
      </c>
      <c r="AV29" s="10">
        <v>325</v>
      </c>
      <c r="AW29" s="10">
        <v>289</v>
      </c>
      <c r="AX29" s="10"/>
      <c r="AY29" s="10"/>
      <c r="AZ29" s="10"/>
      <c r="BA29" s="10"/>
      <c r="BB29" s="10">
        <v>451</v>
      </c>
      <c r="BC29" s="10">
        <v>507</v>
      </c>
      <c r="BD29" s="10">
        <v>547</v>
      </c>
      <c r="BE29" s="10">
        <v>796</v>
      </c>
      <c r="BF29" s="10">
        <v>1060</v>
      </c>
      <c r="BG29" s="10">
        <v>1145</v>
      </c>
      <c r="BH29" s="10">
        <v>1196</v>
      </c>
      <c r="BI29" s="10">
        <v>1096</v>
      </c>
      <c r="BJ29" s="10">
        <v>985</v>
      </c>
      <c r="BK29" s="10">
        <v>1194</v>
      </c>
      <c r="BL29" s="10"/>
    </row>
    <row r="30" spans="2:64" x14ac:dyDescent="0.35">
      <c r="B30" t="s">
        <v>1480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v>15</v>
      </c>
      <c r="AB30" s="10">
        <v>2</v>
      </c>
      <c r="AC30" s="10">
        <v>0</v>
      </c>
      <c r="AD30" s="10">
        <f t="shared" si="33"/>
        <v>2</v>
      </c>
      <c r="AE30" s="10">
        <v>7</v>
      </c>
      <c r="AF30" s="10">
        <v>0</v>
      </c>
      <c r="AG30" s="10">
        <v>0</v>
      </c>
      <c r="AH30" s="10">
        <f t="shared" si="30"/>
        <v>600</v>
      </c>
      <c r="AI30" s="10">
        <v>7</v>
      </c>
      <c r="AJ30" s="10">
        <v>22</v>
      </c>
      <c r="AK30" s="10">
        <v>1</v>
      </c>
      <c r="AL30" s="10">
        <f t="shared" si="31"/>
        <v>370</v>
      </c>
      <c r="AM30" s="10">
        <v>0</v>
      </c>
      <c r="AN30" s="10">
        <v>8</v>
      </c>
      <c r="AO30" s="10">
        <v>1</v>
      </c>
      <c r="AP30" s="10">
        <f t="shared" si="32"/>
        <v>2</v>
      </c>
      <c r="AQ30" s="10">
        <v>1</v>
      </c>
      <c r="AR30" s="10">
        <v>3</v>
      </c>
      <c r="AS30" s="10">
        <v>-2</v>
      </c>
      <c r="AT30" s="10">
        <f t="shared" si="19"/>
        <v>1</v>
      </c>
      <c r="AU30" s="10">
        <v>148</v>
      </c>
      <c r="AV30" s="10">
        <v>0</v>
      </c>
      <c r="AW30" s="10">
        <v>717</v>
      </c>
      <c r="AX30" s="10"/>
      <c r="AY30" s="10"/>
      <c r="AZ30" s="10"/>
      <c r="BA30" s="10"/>
      <c r="BB30" s="10">
        <v>3</v>
      </c>
      <c r="BC30" s="10">
        <v>453</v>
      </c>
      <c r="BD30" s="10">
        <v>14</v>
      </c>
      <c r="BE30" s="10">
        <v>2</v>
      </c>
      <c r="BF30" s="10">
        <v>19</v>
      </c>
      <c r="BG30" s="10">
        <v>607</v>
      </c>
      <c r="BH30" s="10">
        <v>400</v>
      </c>
      <c r="BI30" s="10">
        <v>11</v>
      </c>
      <c r="BJ30" s="10">
        <v>3</v>
      </c>
      <c r="BK30" s="10">
        <v>868</v>
      </c>
      <c r="BL30" s="10"/>
    </row>
    <row r="31" spans="2:64" s="15" customFormat="1" x14ac:dyDescent="0.35">
      <c r="B31" s="15" t="s">
        <v>1512</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v>0</v>
      </c>
      <c r="AB31" s="20">
        <v>0</v>
      </c>
      <c r="AC31" s="20">
        <v>0</v>
      </c>
      <c r="AD31" s="10">
        <f t="shared" si="33"/>
        <v>0</v>
      </c>
      <c r="AE31" s="20">
        <v>0</v>
      </c>
      <c r="AF31" s="20">
        <v>0</v>
      </c>
      <c r="AG31" s="20">
        <v>600</v>
      </c>
      <c r="AH31" s="20">
        <f t="shared" si="30"/>
        <v>-600</v>
      </c>
      <c r="AI31" s="20">
        <v>0</v>
      </c>
      <c r="AJ31" s="20">
        <v>0</v>
      </c>
      <c r="AK31" s="20">
        <v>0</v>
      </c>
      <c r="AL31" s="20">
        <f t="shared" si="31"/>
        <v>0</v>
      </c>
      <c r="AM31" s="20">
        <v>0</v>
      </c>
      <c r="AN31" s="20">
        <v>0</v>
      </c>
      <c r="AO31" s="20">
        <v>0</v>
      </c>
      <c r="AP31" s="20">
        <f t="shared" si="32"/>
        <v>0</v>
      </c>
      <c r="AQ31" s="20">
        <v>0</v>
      </c>
      <c r="AR31" s="20">
        <v>0</v>
      </c>
      <c r="AS31" s="20">
        <v>0</v>
      </c>
      <c r="AT31" s="20">
        <f t="shared" si="19"/>
        <v>0</v>
      </c>
      <c r="AU31" s="20">
        <v>0</v>
      </c>
      <c r="AV31" s="20">
        <v>0</v>
      </c>
      <c r="AW31" s="20">
        <v>0</v>
      </c>
      <c r="AX31" s="20"/>
      <c r="AY31" s="20"/>
      <c r="AZ31" s="20"/>
      <c r="BA31" s="20"/>
      <c r="BB31" s="20">
        <v>0</v>
      </c>
      <c r="BC31" s="20">
        <v>0</v>
      </c>
      <c r="BD31" s="20">
        <v>0</v>
      </c>
      <c r="BE31" s="20">
        <v>1877</v>
      </c>
      <c r="BF31" s="20">
        <v>0</v>
      </c>
      <c r="BG31" s="20">
        <v>0</v>
      </c>
      <c r="BH31" s="20">
        <v>0</v>
      </c>
      <c r="BI31" s="20">
        <v>0</v>
      </c>
      <c r="BJ31" s="20">
        <v>0</v>
      </c>
      <c r="BK31" s="20">
        <v>0</v>
      </c>
      <c r="BL31" s="20"/>
    </row>
    <row r="32" spans="2:64" s="19" customFormat="1" x14ac:dyDescent="0.35">
      <c r="B32" s="19" t="s">
        <v>1481</v>
      </c>
      <c r="C32" s="24"/>
      <c r="D32" s="24"/>
      <c r="E32" s="24"/>
      <c r="F32" s="24"/>
      <c r="G32" s="24"/>
      <c r="H32" s="24"/>
      <c r="I32" s="24"/>
      <c r="J32" s="24"/>
      <c r="K32" s="24"/>
      <c r="L32" s="24"/>
      <c r="M32" s="24"/>
      <c r="N32" s="24"/>
      <c r="O32" s="24"/>
      <c r="P32" s="24"/>
      <c r="Q32" s="24"/>
      <c r="R32" s="24"/>
      <c r="S32" s="24"/>
      <c r="T32" s="24"/>
      <c r="U32" s="24"/>
      <c r="V32" s="24"/>
      <c r="W32" s="24"/>
      <c r="X32" s="24"/>
      <c r="Y32" s="24"/>
      <c r="Z32" s="24"/>
      <c r="AA32" s="24">
        <f t="shared" ref="AA32:AV32" si="34">SUM(AA24:AA31)</f>
        <v>1360</v>
      </c>
      <c r="AB32" s="24">
        <f t="shared" si="34"/>
        <v>1669</v>
      </c>
      <c r="AC32" s="24">
        <f t="shared" si="34"/>
        <v>1541</v>
      </c>
      <c r="AD32" s="24">
        <f t="shared" si="34"/>
        <v>1644</v>
      </c>
      <c r="AE32" s="24">
        <f t="shared" si="34"/>
        <v>1542</v>
      </c>
      <c r="AF32" s="24">
        <f t="shared" si="34"/>
        <v>1737</v>
      </c>
      <c r="AG32" s="24">
        <f t="shared" si="34"/>
        <v>2355</v>
      </c>
      <c r="AH32" s="20">
        <f t="shared" si="30"/>
        <v>2021</v>
      </c>
      <c r="AI32" s="24">
        <f t="shared" si="34"/>
        <v>1789</v>
      </c>
      <c r="AJ32" s="24">
        <f t="shared" si="34"/>
        <v>1853</v>
      </c>
      <c r="AK32" s="24">
        <f t="shared" si="34"/>
        <v>1932</v>
      </c>
      <c r="AL32" s="24">
        <f t="shared" si="31"/>
        <v>2402</v>
      </c>
      <c r="AM32" s="24">
        <f t="shared" si="34"/>
        <v>2038</v>
      </c>
      <c r="AN32" s="24">
        <f t="shared" si="34"/>
        <v>1930</v>
      </c>
      <c r="AO32" s="24">
        <f t="shared" si="34"/>
        <v>1838</v>
      </c>
      <c r="AP32" s="24">
        <f t="shared" si="32"/>
        <v>1959</v>
      </c>
      <c r="AQ32" s="24">
        <f t="shared" si="34"/>
        <v>1843</v>
      </c>
      <c r="AR32" s="24">
        <f t="shared" si="34"/>
        <v>2148</v>
      </c>
      <c r="AS32" s="24">
        <f t="shared" si="34"/>
        <v>2066</v>
      </c>
      <c r="AT32" s="20">
        <f t="shared" si="19"/>
        <v>2244</v>
      </c>
      <c r="AU32" s="24">
        <f t="shared" si="34"/>
        <v>2283</v>
      </c>
      <c r="AV32" s="24">
        <f t="shared" si="34"/>
        <v>2387</v>
      </c>
      <c r="AW32" s="24">
        <f>SUM(AW24:AW31)</f>
        <v>3127</v>
      </c>
      <c r="AX32" s="24"/>
      <c r="AY32" s="24"/>
      <c r="AZ32" s="24"/>
      <c r="BA32" s="24">
        <f t="shared" ref="BA32:BE32" si="35">SUM(BA24:BA31)</f>
        <v>0</v>
      </c>
      <c r="BB32" s="24">
        <f t="shared" si="35"/>
        <v>4539</v>
      </c>
      <c r="BC32" s="24">
        <f t="shared" si="35"/>
        <v>5005</v>
      </c>
      <c r="BD32" s="24">
        <f t="shared" si="35"/>
        <v>4816</v>
      </c>
      <c r="BE32" s="24">
        <f t="shared" si="35"/>
        <v>7199</v>
      </c>
      <c r="BF32" s="24">
        <f t="shared" ref="BF32:BK32" si="36">SUM(BF24:BF31)</f>
        <v>6214</v>
      </c>
      <c r="BG32" s="24">
        <f t="shared" si="36"/>
        <v>7655</v>
      </c>
      <c r="BH32" s="24">
        <f t="shared" si="36"/>
        <v>7976</v>
      </c>
      <c r="BI32" s="24">
        <f t="shared" si="36"/>
        <v>7765</v>
      </c>
      <c r="BJ32" s="24">
        <f t="shared" si="36"/>
        <v>8301</v>
      </c>
      <c r="BK32" s="24">
        <f t="shared" si="36"/>
        <v>10497</v>
      </c>
      <c r="BL32" s="24"/>
    </row>
    <row r="33" spans="2:64" x14ac:dyDescent="0.35">
      <c r="B33" t="s">
        <v>404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f t="shared" ref="AA33:AV33" si="37">AA22-AA32</f>
        <v>3101</v>
      </c>
      <c r="AB33" s="10">
        <f t="shared" si="37"/>
        <v>2808</v>
      </c>
      <c r="AC33" s="10">
        <f t="shared" si="37"/>
        <v>3024</v>
      </c>
      <c r="AD33" s="10">
        <f t="shared" si="37"/>
        <v>3211</v>
      </c>
      <c r="AE33" s="10">
        <f t="shared" si="37"/>
        <v>3320</v>
      </c>
      <c r="AF33" s="10">
        <f t="shared" si="37"/>
        <v>3336</v>
      </c>
      <c r="AG33" s="10">
        <f t="shared" si="37"/>
        <v>2885</v>
      </c>
      <c r="AH33" s="10">
        <f t="shared" si="30"/>
        <v>3413</v>
      </c>
      <c r="AI33" s="10">
        <f t="shared" si="37"/>
        <v>3717</v>
      </c>
      <c r="AJ33" s="10">
        <f t="shared" si="37"/>
        <v>3641</v>
      </c>
      <c r="AK33" s="10">
        <f t="shared" si="37"/>
        <v>3908</v>
      </c>
      <c r="AL33" s="10">
        <f t="shared" si="31"/>
        <v>3735</v>
      </c>
      <c r="AM33" s="10">
        <f t="shared" si="37"/>
        <v>4016</v>
      </c>
      <c r="AN33" s="10">
        <f t="shared" si="37"/>
        <v>3924</v>
      </c>
      <c r="AO33" s="10">
        <f t="shared" si="37"/>
        <v>2999</v>
      </c>
      <c r="AP33" s="10">
        <f t="shared" si="32"/>
        <v>3142</v>
      </c>
      <c r="AQ33" s="10">
        <f t="shared" si="37"/>
        <v>3844</v>
      </c>
      <c r="AR33" s="10">
        <f t="shared" si="37"/>
        <v>3581</v>
      </c>
      <c r="AS33" s="10">
        <f t="shared" si="37"/>
        <v>4064</v>
      </c>
      <c r="AT33" s="10">
        <f t="shared" si="19"/>
        <v>4315</v>
      </c>
      <c r="AU33" s="10">
        <f t="shared" si="37"/>
        <v>4776</v>
      </c>
      <c r="AV33" s="10">
        <f t="shared" si="37"/>
        <v>4802</v>
      </c>
      <c r="AW33" s="10">
        <f>AW22-AW32</f>
        <v>4148</v>
      </c>
      <c r="AX33" s="10"/>
      <c r="AY33" s="10"/>
      <c r="AZ33" s="10"/>
      <c r="BA33" s="10">
        <f t="shared" ref="BA33" si="38">BA22-BA32</f>
        <v>0</v>
      </c>
      <c r="BB33" s="10">
        <f t="shared" ref="BB33" si="39">BB22-BB32</f>
        <v>7239</v>
      </c>
      <c r="BC33" s="10">
        <f t="shared" ref="BC33" si="40">BC22-BC32</f>
        <v>7697</v>
      </c>
      <c r="BD33" s="10">
        <f t="shared" ref="BD33" si="41">BD22-BD32</f>
        <v>9064</v>
      </c>
      <c r="BE33" s="10">
        <f t="shared" ref="BE33" si="42">BE22-BE32</f>
        <v>7883</v>
      </c>
      <c r="BF33" s="10">
        <f t="shared" ref="BF33:BJ33" si="43">BF22-BF32</f>
        <v>12144</v>
      </c>
      <c r="BG33" s="10">
        <f t="shared" si="43"/>
        <v>12954</v>
      </c>
      <c r="BH33" s="10">
        <f t="shared" si="43"/>
        <v>15001</v>
      </c>
      <c r="BI33" s="10">
        <f t="shared" si="43"/>
        <v>14081</v>
      </c>
      <c r="BJ33" s="10">
        <f t="shared" si="43"/>
        <v>15804</v>
      </c>
      <c r="BK33" s="10">
        <f>BK22-BK32</f>
        <v>18813</v>
      </c>
      <c r="BL33" s="10"/>
    </row>
    <row r="34" spans="2:64" s="18" customFormat="1" x14ac:dyDescent="0.35">
      <c r="B34" s="16" t="s">
        <v>1482</v>
      </c>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row>
    <row r="35" spans="2:64" x14ac:dyDescent="0.35">
      <c r="B35" t="s">
        <v>1483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v>-140</v>
      </c>
      <c r="AB35" s="10">
        <v>-135</v>
      </c>
      <c r="AC35" s="10">
        <v>-140</v>
      </c>
      <c r="AD35" s="10">
        <f t="shared" ref="AD35:AD38" si="44">BF35-AC35-AB35-AA35</f>
        <v>-148</v>
      </c>
      <c r="AE35" s="10">
        <v>-154</v>
      </c>
      <c r="AF35" s="10">
        <v>-153</v>
      </c>
      <c r="AG35" s="10">
        <v>-155</v>
      </c>
      <c r="AH35" s="10">
        <f t="shared" si="30"/>
        <v>-150</v>
      </c>
      <c r="AI35" s="10">
        <v>-145</v>
      </c>
      <c r="AJ35" s="10">
        <v>-140</v>
      </c>
      <c r="AK35" s="10">
        <v>-128</v>
      </c>
      <c r="AL35" s="10">
        <f t="shared" si="31"/>
        <v>-120</v>
      </c>
      <c r="AM35" s="10">
        <v>-111</v>
      </c>
      <c r="AN35" s="10">
        <v>-118</v>
      </c>
      <c r="AO35" s="10">
        <v>-142</v>
      </c>
      <c r="AP35" s="10">
        <f t="shared" si="32"/>
        <v>-145</v>
      </c>
      <c r="AQ35" s="10">
        <v>-136</v>
      </c>
      <c r="AR35" s="10">
        <v>-121</v>
      </c>
      <c r="AS35" s="10">
        <v>-131</v>
      </c>
      <c r="AT35" s="10">
        <f t="shared" si="19"/>
        <v>-125</v>
      </c>
      <c r="AU35" s="10">
        <v>-134</v>
      </c>
      <c r="AV35" s="10">
        <v>-134</v>
      </c>
      <c r="AW35" s="10">
        <v>-111</v>
      </c>
      <c r="AX35" s="10"/>
      <c r="AY35" s="10"/>
      <c r="AZ35" s="10"/>
      <c r="BA35" s="10"/>
      <c r="BB35" s="10">
        <v>0</v>
      </c>
      <c r="BC35" s="10">
        <v>0</v>
      </c>
      <c r="BD35" s="10">
        <v>-3</v>
      </c>
      <c r="BE35" s="10">
        <v>-427</v>
      </c>
      <c r="BF35" s="10">
        <v>-563</v>
      </c>
      <c r="BG35" s="10">
        <v>-612</v>
      </c>
      <c r="BH35" s="10">
        <v>-533</v>
      </c>
      <c r="BI35" s="10">
        <v>-516</v>
      </c>
      <c r="BJ35" s="10">
        <v>-513</v>
      </c>
      <c r="BK35" s="10">
        <v>-538</v>
      </c>
      <c r="BL35" s="10"/>
    </row>
    <row r="36" spans="2:64" s="15" customFormat="1" x14ac:dyDescent="0.35">
      <c r="B36" s="15" t="s">
        <v>1484</v>
      </c>
      <c r="C36" s="20"/>
      <c r="D36" s="20"/>
      <c r="E36" s="20"/>
      <c r="F36" s="20"/>
      <c r="G36" s="20"/>
      <c r="H36" s="20"/>
      <c r="I36" s="20"/>
      <c r="J36" s="20"/>
      <c r="K36" s="20"/>
      <c r="L36" s="20"/>
      <c r="M36" s="20"/>
      <c r="N36" s="20"/>
      <c r="O36" s="20"/>
      <c r="P36" s="20"/>
      <c r="Q36" s="20"/>
      <c r="R36" s="20"/>
      <c r="S36" s="20"/>
      <c r="T36" s="20"/>
      <c r="U36" s="20"/>
      <c r="V36" s="20"/>
      <c r="W36" s="20"/>
      <c r="X36" s="20"/>
      <c r="Y36" s="20"/>
      <c r="Z36" s="20"/>
      <c r="AA36" s="20">
        <v>19</v>
      </c>
      <c r="AB36" s="20">
        <v>29</v>
      </c>
      <c r="AC36" s="20">
        <v>30</v>
      </c>
      <c r="AD36" s="20">
        <f t="shared" si="44"/>
        <v>35</v>
      </c>
      <c r="AE36" s="20">
        <v>66</v>
      </c>
      <c r="AF36" s="20">
        <v>34</v>
      </c>
      <c r="AG36" s="20">
        <v>82</v>
      </c>
      <c r="AH36" s="20">
        <f t="shared" si="30"/>
        <v>282</v>
      </c>
      <c r="AI36" s="20">
        <v>58</v>
      </c>
      <c r="AJ36" s="20">
        <v>176</v>
      </c>
      <c r="AK36" s="20">
        <v>86</v>
      </c>
      <c r="AL36" s="20">
        <f t="shared" si="31"/>
        <v>96</v>
      </c>
      <c r="AM36" s="20">
        <v>69</v>
      </c>
      <c r="AN36" s="20">
        <v>23</v>
      </c>
      <c r="AO36" s="20">
        <v>75</v>
      </c>
      <c r="AP36" s="20">
        <f t="shared" si="32"/>
        <v>58</v>
      </c>
      <c r="AQ36" s="20">
        <v>40</v>
      </c>
      <c r="AR36" s="20">
        <v>168</v>
      </c>
      <c r="AS36" s="20">
        <v>456</v>
      </c>
      <c r="AT36" s="20">
        <f t="shared" si="19"/>
        <v>108</v>
      </c>
      <c r="AU36" s="20">
        <v>255</v>
      </c>
      <c r="AV36" s="20">
        <v>-126</v>
      </c>
      <c r="AW36" s="20">
        <v>-208</v>
      </c>
      <c r="AX36" s="20"/>
      <c r="AY36" s="20"/>
      <c r="AZ36" s="20"/>
      <c r="BA36" s="20"/>
      <c r="BB36" s="20">
        <v>18</v>
      </c>
      <c r="BC36" s="20">
        <v>27</v>
      </c>
      <c r="BD36" s="20">
        <v>-66</v>
      </c>
      <c r="BE36" s="20">
        <v>556</v>
      </c>
      <c r="BF36" s="20">
        <v>113</v>
      </c>
      <c r="BG36" s="20">
        <v>464</v>
      </c>
      <c r="BH36" s="20">
        <v>416</v>
      </c>
      <c r="BI36" s="20">
        <v>225</v>
      </c>
      <c r="BJ36" s="20">
        <v>772</v>
      </c>
      <c r="BK36" s="20">
        <v>-139</v>
      </c>
      <c r="BL36" s="20"/>
    </row>
    <row r="37" spans="2:64" x14ac:dyDescent="0.35">
      <c r="B37" t="s">
        <v>1485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v>2979</v>
      </c>
      <c r="AB37" s="10">
        <v>2702</v>
      </c>
      <c r="AC37" s="10">
        <v>2914</v>
      </c>
      <c r="AD37" s="10">
        <f t="shared" si="44"/>
        <v>3099</v>
      </c>
      <c r="AE37" s="10">
        <f t="shared" ref="AE37" si="45">AE33+AE35+AE36</f>
        <v>3232</v>
      </c>
      <c r="AF37" s="10">
        <f t="shared" ref="AF37" si="46">AF33+AF35+AF36</f>
        <v>3217</v>
      </c>
      <c r="AG37" s="10">
        <f t="shared" ref="AG37:AJ37" si="47">AG33+AG35+AG36</f>
        <v>2812</v>
      </c>
      <c r="AH37" s="10">
        <f t="shared" si="30"/>
        <v>3545</v>
      </c>
      <c r="AI37" s="10">
        <f t="shared" si="47"/>
        <v>3630</v>
      </c>
      <c r="AJ37" s="10">
        <f t="shared" si="47"/>
        <v>3677</v>
      </c>
      <c r="AK37" s="10">
        <f>AK33+AK35+AK36</f>
        <v>3866</v>
      </c>
      <c r="AL37" s="10">
        <f t="shared" si="31"/>
        <v>3711</v>
      </c>
      <c r="AM37" s="10">
        <f>AM33+AM35+AM36</f>
        <v>3974</v>
      </c>
      <c r="AN37" s="10">
        <f t="shared" ref="AN37:AW37" si="48">AN33+AN35+AN36</f>
        <v>3829</v>
      </c>
      <c r="AO37" s="10">
        <f t="shared" si="48"/>
        <v>2932</v>
      </c>
      <c r="AP37" s="10">
        <f t="shared" si="32"/>
        <v>3055</v>
      </c>
      <c r="AQ37" s="10">
        <f t="shared" si="48"/>
        <v>3748</v>
      </c>
      <c r="AR37" s="10">
        <f t="shared" si="48"/>
        <v>3628</v>
      </c>
      <c r="AS37" s="10">
        <f t="shared" si="48"/>
        <v>4389</v>
      </c>
      <c r="AT37" s="10">
        <f t="shared" si="48"/>
        <v>4298</v>
      </c>
      <c r="AU37" s="10">
        <f t="shared" si="48"/>
        <v>4897</v>
      </c>
      <c r="AV37" s="10">
        <f t="shared" si="48"/>
        <v>4542</v>
      </c>
      <c r="AW37" s="10">
        <f t="shared" si="48"/>
        <v>3829</v>
      </c>
      <c r="AX37" s="10"/>
      <c r="AY37" s="10"/>
      <c r="AZ37" s="10"/>
      <c r="BA37" s="10">
        <f t="shared" ref="BA37" si="49">BA33+BA35+BA36</f>
        <v>0</v>
      </c>
      <c r="BB37" s="10">
        <f t="shared" ref="BB37" si="50">BB33+BB35+BB36</f>
        <v>7257</v>
      </c>
      <c r="BC37" s="10">
        <f t="shared" ref="BC37" si="51">BC33+BC35+BC36</f>
        <v>7724</v>
      </c>
      <c r="BD37" s="10">
        <f t="shared" ref="BD37" si="52">BD33+BD35+BD36</f>
        <v>8995</v>
      </c>
      <c r="BE37" s="10">
        <f t="shared" ref="BE37" si="53">BE33+BE35+BE36</f>
        <v>8012</v>
      </c>
      <c r="BF37" s="10">
        <f t="shared" ref="BF37:BJ37" si="54">BF33+BF35+BF36</f>
        <v>11694</v>
      </c>
      <c r="BG37" s="10">
        <f t="shared" si="54"/>
        <v>12806</v>
      </c>
      <c r="BH37" s="10">
        <f t="shared" si="54"/>
        <v>14884</v>
      </c>
      <c r="BI37" s="10">
        <f t="shared" si="54"/>
        <v>13790</v>
      </c>
      <c r="BJ37" s="10">
        <f t="shared" si="54"/>
        <v>16063</v>
      </c>
      <c r="BK37" s="10">
        <f>BK33+BK35+BK36</f>
        <v>18136</v>
      </c>
      <c r="BL37" s="10"/>
    </row>
    <row r="38" spans="2:64" s="15" customFormat="1" x14ac:dyDescent="0.35">
      <c r="B38" s="15" t="s">
        <v>1486</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v>909</v>
      </c>
      <c r="AB38" s="20">
        <v>2272</v>
      </c>
      <c r="AC38" s="20">
        <v>855</v>
      </c>
      <c r="AD38" s="20">
        <f t="shared" si="44"/>
        <v>959</v>
      </c>
      <c r="AE38" s="20">
        <v>717</v>
      </c>
      <c r="AF38" s="20">
        <v>612</v>
      </c>
      <c r="AG38" s="20">
        <v>483</v>
      </c>
      <c r="AH38" s="20">
        <f t="shared" si="30"/>
        <v>693</v>
      </c>
      <c r="AI38" s="20">
        <v>653</v>
      </c>
      <c r="AJ38" s="20">
        <v>700</v>
      </c>
      <c r="AK38" s="20">
        <v>765</v>
      </c>
      <c r="AL38" s="20">
        <f t="shared" si="31"/>
        <v>686</v>
      </c>
      <c r="AM38" s="20">
        <v>702</v>
      </c>
      <c r="AN38" s="20">
        <v>745</v>
      </c>
      <c r="AO38" s="20">
        <v>559</v>
      </c>
      <c r="AP38" s="20">
        <f t="shared" si="32"/>
        <v>918</v>
      </c>
      <c r="AQ38" s="20">
        <v>622</v>
      </c>
      <c r="AR38" s="20">
        <v>602</v>
      </c>
      <c r="AS38" s="20">
        <v>1814</v>
      </c>
      <c r="AT38" s="20">
        <f t="shared" si="19"/>
        <v>714</v>
      </c>
      <c r="AU38" s="20">
        <v>938</v>
      </c>
      <c r="AV38" s="20">
        <v>895</v>
      </c>
      <c r="AW38" s="20">
        <v>418</v>
      </c>
      <c r="AX38" s="20"/>
      <c r="AY38" s="20"/>
      <c r="AZ38" s="20"/>
      <c r="BA38" s="20"/>
      <c r="BB38" s="20"/>
      <c r="BC38" s="20">
        <v>2286</v>
      </c>
      <c r="BD38" s="20">
        <v>2667</v>
      </c>
      <c r="BE38" s="20">
        <v>2021</v>
      </c>
      <c r="BF38" s="20">
        <v>4995</v>
      </c>
      <c r="BG38" s="20">
        <v>2505</v>
      </c>
      <c r="BH38" s="20">
        <v>2804</v>
      </c>
      <c r="BI38" s="20">
        <v>2924</v>
      </c>
      <c r="BJ38" s="20">
        <v>3752</v>
      </c>
      <c r="BK38" s="20">
        <v>3179</v>
      </c>
      <c r="BL38" s="20"/>
    </row>
    <row r="39" spans="2:64" s="4" customFormat="1" x14ac:dyDescent="0.35">
      <c r="B39" s="4" t="s">
        <v>1487</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f t="shared" ref="AA39:AD39" si="55">AA37-AA38</f>
        <v>2070</v>
      </c>
      <c r="AB39" s="25">
        <f t="shared" si="55"/>
        <v>430</v>
      </c>
      <c r="AC39" s="25">
        <f t="shared" si="55"/>
        <v>2059</v>
      </c>
      <c r="AD39" s="25">
        <f t="shared" si="55"/>
        <v>2140</v>
      </c>
      <c r="AE39" s="25">
        <f t="shared" ref="AE39:AV39" si="56">AE37-AE38</f>
        <v>2515</v>
      </c>
      <c r="AF39" s="25">
        <f t="shared" si="56"/>
        <v>2605</v>
      </c>
      <c r="AG39" s="25">
        <f t="shared" si="56"/>
        <v>2329</v>
      </c>
      <c r="AH39" s="10">
        <f t="shared" si="30"/>
        <v>2852</v>
      </c>
      <c r="AI39" s="25">
        <f t="shared" si="56"/>
        <v>2977</v>
      </c>
      <c r="AJ39" s="25">
        <f t="shared" si="56"/>
        <v>2977</v>
      </c>
      <c r="AK39" s="25">
        <f t="shared" si="56"/>
        <v>3101</v>
      </c>
      <c r="AL39" s="10">
        <f t="shared" si="31"/>
        <v>3025</v>
      </c>
      <c r="AM39" s="25">
        <f t="shared" si="56"/>
        <v>3272</v>
      </c>
      <c r="AN39" s="25">
        <f t="shared" si="56"/>
        <v>3084</v>
      </c>
      <c r="AO39" s="25">
        <f t="shared" si="56"/>
        <v>2373</v>
      </c>
      <c r="AP39" s="25">
        <f t="shared" si="56"/>
        <v>2137</v>
      </c>
      <c r="AQ39" s="25">
        <f t="shared" si="56"/>
        <v>3126</v>
      </c>
      <c r="AR39" s="25">
        <f t="shared" si="56"/>
        <v>3026</v>
      </c>
      <c r="AS39" s="25">
        <f t="shared" si="56"/>
        <v>2575</v>
      </c>
      <c r="AT39" s="25">
        <f t="shared" si="19"/>
        <v>3584</v>
      </c>
      <c r="AU39" s="25">
        <f t="shared" si="56"/>
        <v>3959</v>
      </c>
      <c r="AV39" s="25">
        <f t="shared" si="56"/>
        <v>3647</v>
      </c>
      <c r="AW39" s="25">
        <f t="shared" ref="AW39" si="57">AW37-AW38</f>
        <v>3411</v>
      </c>
      <c r="AX39" s="25"/>
      <c r="AY39" s="25"/>
      <c r="AZ39" s="25"/>
      <c r="BA39" s="25">
        <f t="shared" ref="BA39" si="58">BA37-BA38</f>
        <v>0</v>
      </c>
      <c r="BB39" s="25">
        <f t="shared" ref="BB39" si="59">BB37-BB38</f>
        <v>7257</v>
      </c>
      <c r="BC39" s="25">
        <f t="shared" ref="BC39" si="60">BC37-BC38</f>
        <v>5438</v>
      </c>
      <c r="BD39" s="25">
        <f t="shared" ref="BD39" si="61">BD37-BD38</f>
        <v>6328</v>
      </c>
      <c r="BE39" s="25">
        <f t="shared" ref="BE39" si="62">BE37-BE38</f>
        <v>5991</v>
      </c>
      <c r="BF39" s="25">
        <f t="shared" ref="BF39:BJ39" si="63">BF37-BF38</f>
        <v>6699</v>
      </c>
      <c r="BG39" s="25">
        <f t="shared" si="63"/>
        <v>10301</v>
      </c>
      <c r="BH39" s="25">
        <f t="shared" si="63"/>
        <v>12080</v>
      </c>
      <c r="BI39" s="25">
        <f t="shared" si="63"/>
        <v>10866</v>
      </c>
      <c r="BJ39" s="25">
        <f t="shared" si="63"/>
        <v>12311</v>
      </c>
      <c r="BK39" s="25">
        <f>BK37-BK38</f>
        <v>14957</v>
      </c>
      <c r="BL39" s="25"/>
    </row>
    <row r="40" spans="2:64" s="4" customFormat="1" x14ac:dyDescent="0.35">
      <c r="B40" s="4" t="s">
        <v>1490</v>
      </c>
      <c r="C40" s="25"/>
      <c r="D40" s="25"/>
      <c r="E40" s="25"/>
      <c r="F40" s="25"/>
      <c r="G40" s="25"/>
      <c r="H40" s="25"/>
      <c r="I40" s="25"/>
      <c r="J40" s="25"/>
      <c r="K40" s="25"/>
      <c r="L40" s="25"/>
      <c r="M40" s="25"/>
      <c r="N40" s="25"/>
      <c r="O40" s="25"/>
      <c r="P40" s="25"/>
      <c r="Q40" s="25"/>
      <c r="R40" s="25"/>
      <c r="S40" s="25"/>
      <c r="T40" s="25"/>
      <c r="U40" s="25"/>
      <c r="V40" s="25"/>
      <c r="W40" s="25"/>
      <c r="X40" s="25"/>
      <c r="Y40" s="25"/>
      <c r="Z40" s="25"/>
      <c r="AA40" s="25">
        <v>1860</v>
      </c>
      <c r="AB40" s="25">
        <v>1854</v>
      </c>
      <c r="AC40" s="25">
        <v>1840</v>
      </c>
      <c r="AD40" s="25" cm="1">
        <f t="array" ref="AD40:AD45">BF40:BF45</f>
        <v>1845</v>
      </c>
      <c r="AE40" s="25">
        <v>1811</v>
      </c>
      <c r="AF40" s="25">
        <v>1798</v>
      </c>
      <c r="AG40" s="25">
        <v>1784</v>
      </c>
      <c r="AH40" s="25" cm="1">
        <f t="array" ref="AH40:AH45">BG40:BG45</f>
        <v>1792</v>
      </c>
      <c r="AI40" s="25">
        <v>1760</v>
      </c>
      <c r="AJ40" s="25">
        <v>1748</v>
      </c>
      <c r="AK40" s="25">
        <v>1735</v>
      </c>
      <c r="AL40" s="25" cm="1">
        <f t="array" ref="AL40:AL45">BH40:BH45</f>
        <v>1742</v>
      </c>
      <c r="AM40" s="25">
        <v>1713</v>
      </c>
      <c r="AN40" s="25">
        <v>1703</v>
      </c>
      <c r="AO40" s="25">
        <v>1690</v>
      </c>
      <c r="AP40" s="25">
        <v>1697</v>
      </c>
      <c r="AQ40" s="25">
        <v>1694</v>
      </c>
      <c r="AR40" s="25">
        <v>1695</v>
      </c>
      <c r="AS40" s="25">
        <v>1691</v>
      </c>
      <c r="AT40" s="25">
        <v>1691</v>
      </c>
      <c r="AU40" s="25">
        <v>1669</v>
      </c>
      <c r="AV40" s="25">
        <v>1654</v>
      </c>
      <c r="AW40" s="25">
        <v>1642</v>
      </c>
      <c r="AX40" s="25"/>
      <c r="AY40" s="25"/>
      <c r="AZ40" s="25"/>
      <c r="BA40" s="25"/>
      <c r="BB40" s="25">
        <v>2080</v>
      </c>
      <c r="BC40" s="25">
        <v>1993</v>
      </c>
      <c r="BD40" s="25">
        <v>1954</v>
      </c>
      <c r="BE40" s="25">
        <v>1906</v>
      </c>
      <c r="BF40" s="25">
        <v>1845</v>
      </c>
      <c r="BG40" s="25">
        <v>1792</v>
      </c>
      <c r="BH40" s="25">
        <v>1742</v>
      </c>
      <c r="BI40" s="25">
        <v>1697</v>
      </c>
      <c r="BJ40" s="25">
        <v>1691</v>
      </c>
      <c r="BK40" s="25">
        <v>1651</v>
      </c>
      <c r="BL40" s="25"/>
    </row>
    <row r="41" spans="2:64" x14ac:dyDescent="0.35">
      <c r="B41" t="s">
        <v>1488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v>245</v>
      </c>
      <c r="AB41" s="10">
        <v>245</v>
      </c>
      <c r="AC41" s="10">
        <v>245</v>
      </c>
      <c r="AD41" s="10">
        <v>245</v>
      </c>
      <c r="AE41" s="10">
        <v>245</v>
      </c>
      <c r="AF41" s="10">
        <v>245</v>
      </c>
      <c r="AG41" s="10">
        <v>245</v>
      </c>
      <c r="AH41" s="10">
        <v>245</v>
      </c>
      <c r="AI41" s="10">
        <v>245</v>
      </c>
      <c r="AJ41" s="10">
        <v>245</v>
      </c>
      <c r="AK41" s="10">
        <v>245</v>
      </c>
      <c r="AL41" s="10">
        <v>245</v>
      </c>
      <c r="AM41" s="10">
        <v>245</v>
      </c>
      <c r="AN41" s="10">
        <v>245</v>
      </c>
      <c r="AO41" s="10">
        <v>245</v>
      </c>
      <c r="AP41" s="10">
        <v>245</v>
      </c>
      <c r="AQ41" s="10">
        <v>245</v>
      </c>
      <c r="AR41" s="10">
        <v>245</v>
      </c>
      <c r="AS41" s="10">
        <v>245</v>
      </c>
      <c r="AT41" s="10">
        <v>245</v>
      </c>
      <c r="AU41" s="10">
        <v>245</v>
      </c>
      <c r="AV41" s="10">
        <v>245</v>
      </c>
      <c r="AW41" s="10">
        <v>245</v>
      </c>
      <c r="AX41" s="10"/>
      <c r="AY41" s="10"/>
      <c r="AZ41" s="10"/>
      <c r="BA41" s="10"/>
      <c r="BB41" s="10">
        <v>245</v>
      </c>
      <c r="BC41" s="10">
        <v>245</v>
      </c>
      <c r="BD41" s="10">
        <v>245</v>
      </c>
      <c r="BE41" s="10">
        <v>245</v>
      </c>
      <c r="BF41" s="10">
        <v>245</v>
      </c>
      <c r="BG41" s="10">
        <v>245</v>
      </c>
      <c r="BH41" s="10">
        <v>245</v>
      </c>
      <c r="BI41" s="10">
        <v>245</v>
      </c>
      <c r="BJ41" s="10">
        <v>245</v>
      </c>
      <c r="BK41" s="10">
        <v>245</v>
      </c>
      <c r="BL41" s="10"/>
    </row>
    <row r="42" spans="2:64" x14ac:dyDescent="0.35">
      <c r="B42" t="s">
        <v>1489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v>17</v>
      </c>
      <c r="AB42" s="10">
        <v>15</v>
      </c>
      <c r="AC42" s="10">
        <v>14</v>
      </c>
      <c r="AD42" s="10">
        <v>14</v>
      </c>
      <c r="AE42" s="10">
        <v>13</v>
      </c>
      <c r="AF42" s="10">
        <v>12</v>
      </c>
      <c r="AG42" s="10">
        <v>12</v>
      </c>
      <c r="AH42" s="10">
        <v>12</v>
      </c>
      <c r="AI42" s="10">
        <v>12</v>
      </c>
      <c r="AJ42" s="10">
        <v>12</v>
      </c>
      <c r="AK42" s="10">
        <v>12</v>
      </c>
      <c r="AL42" s="10">
        <v>12</v>
      </c>
      <c r="AM42" s="10">
        <v>11</v>
      </c>
      <c r="AN42" s="10">
        <v>11</v>
      </c>
      <c r="AO42" s="10">
        <v>11</v>
      </c>
      <c r="AP42" s="10">
        <v>11</v>
      </c>
      <c r="AQ42" s="10">
        <v>11</v>
      </c>
      <c r="AR42" s="10">
        <v>11</v>
      </c>
      <c r="AS42" s="10">
        <v>10</v>
      </c>
      <c r="AT42" s="10">
        <v>10</v>
      </c>
      <c r="AU42" s="10">
        <v>10</v>
      </c>
      <c r="AV42" s="10">
        <v>10</v>
      </c>
      <c r="AW42" s="10">
        <v>10</v>
      </c>
      <c r="AX42" s="10"/>
      <c r="AY42" s="10"/>
      <c r="AZ42" s="10"/>
      <c r="BA42" s="10"/>
      <c r="BB42" s="10">
        <v>28</v>
      </c>
      <c r="BC42" s="10">
        <v>26</v>
      </c>
      <c r="BD42" s="10">
        <v>22</v>
      </c>
      <c r="BE42" s="10">
        <v>19</v>
      </c>
      <c r="BF42" s="10">
        <v>14</v>
      </c>
      <c r="BG42" s="10">
        <v>12</v>
      </c>
      <c r="BH42" s="10">
        <v>12</v>
      </c>
      <c r="BI42" s="10">
        <v>11</v>
      </c>
      <c r="BJ42" s="10">
        <v>10</v>
      </c>
      <c r="BK42" s="10">
        <v>10</v>
      </c>
      <c r="BL42" s="10"/>
    </row>
    <row r="43" spans="2:64" s="4" customFormat="1" x14ac:dyDescent="0.35">
      <c r="B43" s="4" t="s">
        <v>1491</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v>2421</v>
      </c>
      <c r="AB43" s="25">
        <v>2406</v>
      </c>
      <c r="AC43" s="25">
        <v>2385</v>
      </c>
      <c r="AD43" s="25">
        <v>2395</v>
      </c>
      <c r="AE43" s="25">
        <v>2353</v>
      </c>
      <c r="AF43" s="25">
        <v>2337</v>
      </c>
      <c r="AG43" s="25">
        <v>2321</v>
      </c>
      <c r="AH43" s="25">
        <v>2329</v>
      </c>
      <c r="AI43" s="25">
        <v>2291</v>
      </c>
      <c r="AJ43" s="25">
        <v>2279</v>
      </c>
      <c r="AK43" s="25">
        <v>2265</v>
      </c>
      <c r="AL43" s="25">
        <v>2272</v>
      </c>
      <c r="AM43" s="25">
        <v>2240</v>
      </c>
      <c r="AN43" s="25">
        <v>2228</v>
      </c>
      <c r="AO43" s="25">
        <v>2214</v>
      </c>
      <c r="AP43" s="25">
        <v>2223</v>
      </c>
      <c r="AQ43" s="25">
        <v>2200</v>
      </c>
      <c r="AR43" s="25">
        <v>2193</v>
      </c>
      <c r="AS43" s="25">
        <v>2184</v>
      </c>
      <c r="AT43" s="25">
        <v>2188</v>
      </c>
      <c r="AU43" s="25">
        <v>2159</v>
      </c>
      <c r="AV43" s="25">
        <v>2142</v>
      </c>
      <c r="AW43" s="25">
        <v>2129</v>
      </c>
      <c r="AX43" s="25"/>
      <c r="AY43" s="25"/>
      <c r="AZ43" s="25"/>
      <c r="BA43" s="25"/>
      <c r="BB43" s="25">
        <v>2624</v>
      </c>
      <c r="BC43" s="25">
        <v>2523</v>
      </c>
      <c r="BD43" s="25">
        <v>2457</v>
      </c>
      <c r="BE43" s="25">
        <v>2414</v>
      </c>
      <c r="BF43" s="25">
        <v>2395</v>
      </c>
      <c r="BG43" s="25">
        <v>2329</v>
      </c>
      <c r="BH43" s="25">
        <v>2272</v>
      </c>
      <c r="BI43" s="25">
        <v>2223</v>
      </c>
      <c r="BJ43" s="25">
        <v>2188</v>
      </c>
      <c r="BK43" s="25">
        <v>2136</v>
      </c>
      <c r="BL43" s="25"/>
    </row>
    <row r="44" spans="2:64" x14ac:dyDescent="0.35">
      <c r="B44" t="s">
        <v>1492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v>245</v>
      </c>
      <c r="AB44" s="10">
        <v>245</v>
      </c>
      <c r="AC44" s="10">
        <v>245</v>
      </c>
      <c r="AD44" s="10">
        <v>245</v>
      </c>
      <c r="AE44" s="10">
        <v>245</v>
      </c>
      <c r="AF44" s="10">
        <v>245</v>
      </c>
      <c r="AG44" s="10">
        <v>245</v>
      </c>
      <c r="AH44" s="10">
        <v>245</v>
      </c>
      <c r="AI44" s="10">
        <v>245</v>
      </c>
      <c r="AJ44" s="10">
        <v>245</v>
      </c>
      <c r="AK44" s="10">
        <v>245</v>
      </c>
      <c r="AL44" s="10">
        <v>245</v>
      </c>
      <c r="AM44" s="10">
        <v>245</v>
      </c>
      <c r="AN44" s="10">
        <v>245</v>
      </c>
      <c r="AO44" s="10">
        <v>245</v>
      </c>
      <c r="AP44" s="10">
        <v>245</v>
      </c>
      <c r="AQ44" s="10">
        <v>245</v>
      </c>
      <c r="AR44" s="10">
        <v>245</v>
      </c>
      <c r="AS44" s="10">
        <v>245</v>
      </c>
      <c r="AT44" s="10">
        <v>245</v>
      </c>
      <c r="AU44" s="10">
        <v>245</v>
      </c>
      <c r="AV44" s="10">
        <v>245</v>
      </c>
      <c r="AW44" s="10">
        <v>245</v>
      </c>
      <c r="AX44" s="10"/>
      <c r="AY44" s="10"/>
      <c r="AZ44" s="10"/>
      <c r="BA44" s="10"/>
      <c r="BB44" s="10">
        <v>245</v>
      </c>
      <c r="BC44" s="10">
        <v>245</v>
      </c>
      <c r="BD44" s="10">
        <v>245</v>
      </c>
      <c r="BE44" s="10">
        <v>245</v>
      </c>
      <c r="BF44" s="25">
        <v>245</v>
      </c>
      <c r="BG44" s="10">
        <v>245</v>
      </c>
      <c r="BH44" s="10">
        <v>245</v>
      </c>
      <c r="BI44" s="10">
        <v>245</v>
      </c>
      <c r="BJ44" s="10">
        <v>245</v>
      </c>
      <c r="BK44" s="10">
        <v>245</v>
      </c>
      <c r="BL44" s="10"/>
    </row>
    <row r="45" spans="2:64" s="15" customFormat="1" x14ac:dyDescent="0.35">
      <c r="B45" s="15" t="s">
        <v>1493</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v>17</v>
      </c>
      <c r="AB45" s="20">
        <v>15</v>
      </c>
      <c r="AC45" s="20">
        <v>14</v>
      </c>
      <c r="AD45" s="20">
        <v>14</v>
      </c>
      <c r="AE45" s="20">
        <v>13</v>
      </c>
      <c r="AF45" s="20">
        <v>12</v>
      </c>
      <c r="AG45" s="20">
        <v>12</v>
      </c>
      <c r="AH45" s="20">
        <v>12</v>
      </c>
      <c r="AI45" s="20">
        <v>12</v>
      </c>
      <c r="AJ45" s="20">
        <v>12</v>
      </c>
      <c r="AK45" s="20">
        <v>12</v>
      </c>
      <c r="AL45" s="20">
        <v>12</v>
      </c>
      <c r="AM45" s="20">
        <v>11</v>
      </c>
      <c r="AN45" s="20">
        <v>11</v>
      </c>
      <c r="AO45" s="20">
        <v>11</v>
      </c>
      <c r="AP45" s="20">
        <v>11</v>
      </c>
      <c r="AQ45" s="20">
        <v>11</v>
      </c>
      <c r="AR45" s="20">
        <v>11</v>
      </c>
      <c r="AS45" s="20">
        <v>10</v>
      </c>
      <c r="AT45" s="20">
        <v>10</v>
      </c>
      <c r="AU45" s="20">
        <v>10</v>
      </c>
      <c r="AV45" s="20">
        <v>10</v>
      </c>
      <c r="AW45" s="20">
        <v>10</v>
      </c>
      <c r="AX45" s="20"/>
      <c r="AY45" s="20"/>
      <c r="AZ45" s="20"/>
      <c r="BA45" s="20"/>
      <c r="BB45" s="20">
        <v>28</v>
      </c>
      <c r="BC45" s="20">
        <v>26</v>
      </c>
      <c r="BD45" s="20">
        <v>22</v>
      </c>
      <c r="BE45" s="20">
        <v>19</v>
      </c>
      <c r="BF45" s="20">
        <v>14</v>
      </c>
      <c r="BG45" s="20">
        <v>12</v>
      </c>
      <c r="BH45" s="20">
        <v>12</v>
      </c>
      <c r="BI45" s="20">
        <v>11</v>
      </c>
      <c r="BJ45" s="20">
        <v>10</v>
      </c>
      <c r="BK45" s="20">
        <v>10</v>
      </c>
      <c r="BL45" s="20"/>
    </row>
    <row r="46" spans="2:64" s="4" customFormat="1" x14ac:dyDescent="0.35">
      <c r="B46" s="4" t="s">
        <v>1494</v>
      </c>
      <c r="AC46"/>
      <c r="BA46" s="4" t="e">
        <f t="shared" ref="BA46:BC46" si="64">BA39*(BA40/SUM(BA40:BA42))/BA40</f>
        <v>#DIV/0!</v>
      </c>
      <c r="BB46" s="4">
        <f t="shared" si="64"/>
        <v>3.0841478963025923</v>
      </c>
      <c r="BC46" s="4">
        <f t="shared" si="64"/>
        <v>2.4019434628975267</v>
      </c>
      <c r="BD46" s="4">
        <f t="shared" ref="BD46:BJ46" si="65">BD39*(BD40/SUM(BD40:BD42))/BD40</f>
        <v>2.8491670418730299</v>
      </c>
      <c r="BE46" s="4">
        <f t="shared" si="65"/>
        <v>2.7608294930875577</v>
      </c>
      <c r="BF46" s="4">
        <f t="shared" si="65"/>
        <v>3.1839353612167303</v>
      </c>
      <c r="BG46" s="4">
        <f t="shared" si="65"/>
        <v>5.0273304050756469</v>
      </c>
      <c r="BH46" s="4">
        <f t="shared" si="65"/>
        <v>6.043021510755378</v>
      </c>
      <c r="BI46" s="4">
        <f t="shared" si="65"/>
        <v>5.5637480798771115</v>
      </c>
      <c r="BJ46" s="4">
        <f t="shared" si="65"/>
        <v>6.3263103802672145</v>
      </c>
      <c r="BK46" s="4">
        <f>BK39*(BK40/SUM(BK40:BK42))/BK40</f>
        <v>7.8473242392444913</v>
      </c>
    </row>
    <row r="47" spans="2:64" x14ac:dyDescent="0.35">
      <c r="B47" t="s">
        <v>1495</v>
      </c>
      <c r="AB47" s="4"/>
      <c r="BK47">
        <f>BK39*(BK41/SUM(BK40:BK42))/BK41</f>
        <v>7.8473242392444913</v>
      </c>
    </row>
    <row r="48" spans="2:64" s="15" customFormat="1" x14ac:dyDescent="0.35">
      <c r="B48" s="15" t="s">
        <v>1496</v>
      </c>
    </row>
    <row r="49" spans="2:67" s="4" customFormat="1" x14ac:dyDescent="0.35">
      <c r="B49" s="4" t="s">
        <v>1497</v>
      </c>
    </row>
    <row r="50" spans="2:67" x14ac:dyDescent="0.35">
      <c r="B50" t="s">
        <v>1498</v>
      </c>
    </row>
    <row r="51" spans="2:67" x14ac:dyDescent="0.35">
      <c r="B51" t="s">
        <v>1499</v>
      </c>
    </row>
    <row r="53" spans="2:67" s="13" customFormat="1" x14ac:dyDescent="0.35">
      <c r="B53" s="14" t="s">
        <v>1435</v>
      </c>
    </row>
    <row r="54" spans="2:67" s="17" customFormat="1" x14ac:dyDescent="0.35">
      <c r="B54" s="16" t="s">
        <v>1448</v>
      </c>
    </row>
    <row r="55" spans="2:67" x14ac:dyDescent="0.35">
      <c r="B55" t="s">
        <v>1440</v>
      </c>
      <c r="Z55" s="10" cm="1">
        <f t="array" ref="Z55:Z101">BE55:BE101</f>
        <v>5619</v>
      </c>
      <c r="AB55">
        <v>6427</v>
      </c>
      <c r="AC55">
        <v>7437</v>
      </c>
      <c r="AD55" s="10" cm="1">
        <f t="array" ref="AD55:AD101">BF55:BF101</f>
        <v>9874</v>
      </c>
      <c r="AE55">
        <v>8138</v>
      </c>
      <c r="AF55">
        <v>8142</v>
      </c>
      <c r="AG55">
        <v>8505</v>
      </c>
      <c r="AH55" s="10" cm="1">
        <f t="array" ref="AH55:AH101">BG55:BG101</f>
        <v>8162</v>
      </c>
      <c r="AI55">
        <v>8289</v>
      </c>
      <c r="AJ55">
        <v>7648</v>
      </c>
      <c r="AK55">
        <v>7912</v>
      </c>
      <c r="AL55" s="10" cm="1">
        <f t="array" ref="AL55:AL101">BH55:BH101</f>
        <v>7838</v>
      </c>
      <c r="AM55">
        <v>8768</v>
      </c>
      <c r="AN55">
        <v>9740</v>
      </c>
      <c r="AO55">
        <v>13898</v>
      </c>
      <c r="AP55" s="10" cm="1">
        <f t="array" ref="AP55:AP101">BI55:BI101</f>
        <v>16289</v>
      </c>
      <c r="AQ55">
        <v>15032</v>
      </c>
      <c r="AR55">
        <v>16494</v>
      </c>
      <c r="AS55">
        <v>18034</v>
      </c>
      <c r="AT55" s="10" cm="1">
        <f t="array" ref="AT55:AT101">BJ55:BJ101</f>
        <v>16487</v>
      </c>
      <c r="AU55">
        <v>14720</v>
      </c>
      <c r="AV55">
        <v>12299</v>
      </c>
      <c r="AW55">
        <v>14047</v>
      </c>
      <c r="AY55" s="10"/>
      <c r="AZ55" s="10"/>
      <c r="BA55" s="10"/>
      <c r="BB55" s="10"/>
      <c r="BC55" s="10">
        <v>1971</v>
      </c>
      <c r="BD55" s="10">
        <v>3518</v>
      </c>
      <c r="BE55" s="10">
        <v>5619</v>
      </c>
      <c r="BF55" s="10">
        <v>9874</v>
      </c>
      <c r="BG55" s="10">
        <v>8162</v>
      </c>
      <c r="BH55" s="10">
        <v>7838</v>
      </c>
      <c r="BI55" s="10">
        <v>16289</v>
      </c>
      <c r="BJ55" s="10">
        <v>16487</v>
      </c>
      <c r="BK55" s="10">
        <v>15689</v>
      </c>
      <c r="BL55" s="10"/>
      <c r="BM55" s="10"/>
      <c r="BN55" s="10"/>
      <c r="BO55" s="10"/>
    </row>
    <row r="56" spans="2:67" x14ac:dyDescent="0.35">
      <c r="B56" t="s">
        <v>1441</v>
      </c>
      <c r="Z56">
        <v>1027</v>
      </c>
      <c r="AB56">
        <v>1029</v>
      </c>
      <c r="AC56">
        <v>1030</v>
      </c>
      <c r="AD56">
        <v>1031</v>
      </c>
      <c r="AE56">
        <v>883</v>
      </c>
      <c r="AF56">
        <v>884</v>
      </c>
      <c r="AG56">
        <v>1487</v>
      </c>
      <c r="AH56">
        <v>1491</v>
      </c>
      <c r="AI56">
        <v>1496</v>
      </c>
      <c r="AJ56">
        <v>899</v>
      </c>
      <c r="AK56">
        <v>902</v>
      </c>
      <c r="AL56">
        <v>1205</v>
      </c>
      <c r="AM56">
        <v>1634</v>
      </c>
      <c r="AN56">
        <v>1264</v>
      </c>
      <c r="AO56">
        <v>1148</v>
      </c>
      <c r="AP56">
        <v>901</v>
      </c>
      <c r="AQ56">
        <v>894</v>
      </c>
      <c r="AR56">
        <v>894</v>
      </c>
      <c r="AS56">
        <v>894</v>
      </c>
      <c r="AT56">
        <v>894</v>
      </c>
      <c r="AU56">
        <v>1144</v>
      </c>
      <c r="AV56">
        <v>882</v>
      </c>
      <c r="AW56">
        <v>1483</v>
      </c>
      <c r="AY56" s="10"/>
      <c r="AZ56" s="10"/>
      <c r="BA56" s="10"/>
      <c r="BB56" s="10"/>
      <c r="BC56" s="10">
        <v>1498</v>
      </c>
      <c r="BD56" s="10">
        <v>1072</v>
      </c>
      <c r="BE56" s="10">
        <v>1027</v>
      </c>
      <c r="BF56" s="10">
        <v>1031</v>
      </c>
      <c r="BG56" s="10">
        <v>1491</v>
      </c>
      <c r="BH56" s="10">
        <v>1205</v>
      </c>
      <c r="BI56" s="10">
        <v>901</v>
      </c>
      <c r="BJ56" s="10">
        <v>894</v>
      </c>
      <c r="BK56" s="10">
        <v>1449</v>
      </c>
      <c r="BL56" s="10"/>
      <c r="BM56" s="10"/>
      <c r="BN56" s="10"/>
      <c r="BO56" s="10"/>
    </row>
    <row r="57" spans="2:67" x14ac:dyDescent="0.35">
      <c r="B57" t="s">
        <v>1442</v>
      </c>
      <c r="Z57">
        <v>3319</v>
      </c>
      <c r="AB57">
        <f>78+1417</f>
        <v>1495</v>
      </c>
      <c r="AC57">
        <f>80+2674</f>
        <v>2754</v>
      </c>
      <c r="AD57">
        <v>3564</v>
      </c>
      <c r="AE57">
        <f>106+3307</f>
        <v>3413</v>
      </c>
      <c r="AF57">
        <f>94+3483</f>
        <v>3577</v>
      </c>
      <c r="AG57">
        <f>94+3302</f>
        <v>3396</v>
      </c>
      <c r="AH57">
        <v>3547</v>
      </c>
      <c r="AI57">
        <v>3461</v>
      </c>
      <c r="AJ57">
        <v>3876</v>
      </c>
      <c r="AK57">
        <v>3265</v>
      </c>
      <c r="AL57">
        <v>4236</v>
      </c>
      <c r="AM57">
        <v>3902</v>
      </c>
      <c r="AN57">
        <v>2411</v>
      </c>
      <c r="AO57">
        <v>2739</v>
      </c>
      <c r="AP57">
        <v>3752</v>
      </c>
      <c r="AQ57">
        <v>3009</v>
      </c>
      <c r="AR57">
        <v>2058</v>
      </c>
      <c r="AS57">
        <v>1206</v>
      </c>
      <c r="AT57">
        <v>2025</v>
      </c>
      <c r="AU57">
        <v>1201</v>
      </c>
      <c r="AV57">
        <v>1230</v>
      </c>
      <c r="AW57">
        <v>3309</v>
      </c>
      <c r="AY57" s="10"/>
      <c r="AZ57" s="10"/>
      <c r="BA57" s="10"/>
      <c r="BB57" s="10"/>
      <c r="BC57" s="10">
        <f>69+1910</f>
        <v>1979</v>
      </c>
      <c r="BD57" s="10">
        <f>66+2431</f>
        <v>2497</v>
      </c>
      <c r="BE57" s="10">
        <f>71+3248</f>
        <v>3319</v>
      </c>
      <c r="BF57" s="10">
        <f>82+3482</f>
        <v>3564</v>
      </c>
      <c r="BG57" s="10">
        <v>3547</v>
      </c>
      <c r="BH57" s="10">
        <v>4236</v>
      </c>
      <c r="BI57" s="10">
        <v>3752</v>
      </c>
      <c r="BJ57" s="10">
        <v>2025</v>
      </c>
      <c r="BK57" s="10">
        <v>2833</v>
      </c>
      <c r="BL57" s="10"/>
      <c r="BM57" s="10"/>
      <c r="BN57" s="10"/>
      <c r="BO57" s="10"/>
    </row>
    <row r="58" spans="2:67" x14ac:dyDescent="0.35">
      <c r="B58" t="s">
        <v>1443</v>
      </c>
      <c r="Z58">
        <v>1467</v>
      </c>
      <c r="AB58">
        <v>3350</v>
      </c>
      <c r="AC58">
        <v>1419</v>
      </c>
      <c r="AD58">
        <v>1422</v>
      </c>
      <c r="AE58">
        <v>1618</v>
      </c>
      <c r="AF58">
        <v>2501</v>
      </c>
      <c r="AG58">
        <v>1615</v>
      </c>
      <c r="AH58">
        <v>1582</v>
      </c>
      <c r="AI58">
        <v>3123</v>
      </c>
      <c r="AJ58">
        <v>1574</v>
      </c>
      <c r="AK58">
        <v>1689</v>
      </c>
      <c r="AL58">
        <v>3048</v>
      </c>
      <c r="AM58">
        <v>3273</v>
      </c>
      <c r="AN58">
        <v>1432</v>
      </c>
      <c r="AO58">
        <v>2111</v>
      </c>
      <c r="AP58">
        <v>1264</v>
      </c>
      <c r="AQ58">
        <v>1596</v>
      </c>
      <c r="AR58">
        <v>1434</v>
      </c>
      <c r="AS58">
        <v>1663</v>
      </c>
      <c r="AT58">
        <v>1758</v>
      </c>
      <c r="AU58">
        <v>1788</v>
      </c>
      <c r="AV58">
        <v>1632</v>
      </c>
      <c r="AW58">
        <v>1860</v>
      </c>
      <c r="AY58" s="10"/>
      <c r="AZ58" s="10"/>
      <c r="BA58" s="10"/>
      <c r="BB58" s="10"/>
      <c r="BC58" s="10">
        <v>786</v>
      </c>
      <c r="BD58" s="10">
        <v>408</v>
      </c>
      <c r="BE58" s="10">
        <v>1467</v>
      </c>
      <c r="BF58" s="10">
        <v>1422</v>
      </c>
      <c r="BG58" s="10">
        <v>1582</v>
      </c>
      <c r="BH58" s="10">
        <v>3048</v>
      </c>
      <c r="BI58" s="10">
        <v>1264</v>
      </c>
      <c r="BJ58" s="10">
        <v>1758</v>
      </c>
      <c r="BK58" s="10">
        <v>1932</v>
      </c>
      <c r="BL58" s="10"/>
      <c r="BM58" s="10"/>
      <c r="BN58" s="10"/>
      <c r="BO58" s="10"/>
    </row>
    <row r="59" spans="2:67" x14ac:dyDescent="0.35">
      <c r="B59" t="s">
        <v>1444</v>
      </c>
      <c r="Z59">
        <v>1041</v>
      </c>
      <c r="AB59">
        <v>1081</v>
      </c>
      <c r="AC59">
        <v>1105</v>
      </c>
      <c r="AD59">
        <v>1132</v>
      </c>
      <c r="AE59">
        <v>1281</v>
      </c>
      <c r="AF59">
        <v>1259</v>
      </c>
      <c r="AG59">
        <v>1220</v>
      </c>
      <c r="AH59">
        <v>1208</v>
      </c>
      <c r="AI59">
        <v>1405</v>
      </c>
      <c r="AJ59">
        <v>1404</v>
      </c>
      <c r="AK59">
        <v>1531</v>
      </c>
      <c r="AL59">
        <v>1542</v>
      </c>
      <c r="AM59">
        <v>1661</v>
      </c>
      <c r="AN59">
        <v>1516</v>
      </c>
      <c r="AO59">
        <v>1453</v>
      </c>
      <c r="AP59">
        <v>1618</v>
      </c>
      <c r="AQ59">
        <v>1746</v>
      </c>
      <c r="AR59">
        <v>1791</v>
      </c>
      <c r="AS59">
        <v>1852</v>
      </c>
      <c r="AT59">
        <v>1968</v>
      </c>
      <c r="AU59">
        <v>2168</v>
      </c>
      <c r="AV59">
        <v>2135</v>
      </c>
      <c r="AW59">
        <v>2021</v>
      </c>
      <c r="AY59" s="10"/>
      <c r="AZ59" s="10"/>
      <c r="BA59" s="10"/>
      <c r="BB59" s="10"/>
      <c r="BC59" s="10">
        <v>822</v>
      </c>
      <c r="BD59" s="10">
        <v>847</v>
      </c>
      <c r="BE59" s="10">
        <v>1041</v>
      </c>
      <c r="BF59" s="10">
        <v>1132</v>
      </c>
      <c r="BG59" s="10">
        <v>1208</v>
      </c>
      <c r="BH59" s="10">
        <v>1542</v>
      </c>
      <c r="BI59" s="10">
        <v>1618</v>
      </c>
      <c r="BJ59" s="10">
        <v>1968</v>
      </c>
      <c r="BK59" s="10">
        <v>2020</v>
      </c>
      <c r="BL59" s="10"/>
      <c r="BM59" s="10"/>
      <c r="BN59" s="10"/>
      <c r="BO59" s="10"/>
    </row>
    <row r="60" spans="2:67" x14ac:dyDescent="0.35">
      <c r="B60" t="s">
        <v>1445</v>
      </c>
      <c r="Z60">
        <v>1001</v>
      </c>
      <c r="AB60">
        <v>1043</v>
      </c>
      <c r="AC60">
        <v>1075</v>
      </c>
      <c r="AD60">
        <v>1106</v>
      </c>
      <c r="AE60">
        <v>1155</v>
      </c>
      <c r="AF60">
        <v>1250</v>
      </c>
      <c r="AG60">
        <v>1346</v>
      </c>
      <c r="AH60">
        <v>1324</v>
      </c>
      <c r="AI60">
        <v>1330</v>
      </c>
      <c r="AJ60">
        <v>1735</v>
      </c>
      <c r="AK60">
        <v>1668</v>
      </c>
      <c r="AL60">
        <v>1648</v>
      </c>
      <c r="AM60">
        <v>1698</v>
      </c>
      <c r="AN60">
        <v>1698</v>
      </c>
      <c r="AO60">
        <v>1759</v>
      </c>
      <c r="AP60">
        <v>1850</v>
      </c>
      <c r="AQ60">
        <v>1993</v>
      </c>
      <c r="AR60">
        <v>2057</v>
      </c>
      <c r="AS60">
        <v>2221</v>
      </c>
      <c r="AT60">
        <v>2260</v>
      </c>
      <c r="AU60">
        <v>2284</v>
      </c>
      <c r="AV60">
        <v>2309</v>
      </c>
      <c r="AW60">
        <v>2261</v>
      </c>
      <c r="AY60" s="10"/>
      <c r="AZ60" s="10"/>
      <c r="BA60" s="10"/>
      <c r="BB60" s="10"/>
      <c r="BC60" s="10">
        <v>961</v>
      </c>
      <c r="BD60" s="10">
        <v>1023</v>
      </c>
      <c r="BE60" s="10">
        <v>1001</v>
      </c>
      <c r="BF60" s="10">
        <v>1106</v>
      </c>
      <c r="BG60" s="10">
        <v>1324</v>
      </c>
      <c r="BH60" s="10">
        <v>1648</v>
      </c>
      <c r="BI60" s="10">
        <v>1850</v>
      </c>
      <c r="BJ60" s="10">
        <v>2260</v>
      </c>
      <c r="BK60" s="10">
        <v>2342</v>
      </c>
      <c r="BL60" s="10"/>
      <c r="BM60" s="10"/>
      <c r="BN60" s="10"/>
      <c r="BO60" s="10"/>
    </row>
    <row r="61" spans="2:67" x14ac:dyDescent="0.35">
      <c r="B61" t="s">
        <v>1446</v>
      </c>
      <c r="Z61">
        <v>284</v>
      </c>
      <c r="AB61">
        <v>292</v>
      </c>
      <c r="AC61">
        <v>308</v>
      </c>
      <c r="AD61">
        <v>344</v>
      </c>
      <c r="AE61">
        <v>295</v>
      </c>
      <c r="AF61">
        <v>331</v>
      </c>
      <c r="AG61">
        <v>377</v>
      </c>
      <c r="AH61">
        <v>340</v>
      </c>
      <c r="AI61">
        <v>547</v>
      </c>
      <c r="AJ61">
        <v>589</v>
      </c>
      <c r="AK61">
        <v>690</v>
      </c>
      <c r="AL61">
        <v>741</v>
      </c>
      <c r="AM61">
        <v>803</v>
      </c>
      <c r="AN61">
        <v>957</v>
      </c>
      <c r="AO61">
        <v>1150</v>
      </c>
      <c r="AP61">
        <v>1214</v>
      </c>
      <c r="AQ61">
        <v>1281</v>
      </c>
      <c r="AR61">
        <v>1324</v>
      </c>
      <c r="AS61">
        <v>1321</v>
      </c>
      <c r="AT61">
        <v>1359</v>
      </c>
      <c r="AU61">
        <v>1334</v>
      </c>
      <c r="AV61">
        <v>1309</v>
      </c>
      <c r="AW61">
        <v>1323</v>
      </c>
      <c r="AY61" s="10"/>
      <c r="AZ61" s="10"/>
      <c r="BA61" s="10"/>
      <c r="BB61" s="10"/>
      <c r="BC61" s="10">
        <v>210</v>
      </c>
      <c r="BD61" s="10">
        <v>303</v>
      </c>
      <c r="BE61" s="10">
        <v>284</v>
      </c>
      <c r="BF61" s="10">
        <v>344</v>
      </c>
      <c r="BG61" s="10">
        <v>340</v>
      </c>
      <c r="BH61" s="10">
        <v>741</v>
      </c>
      <c r="BI61" s="10">
        <v>1214</v>
      </c>
      <c r="BJ61" s="10">
        <v>1359</v>
      </c>
      <c r="BK61" s="10">
        <v>1272</v>
      </c>
      <c r="BL61" s="10"/>
      <c r="BM61" s="10"/>
      <c r="BN61" s="10"/>
      <c r="BO61" s="10"/>
    </row>
    <row r="62" spans="2:67" x14ac:dyDescent="0.35">
      <c r="B62" t="s">
        <v>1513</v>
      </c>
      <c r="Z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Y62" s="10"/>
      <c r="AZ62" s="10"/>
      <c r="BA62" s="10"/>
      <c r="BB62" s="10"/>
      <c r="BC62" s="10">
        <v>1028</v>
      </c>
      <c r="BD62" s="10">
        <v>871</v>
      </c>
      <c r="BE62" s="10">
        <v>0</v>
      </c>
      <c r="BF62" s="10">
        <v>0</v>
      </c>
      <c r="BG62" s="10">
        <v>0</v>
      </c>
      <c r="BH62" s="10">
        <v>0</v>
      </c>
      <c r="BI62" s="10">
        <v>0</v>
      </c>
      <c r="BJ62" s="10">
        <v>0</v>
      </c>
      <c r="BK62" s="10">
        <v>0</v>
      </c>
      <c r="BL62" s="10"/>
      <c r="BM62" s="10"/>
      <c r="BN62" s="10"/>
      <c r="BO62" s="10"/>
    </row>
    <row r="63" spans="2:67" s="15" customFormat="1" x14ac:dyDescent="0.35">
      <c r="B63" s="15" t="s">
        <v>1447</v>
      </c>
      <c r="Z63" s="15">
        <v>555</v>
      </c>
      <c r="AB63" s="15">
        <v>788</v>
      </c>
      <c r="AC63" s="15">
        <v>590</v>
      </c>
      <c r="AD63" s="15">
        <v>550</v>
      </c>
      <c r="AE63" s="15">
        <v>504</v>
      </c>
      <c r="AF63" s="15">
        <v>592</v>
      </c>
      <c r="AG63" s="15">
        <v>545</v>
      </c>
      <c r="AH63" s="15">
        <v>562</v>
      </c>
      <c r="AI63" s="15">
        <v>456</v>
      </c>
      <c r="AJ63" s="15">
        <v>765</v>
      </c>
      <c r="AK63" s="15">
        <v>648</v>
      </c>
      <c r="AL63" s="15">
        <v>712</v>
      </c>
      <c r="AM63" s="15">
        <v>580</v>
      </c>
      <c r="AN63" s="15">
        <v>889</v>
      </c>
      <c r="AO63" s="15">
        <v>753</v>
      </c>
      <c r="AP63" s="15">
        <v>757</v>
      </c>
      <c r="AQ63" s="15">
        <v>729</v>
      </c>
      <c r="AR63" s="15">
        <v>849</v>
      </c>
      <c r="AS63" s="15">
        <v>851</v>
      </c>
      <c r="AT63" s="15">
        <v>856</v>
      </c>
      <c r="AU63" s="15">
        <v>1267</v>
      </c>
      <c r="AV63" s="15">
        <v>2295</v>
      </c>
      <c r="AW63" s="15">
        <v>2667</v>
      </c>
      <c r="AY63" s="20"/>
      <c r="AZ63" s="20"/>
      <c r="BA63" s="20"/>
      <c r="BB63" s="20"/>
      <c r="BC63" s="20">
        <v>307</v>
      </c>
      <c r="BD63" s="20">
        <v>353</v>
      </c>
      <c r="BE63" s="20">
        <v>555</v>
      </c>
      <c r="BF63" s="20">
        <v>550</v>
      </c>
      <c r="BG63" s="20">
        <v>562</v>
      </c>
      <c r="BH63" s="20">
        <v>712</v>
      </c>
      <c r="BI63" s="20">
        <v>757</v>
      </c>
      <c r="BJ63" s="20">
        <v>856</v>
      </c>
      <c r="BK63" s="20">
        <v>2668</v>
      </c>
      <c r="BL63" s="20"/>
      <c r="BM63" s="20"/>
      <c r="BN63" s="20"/>
      <c r="BO63" s="20"/>
    </row>
    <row r="64" spans="2:67" x14ac:dyDescent="0.35">
      <c r="B64" t="s">
        <v>659</v>
      </c>
      <c r="Z64">
        <v>14313</v>
      </c>
      <c r="AA64">
        <f t="shared" ref="AA64:AC64" si="66">SUM(AA55:AA63)</f>
        <v>0</v>
      </c>
      <c r="AB64">
        <f t="shared" si="66"/>
        <v>15505</v>
      </c>
      <c r="AC64">
        <f t="shared" si="66"/>
        <v>15718</v>
      </c>
      <c r="AD64">
        <v>19023</v>
      </c>
      <c r="AE64">
        <f t="shared" ref="AE64" si="67">SUM(AE55:AE63)</f>
        <v>17287</v>
      </c>
      <c r="AF64">
        <f t="shared" ref="AF64" si="68">SUM(AF55:AF63)</f>
        <v>18536</v>
      </c>
      <c r="AG64">
        <f t="shared" ref="AG64:AI64" si="69">SUM(AG55:AG63)</f>
        <v>18491</v>
      </c>
      <c r="AH64">
        <v>18216</v>
      </c>
      <c r="AI64">
        <f t="shared" si="69"/>
        <v>20107</v>
      </c>
      <c r="AJ64">
        <f t="shared" ref="AJ64" si="70">SUM(AJ55:AJ63)</f>
        <v>18490</v>
      </c>
      <c r="AK64">
        <f t="shared" ref="AK64:AM64" si="71">SUM(AK55:AK63)</f>
        <v>18305</v>
      </c>
      <c r="AL64">
        <v>20970</v>
      </c>
      <c r="AM64">
        <f t="shared" si="71"/>
        <v>22319</v>
      </c>
      <c r="AN64">
        <f t="shared" ref="AN64" si="72">SUM(AN55:AN63)</f>
        <v>19907</v>
      </c>
      <c r="AO64">
        <f t="shared" ref="AO64" si="73">SUM(AO55:AO63)</f>
        <v>25011</v>
      </c>
      <c r="AP64">
        <v>27645</v>
      </c>
      <c r="AQ64">
        <f t="shared" ref="AQ64" si="74">SUM(AQ55:AQ63)</f>
        <v>26280</v>
      </c>
      <c r="AR64">
        <f t="shared" ref="AR64" si="75">SUM(AR55:AR63)</f>
        <v>26901</v>
      </c>
      <c r="AS64">
        <f t="shared" ref="AS64:AV64" si="76">SUM(AS55:AS63)</f>
        <v>28042</v>
      </c>
      <c r="AT64">
        <v>27607</v>
      </c>
      <c r="AU64">
        <f t="shared" si="76"/>
        <v>25906</v>
      </c>
      <c r="AV64">
        <f t="shared" si="76"/>
        <v>24091</v>
      </c>
      <c r="AW64">
        <f>SUM(AW55:AW63)</f>
        <v>28971</v>
      </c>
      <c r="AY64" s="10"/>
      <c r="AZ64" s="10"/>
      <c r="BA64" s="10">
        <f t="shared" ref="BA64" si="77">SUM(BA55:BA63)</f>
        <v>0</v>
      </c>
      <c r="BB64" s="10">
        <f t="shared" ref="BB64" si="78">SUM(BB55:BB63)</f>
        <v>0</v>
      </c>
      <c r="BC64" s="10">
        <f t="shared" ref="BC64" si="79">SUM(BC55:BC63)</f>
        <v>9562</v>
      </c>
      <c r="BD64" s="10">
        <f t="shared" ref="BD64" si="80">SUM(BD55:BD63)</f>
        <v>10892</v>
      </c>
      <c r="BE64" s="10">
        <f t="shared" ref="BE64:BJ64" si="81">SUM(BE55:BE63)</f>
        <v>14313</v>
      </c>
      <c r="BF64" s="10">
        <f t="shared" si="81"/>
        <v>19023</v>
      </c>
      <c r="BG64" s="10">
        <f t="shared" si="81"/>
        <v>18216</v>
      </c>
      <c r="BH64" s="10">
        <f t="shared" si="81"/>
        <v>20970</v>
      </c>
      <c r="BI64" s="10">
        <f t="shared" si="81"/>
        <v>27645</v>
      </c>
      <c r="BJ64" s="10">
        <f t="shared" si="81"/>
        <v>27607</v>
      </c>
      <c r="BK64" s="10">
        <f>SUM(BK55:BK63)</f>
        <v>30205</v>
      </c>
      <c r="BL64" s="10"/>
      <c r="BM64" s="10"/>
      <c r="BN64" s="10"/>
      <c r="BO64" s="10"/>
    </row>
    <row r="65" spans="2:72" x14ac:dyDescent="0.35">
      <c r="B65" t="s">
        <v>1442</v>
      </c>
      <c r="Z65">
        <v>3931</v>
      </c>
      <c r="AB65">
        <v>2882</v>
      </c>
      <c r="AC65">
        <v>2117</v>
      </c>
      <c r="AD65">
        <v>1926</v>
      </c>
      <c r="AE65">
        <v>2674</v>
      </c>
      <c r="AF65">
        <v>2602</v>
      </c>
      <c r="AG65">
        <v>2835</v>
      </c>
      <c r="AH65">
        <v>4082</v>
      </c>
      <c r="AI65">
        <v>4132</v>
      </c>
      <c r="AJ65">
        <v>3506</v>
      </c>
      <c r="AK65">
        <v>2918</v>
      </c>
      <c r="AL65">
        <v>2157</v>
      </c>
      <c r="AM65">
        <v>1719</v>
      </c>
      <c r="AN65">
        <v>1064</v>
      </c>
      <c r="AO65">
        <v>547</v>
      </c>
      <c r="AP65">
        <v>231</v>
      </c>
      <c r="AQ65">
        <v>161</v>
      </c>
      <c r="AR65">
        <v>110</v>
      </c>
      <c r="AS65">
        <v>1111</v>
      </c>
      <c r="AT65">
        <v>1705</v>
      </c>
      <c r="AU65">
        <v>2087</v>
      </c>
      <c r="AV65">
        <v>2296</v>
      </c>
      <c r="AW65">
        <v>2240</v>
      </c>
      <c r="AY65" s="10"/>
      <c r="AZ65" s="10"/>
      <c r="BA65" s="10"/>
      <c r="BB65" s="10"/>
      <c r="BC65" s="10">
        <v>3015</v>
      </c>
      <c r="BD65" s="10">
        <v>3384</v>
      </c>
      <c r="BE65" s="10">
        <v>3931</v>
      </c>
      <c r="BF65" s="10">
        <v>1926</v>
      </c>
      <c r="BG65" s="10">
        <v>4082</v>
      </c>
      <c r="BH65" s="10">
        <v>2157</v>
      </c>
      <c r="BI65" s="10">
        <v>231</v>
      </c>
      <c r="BJ65" s="10">
        <v>1705</v>
      </c>
      <c r="BK65" s="10">
        <v>2136</v>
      </c>
      <c r="BL65" s="10"/>
      <c r="BM65" s="10"/>
      <c r="BN65" s="10"/>
      <c r="BO65" s="10"/>
    </row>
    <row r="66" spans="2:72" x14ac:dyDescent="0.35">
      <c r="B66" t="s">
        <v>1449</v>
      </c>
      <c r="Z66">
        <v>448</v>
      </c>
      <c r="AB66">
        <v>486</v>
      </c>
      <c r="AC66">
        <v>553</v>
      </c>
      <c r="AD66">
        <v>591</v>
      </c>
      <c r="AE66">
        <v>557</v>
      </c>
      <c r="AF66">
        <v>566</v>
      </c>
      <c r="AG66">
        <v>545</v>
      </c>
      <c r="AH66">
        <v>538</v>
      </c>
      <c r="AI66">
        <v>1264</v>
      </c>
      <c r="AJ66">
        <v>1664</v>
      </c>
      <c r="AK66">
        <v>1854</v>
      </c>
      <c r="AL66">
        <v>2084</v>
      </c>
      <c r="AM66">
        <v>2481</v>
      </c>
      <c r="AN66">
        <v>3110</v>
      </c>
      <c r="AO66">
        <v>3168</v>
      </c>
      <c r="AP66">
        <v>3175</v>
      </c>
      <c r="AQ66">
        <v>3192</v>
      </c>
      <c r="AR66">
        <v>3252</v>
      </c>
      <c r="AS66">
        <v>3219</v>
      </c>
      <c r="AT66">
        <v>3245</v>
      </c>
      <c r="AU66">
        <v>3290</v>
      </c>
      <c r="AV66">
        <v>3256</v>
      </c>
      <c r="AW66">
        <v>3321</v>
      </c>
      <c r="AY66" s="10"/>
      <c r="AZ66" s="10"/>
      <c r="BA66" s="10"/>
      <c r="BB66" s="10"/>
      <c r="BC66" s="10">
        <v>81</v>
      </c>
      <c r="BD66" s="10">
        <v>110</v>
      </c>
      <c r="BE66" s="10">
        <v>448</v>
      </c>
      <c r="BF66" s="10">
        <v>591</v>
      </c>
      <c r="BG66" s="10">
        <v>538</v>
      </c>
      <c r="BH66" s="10">
        <v>2084</v>
      </c>
      <c r="BI66" s="10">
        <v>3175</v>
      </c>
      <c r="BJ66" s="10">
        <v>3245</v>
      </c>
      <c r="BK66" s="10">
        <v>3348</v>
      </c>
      <c r="BL66" s="10"/>
      <c r="BM66" s="10"/>
      <c r="BN66" s="10"/>
      <c r="BO66" s="10"/>
    </row>
    <row r="67" spans="2:72" x14ac:dyDescent="0.35">
      <c r="B67" t="s">
        <v>1450</v>
      </c>
      <c r="Z67">
        <v>2150</v>
      </c>
      <c r="AB67">
        <v>2133</v>
      </c>
      <c r="AC67">
        <v>2202</v>
      </c>
      <c r="AD67">
        <v>2253</v>
      </c>
      <c r="AE67">
        <v>2238</v>
      </c>
      <c r="AF67">
        <v>2366</v>
      </c>
      <c r="AG67">
        <v>2387</v>
      </c>
      <c r="AH67">
        <v>2472</v>
      </c>
      <c r="AI67">
        <v>2437</v>
      </c>
      <c r="AJ67">
        <v>2456</v>
      </c>
      <c r="AK67">
        <v>2549</v>
      </c>
      <c r="AL67">
        <v>2695</v>
      </c>
      <c r="AM67">
        <v>2739</v>
      </c>
      <c r="AN67">
        <v>2776</v>
      </c>
      <c r="AO67">
        <v>2746</v>
      </c>
      <c r="AP67">
        <v>2737</v>
      </c>
      <c r="AQ67">
        <v>2713</v>
      </c>
      <c r="AR67">
        <v>2684</v>
      </c>
      <c r="AS67">
        <v>2707</v>
      </c>
      <c r="AT67">
        <v>2715</v>
      </c>
      <c r="AU67">
        <v>2908</v>
      </c>
      <c r="AV67">
        <v>3120</v>
      </c>
      <c r="AW67">
        <v>3146</v>
      </c>
      <c r="AY67" s="10"/>
      <c r="AZ67" s="10"/>
      <c r="BA67" s="10"/>
      <c r="BB67" s="10"/>
      <c r="BC67" s="10">
        <v>1892</v>
      </c>
      <c r="BD67" s="10">
        <v>1888</v>
      </c>
      <c r="BE67" s="10">
        <v>2150</v>
      </c>
      <c r="BF67" s="10">
        <v>2253</v>
      </c>
      <c r="BG67" s="10">
        <v>2472</v>
      </c>
      <c r="BH67" s="10">
        <v>2695</v>
      </c>
      <c r="BI67" s="10">
        <v>2737</v>
      </c>
      <c r="BJ67" s="10">
        <v>2715</v>
      </c>
      <c r="BK67" s="10">
        <v>3223</v>
      </c>
      <c r="BL67" s="10"/>
      <c r="BM67" s="10"/>
      <c r="BN67" s="10"/>
      <c r="BO67" s="10"/>
    </row>
    <row r="68" spans="2:72" x14ac:dyDescent="0.35">
      <c r="B68" t="s">
        <v>661</v>
      </c>
      <c r="Z68">
        <v>893</v>
      </c>
      <c r="AB68">
        <v>890</v>
      </c>
      <c r="AC68">
        <v>1079</v>
      </c>
      <c r="AD68">
        <v>1226</v>
      </c>
      <c r="AE68">
        <v>1127</v>
      </c>
      <c r="AF68">
        <v>1063</v>
      </c>
      <c r="AG68">
        <v>1085</v>
      </c>
      <c r="AH68">
        <v>15194</v>
      </c>
      <c r="AI68">
        <v>15149</v>
      </c>
      <c r="AJ68">
        <v>15088</v>
      </c>
      <c r="AK68">
        <v>15313</v>
      </c>
      <c r="AL68">
        <v>15656</v>
      </c>
      <c r="AM68">
        <v>15767</v>
      </c>
      <c r="AN68">
        <v>15755</v>
      </c>
      <c r="AO68">
        <v>15791</v>
      </c>
      <c r="AP68">
        <v>15910</v>
      </c>
      <c r="AQ68">
        <v>16121</v>
      </c>
      <c r="AR68">
        <v>15980</v>
      </c>
      <c r="AS68">
        <v>16021</v>
      </c>
      <c r="AT68">
        <v>15958</v>
      </c>
      <c r="AU68">
        <v>16555</v>
      </c>
      <c r="AV68">
        <v>18143</v>
      </c>
      <c r="AW68">
        <v>17977</v>
      </c>
      <c r="AY68" s="10"/>
      <c r="AZ68" s="10"/>
      <c r="BA68" s="10"/>
      <c r="BB68" s="10"/>
      <c r="BC68" s="10">
        <v>855</v>
      </c>
      <c r="BD68" s="10">
        <v>776</v>
      </c>
      <c r="BE68" s="10">
        <v>893</v>
      </c>
      <c r="BF68" s="10">
        <v>1226</v>
      </c>
      <c r="BG68" s="10">
        <v>15194</v>
      </c>
      <c r="BH68" s="10">
        <v>15656</v>
      </c>
      <c r="BI68" s="10">
        <v>15910</v>
      </c>
      <c r="BJ68" s="10">
        <v>15958</v>
      </c>
      <c r="BK68" s="10">
        <v>17787</v>
      </c>
      <c r="BL68" s="10"/>
      <c r="BM68" s="10"/>
      <c r="BN68" s="10"/>
      <c r="BO68" s="10"/>
    </row>
    <row r="69" spans="2:72" x14ac:dyDescent="0.35">
      <c r="B69" t="s">
        <v>1451</v>
      </c>
      <c r="C69" s="10"/>
      <c r="D69" s="10"/>
      <c r="E69" s="10"/>
      <c r="F69" s="10"/>
      <c r="G69" s="10"/>
      <c r="H69" s="10"/>
      <c r="I69" s="10"/>
      <c r="J69" s="10"/>
      <c r="K69" s="10"/>
      <c r="L69" s="10"/>
      <c r="M69" s="10"/>
      <c r="N69" s="10"/>
      <c r="O69" s="10"/>
      <c r="P69" s="10"/>
      <c r="Q69" s="10"/>
      <c r="R69" s="10"/>
      <c r="S69" s="10"/>
      <c r="T69" s="10"/>
      <c r="U69" s="10"/>
      <c r="V69" s="10"/>
      <c r="W69" s="10"/>
      <c r="X69" s="10"/>
      <c r="Y69" s="10"/>
      <c r="Z69" s="10">
        <v>27234</v>
      </c>
      <c r="AA69" s="10"/>
      <c r="AB69" s="10">
        <v>26416</v>
      </c>
      <c r="AC69" s="10">
        <v>27322</v>
      </c>
      <c r="AD69" s="10">
        <v>27848</v>
      </c>
      <c r="AE69" s="10">
        <v>28109</v>
      </c>
      <c r="AF69" s="10">
        <v>28537</v>
      </c>
      <c r="AG69" s="10">
        <v>27628</v>
      </c>
      <c r="AH69" s="10">
        <v>27558</v>
      </c>
      <c r="AI69" s="10">
        <v>27301</v>
      </c>
      <c r="AJ69" s="10">
        <v>26966</v>
      </c>
      <c r="AK69" s="10">
        <v>27272</v>
      </c>
      <c r="AL69" s="10">
        <v>26780</v>
      </c>
      <c r="AM69" s="10">
        <v>27137</v>
      </c>
      <c r="AN69" s="10">
        <v>27011</v>
      </c>
      <c r="AO69" s="10">
        <v>27188</v>
      </c>
      <c r="AP69" s="10">
        <v>27808</v>
      </c>
      <c r="AQ69" s="10">
        <v>28593</v>
      </c>
      <c r="AR69" s="10">
        <v>27823</v>
      </c>
      <c r="AS69" s="10">
        <v>28023</v>
      </c>
      <c r="AT69" s="10">
        <v>27664</v>
      </c>
      <c r="AU69" s="10">
        <v>27272</v>
      </c>
      <c r="AV69" s="10">
        <v>27006</v>
      </c>
      <c r="AW69" s="10">
        <v>26093</v>
      </c>
      <c r="AX69" s="10"/>
      <c r="AY69" s="10"/>
      <c r="AZ69" s="10"/>
      <c r="BA69" s="10"/>
      <c r="BB69" s="10"/>
      <c r="BC69" s="10">
        <v>11411</v>
      </c>
      <c r="BD69" s="10">
        <v>11361</v>
      </c>
      <c r="BE69" s="10">
        <v>27234</v>
      </c>
      <c r="BF69" s="10">
        <v>27848</v>
      </c>
      <c r="BG69" s="10">
        <v>27558</v>
      </c>
      <c r="BH69" s="10">
        <v>26780</v>
      </c>
      <c r="BI69" s="10">
        <v>27808</v>
      </c>
      <c r="BJ69" s="10">
        <v>27664</v>
      </c>
      <c r="BK69" s="10">
        <v>25065</v>
      </c>
      <c r="BL69" s="10"/>
      <c r="BM69" s="10"/>
      <c r="BN69" s="10"/>
      <c r="BO69" s="10"/>
      <c r="BP69" s="10"/>
      <c r="BQ69" s="10"/>
      <c r="BR69" s="10"/>
      <c r="BS69" s="10"/>
      <c r="BT69" s="10"/>
    </row>
    <row r="70" spans="2:72" s="15" customFormat="1" x14ac:dyDescent="0.35">
      <c r="B70" s="15" t="s">
        <v>1452</v>
      </c>
      <c r="C70" s="20"/>
      <c r="D70" s="20"/>
      <c r="E70" s="20"/>
      <c r="F70" s="20"/>
      <c r="G70" s="20"/>
      <c r="H70" s="20"/>
      <c r="I70" s="20"/>
      <c r="J70" s="20"/>
      <c r="K70" s="20"/>
      <c r="L70" s="20"/>
      <c r="M70" s="20"/>
      <c r="N70" s="20"/>
      <c r="O70" s="20"/>
      <c r="P70" s="20"/>
      <c r="Q70" s="20"/>
      <c r="R70" s="20"/>
      <c r="S70" s="20"/>
      <c r="T70" s="20"/>
      <c r="U70" s="20"/>
      <c r="V70" s="20"/>
      <c r="W70" s="20"/>
      <c r="X70" s="20"/>
      <c r="Y70" s="20"/>
      <c r="Z70" s="20">
        <v>15066</v>
      </c>
      <c r="AA70" s="20"/>
      <c r="AB70" s="20">
        <v>14825</v>
      </c>
      <c r="AC70" s="20">
        <v>15009</v>
      </c>
      <c r="AD70" s="20">
        <v>15110</v>
      </c>
      <c r="AE70" s="20">
        <v>15162</v>
      </c>
      <c r="AF70" s="20">
        <v>15372</v>
      </c>
      <c r="AG70" s="20">
        <v>15204</v>
      </c>
      <c r="AH70" s="20">
        <v>1165</v>
      </c>
      <c r="AI70" s="20">
        <v>1265</v>
      </c>
      <c r="AJ70" s="20">
        <v>1695</v>
      </c>
      <c r="AK70" s="20">
        <v>2038</v>
      </c>
      <c r="AL70" s="20">
        <v>2232</v>
      </c>
      <c r="AM70" s="20">
        <v>2619</v>
      </c>
      <c r="AN70" s="20">
        <v>3197</v>
      </c>
      <c r="AO70" s="20">
        <v>3433</v>
      </c>
      <c r="AP70" s="20">
        <v>3413</v>
      </c>
      <c r="AQ70" s="20">
        <v>3366</v>
      </c>
      <c r="AR70" s="20">
        <v>3445</v>
      </c>
      <c r="AS70" s="20">
        <v>3548</v>
      </c>
      <c r="AT70" s="20">
        <v>4002</v>
      </c>
      <c r="AU70" s="20">
        <v>3911</v>
      </c>
      <c r="AV70" s="20">
        <v>3896</v>
      </c>
      <c r="AW70" s="20">
        <v>3662</v>
      </c>
      <c r="AX70" s="20"/>
      <c r="AY70" s="20"/>
      <c r="AZ70" s="20"/>
      <c r="BA70" s="20"/>
      <c r="BB70" s="20"/>
      <c r="BC70" s="20">
        <v>11753</v>
      </c>
      <c r="BD70" s="20">
        <v>11825</v>
      </c>
      <c r="BE70" s="20">
        <v>15066</v>
      </c>
      <c r="BF70" s="20">
        <v>15110</v>
      </c>
      <c r="BG70" s="20">
        <v>1165</v>
      </c>
      <c r="BH70" s="20">
        <v>2232</v>
      </c>
      <c r="BI70" s="20">
        <v>3413</v>
      </c>
      <c r="BJ70" s="20">
        <v>4002</v>
      </c>
      <c r="BK70" s="20">
        <v>3737</v>
      </c>
      <c r="BL70" s="20"/>
      <c r="BM70" s="20"/>
      <c r="BN70" s="20"/>
      <c r="BO70" s="20"/>
      <c r="BP70" s="20"/>
      <c r="BQ70" s="20"/>
      <c r="BR70" s="20"/>
      <c r="BS70" s="20"/>
      <c r="BT70" s="20"/>
    </row>
    <row r="71" spans="2:72" x14ac:dyDescent="0.35">
      <c r="B71" t="s">
        <v>669</v>
      </c>
      <c r="C71" s="10"/>
      <c r="D71" s="10"/>
      <c r="E71" s="10"/>
      <c r="F71" s="10"/>
      <c r="G71" s="10"/>
      <c r="H71" s="10"/>
      <c r="I71" s="10"/>
      <c r="J71" s="10"/>
      <c r="K71" s="10"/>
      <c r="L71" s="10"/>
      <c r="M71" s="10"/>
      <c r="N71" s="10"/>
      <c r="O71" s="10"/>
      <c r="P71" s="10"/>
      <c r="Q71" s="10"/>
      <c r="R71" s="10"/>
      <c r="S71" s="10"/>
      <c r="T71" s="10"/>
      <c r="U71" s="10"/>
      <c r="V71" s="10"/>
      <c r="W71" s="10"/>
      <c r="X71" s="10"/>
      <c r="Y71" s="10"/>
      <c r="Z71" s="10">
        <v>64035</v>
      </c>
      <c r="AA71" s="10">
        <f t="shared" ref="AA71:AC71" si="82">SUM(AA64:AA70)</f>
        <v>0</v>
      </c>
      <c r="AB71" s="10">
        <f t="shared" si="82"/>
        <v>63137</v>
      </c>
      <c r="AC71" s="10">
        <f t="shared" si="82"/>
        <v>64000</v>
      </c>
      <c r="AD71" s="10">
        <v>67977</v>
      </c>
      <c r="AE71" s="10">
        <f t="shared" ref="AE71" si="83">SUM(AE64:AE70)</f>
        <v>67154</v>
      </c>
      <c r="AF71" s="10">
        <f t="shared" ref="AF71" si="84">SUM(AF64:AF70)</f>
        <v>69042</v>
      </c>
      <c r="AG71" s="10">
        <f t="shared" ref="AG71:AI71" si="85">SUM(AG64:AG70)</f>
        <v>68175</v>
      </c>
      <c r="AH71" s="10">
        <v>69225</v>
      </c>
      <c r="AI71" s="10">
        <f t="shared" si="85"/>
        <v>71655</v>
      </c>
      <c r="AJ71" s="10">
        <f t="shared" ref="AJ71" si="86">SUM(AJ64:AJ70)</f>
        <v>69865</v>
      </c>
      <c r="AK71" s="10">
        <f t="shared" ref="AK71:AN71" si="87">SUM(AK64:AK70)</f>
        <v>70249</v>
      </c>
      <c r="AL71" s="10">
        <v>72574</v>
      </c>
      <c r="AM71" s="10">
        <f t="shared" si="87"/>
        <v>74781</v>
      </c>
      <c r="AN71" s="10">
        <f t="shared" si="87"/>
        <v>72820</v>
      </c>
      <c r="AO71" s="10">
        <f>SUM(AO64:AO70)</f>
        <v>77884</v>
      </c>
      <c r="AP71" s="10">
        <v>80919</v>
      </c>
      <c r="AQ71" s="10">
        <f t="shared" ref="AQ71:AR71" si="88">SUM(AQ64:AQ70)</f>
        <v>80426</v>
      </c>
      <c r="AR71" s="10">
        <f t="shared" si="88"/>
        <v>80195</v>
      </c>
      <c r="AS71" s="10">
        <f>SUM(AS64:AS70)</f>
        <v>82671</v>
      </c>
      <c r="AT71" s="10">
        <v>82896</v>
      </c>
      <c r="AU71" s="10">
        <f t="shared" ref="AU71:AV71" si="89">SUM(AU64:AU70)</f>
        <v>81929</v>
      </c>
      <c r="AV71" s="10">
        <f t="shared" si="89"/>
        <v>81808</v>
      </c>
      <c r="AW71" s="10">
        <f>SUM(AW64:AW70)</f>
        <v>85410</v>
      </c>
      <c r="AX71" s="10"/>
      <c r="AY71" s="10"/>
      <c r="AZ71" s="10"/>
      <c r="BA71" s="10">
        <f t="shared" ref="BA71" si="90">SUM(BA64:BA70)</f>
        <v>0</v>
      </c>
      <c r="BB71" s="10">
        <f t="shared" ref="BB71" si="91">SUM(BB64:BB70)</f>
        <v>0</v>
      </c>
      <c r="BC71" s="10">
        <f t="shared" ref="BC71" si="92">SUM(BC64:BC70)</f>
        <v>38569</v>
      </c>
      <c r="BD71" s="10">
        <f t="shared" ref="BD71" si="93">SUM(BD64:BD70)</f>
        <v>40236</v>
      </c>
      <c r="BE71" s="10">
        <f t="shared" ref="BE71:BJ71" si="94">SUM(BE64:BE70)</f>
        <v>64035</v>
      </c>
      <c r="BF71" s="10">
        <f t="shared" si="94"/>
        <v>67977</v>
      </c>
      <c r="BG71" s="10">
        <f t="shared" si="94"/>
        <v>69225</v>
      </c>
      <c r="BH71" s="10">
        <f t="shared" si="94"/>
        <v>72574</v>
      </c>
      <c r="BI71" s="10">
        <f t="shared" si="94"/>
        <v>80919</v>
      </c>
      <c r="BJ71" s="10">
        <f t="shared" si="94"/>
        <v>82896</v>
      </c>
      <c r="BK71" s="10">
        <f>SUM(BK64:BK70)</f>
        <v>85501</v>
      </c>
      <c r="BL71" s="10"/>
      <c r="BM71" s="10"/>
      <c r="BN71" s="10"/>
      <c r="BO71" s="10"/>
      <c r="BP71" s="10"/>
      <c r="BQ71" s="10"/>
      <c r="BR71" s="10"/>
      <c r="BS71" s="10"/>
      <c r="BT71" s="10"/>
    </row>
    <row r="72" spans="2:72" s="18" customFormat="1" x14ac:dyDescent="0.35">
      <c r="B72" s="16" t="s">
        <v>1453</v>
      </c>
      <c r="C72" s="21"/>
      <c r="D72" s="21"/>
      <c r="E72" s="21"/>
      <c r="F72" s="21"/>
      <c r="G72" s="21"/>
      <c r="H72" s="21"/>
      <c r="I72" s="21"/>
      <c r="J72" s="21"/>
      <c r="K72" s="21"/>
      <c r="L72" s="21"/>
      <c r="M72" s="21"/>
      <c r="N72" s="21"/>
      <c r="O72" s="21"/>
      <c r="P72" s="21"/>
      <c r="Q72" s="21"/>
      <c r="R72" s="21"/>
      <c r="S72" s="21"/>
      <c r="T72" s="21"/>
      <c r="U72" s="21"/>
      <c r="V72" s="21"/>
      <c r="W72" s="21"/>
      <c r="X72" s="21"/>
      <c r="Y72" s="21"/>
      <c r="Z72" s="21">
        <v>0</v>
      </c>
      <c r="AA72" s="21"/>
      <c r="AB72" s="21"/>
      <c r="AC72" s="21"/>
      <c r="AD72" s="21">
        <v>0</v>
      </c>
      <c r="AE72" s="21"/>
      <c r="AF72" s="21"/>
      <c r="AG72" s="21"/>
      <c r="AH72" s="21">
        <v>0</v>
      </c>
      <c r="AI72" s="21"/>
      <c r="AJ72" s="21"/>
      <c r="AK72" s="21"/>
      <c r="AL72" s="21">
        <v>0</v>
      </c>
      <c r="AM72" s="21"/>
      <c r="AN72" s="21"/>
      <c r="AO72" s="21"/>
      <c r="AP72" s="21">
        <v>0</v>
      </c>
      <c r="AQ72" s="21"/>
      <c r="AR72" s="21"/>
      <c r="AS72" s="21"/>
      <c r="AT72" s="21">
        <v>0</v>
      </c>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row>
    <row r="73" spans="2:72" x14ac:dyDescent="0.35">
      <c r="B73" t="s">
        <v>1454</v>
      </c>
      <c r="C73" s="10"/>
      <c r="D73" s="10"/>
      <c r="E73" s="10"/>
      <c r="F73" s="10"/>
      <c r="G73" s="10"/>
      <c r="H73" s="10"/>
      <c r="I73" s="10"/>
      <c r="J73" s="10"/>
      <c r="K73" s="10"/>
      <c r="L73" s="10"/>
      <c r="M73" s="10"/>
      <c r="N73" s="10"/>
      <c r="O73" s="10"/>
      <c r="P73" s="10"/>
      <c r="Q73" s="10"/>
      <c r="R73" s="10"/>
      <c r="S73" s="10"/>
      <c r="T73" s="10"/>
      <c r="U73" s="10"/>
      <c r="V73" s="10"/>
      <c r="W73" s="10"/>
      <c r="X73" s="10"/>
      <c r="Y73" s="10"/>
      <c r="Z73" s="10">
        <v>203</v>
      </c>
      <c r="AA73" s="10"/>
      <c r="AB73" s="10">
        <v>120</v>
      </c>
      <c r="AC73" s="10">
        <v>130</v>
      </c>
      <c r="AD73" s="10">
        <v>179</v>
      </c>
      <c r="AE73" s="10">
        <v>108</v>
      </c>
      <c r="AF73" s="10">
        <v>136</v>
      </c>
      <c r="AG73" s="10">
        <v>145</v>
      </c>
      <c r="AH73" s="10">
        <v>183</v>
      </c>
      <c r="AI73" s="10">
        <v>124</v>
      </c>
      <c r="AJ73" s="10">
        <v>119</v>
      </c>
      <c r="AK73" s="10">
        <v>150</v>
      </c>
      <c r="AL73" s="10">
        <v>156</v>
      </c>
      <c r="AM73" s="10">
        <v>133</v>
      </c>
      <c r="AN73" s="10">
        <v>161</v>
      </c>
      <c r="AO73" s="10">
        <v>153</v>
      </c>
      <c r="AP73" s="10">
        <v>174</v>
      </c>
      <c r="AQ73" s="10">
        <v>131</v>
      </c>
      <c r="AR73" s="10">
        <v>126</v>
      </c>
      <c r="AS73" s="10">
        <v>172</v>
      </c>
      <c r="AT73" s="10">
        <v>266</v>
      </c>
      <c r="AU73" s="10">
        <v>252</v>
      </c>
      <c r="AV73" s="10">
        <v>182</v>
      </c>
      <c r="AW73" s="10">
        <v>228</v>
      </c>
      <c r="AX73" s="10"/>
      <c r="AY73" s="10"/>
      <c r="AZ73" s="10"/>
      <c r="BA73" s="10"/>
      <c r="BB73" s="10"/>
      <c r="BC73" s="10">
        <v>147</v>
      </c>
      <c r="BD73" s="10">
        <v>127</v>
      </c>
      <c r="BE73" s="10">
        <v>203</v>
      </c>
      <c r="BF73" s="10">
        <v>179</v>
      </c>
      <c r="BG73" s="10">
        <v>183</v>
      </c>
      <c r="BH73" s="10">
        <v>156</v>
      </c>
      <c r="BI73" s="10">
        <v>174</v>
      </c>
      <c r="BJ73" s="10">
        <v>266</v>
      </c>
      <c r="BK73" s="10">
        <v>340</v>
      </c>
      <c r="BL73" s="10"/>
      <c r="BM73" s="10"/>
      <c r="BN73" s="10"/>
      <c r="BO73" s="10"/>
      <c r="BP73" s="10"/>
      <c r="BQ73" s="10"/>
      <c r="BR73" s="10"/>
      <c r="BS73" s="10"/>
      <c r="BT73" s="10"/>
    </row>
    <row r="74" spans="2:72" x14ac:dyDescent="0.35">
      <c r="B74" t="s">
        <v>1455</v>
      </c>
      <c r="C74" s="10"/>
      <c r="D74" s="10"/>
      <c r="E74" s="10"/>
      <c r="F74" s="10"/>
      <c r="G74" s="10"/>
      <c r="H74" s="10"/>
      <c r="I74" s="10"/>
      <c r="J74" s="10"/>
      <c r="K74" s="10"/>
      <c r="L74" s="10"/>
      <c r="M74" s="10"/>
      <c r="N74" s="10"/>
      <c r="O74" s="10"/>
      <c r="P74" s="10"/>
      <c r="Q74" s="10"/>
      <c r="R74" s="10"/>
      <c r="S74" s="10"/>
      <c r="T74" s="10"/>
      <c r="U74" s="10"/>
      <c r="V74" s="10"/>
      <c r="W74" s="10"/>
      <c r="X74" s="10"/>
      <c r="Y74" s="10"/>
      <c r="Z74" s="10">
        <v>2084</v>
      </c>
      <c r="AA74" s="10"/>
      <c r="AB74" s="10">
        <v>2879</v>
      </c>
      <c r="AC74" s="10">
        <v>2075</v>
      </c>
      <c r="AD74" s="10">
        <v>2003</v>
      </c>
      <c r="AE74" s="10">
        <v>2302</v>
      </c>
      <c r="AF74" s="10">
        <v>3052</v>
      </c>
      <c r="AG74" s="10">
        <v>2310</v>
      </c>
      <c r="AH74" s="10">
        <v>2168</v>
      </c>
      <c r="AI74" s="10">
        <v>3890</v>
      </c>
      <c r="AJ74" s="10">
        <v>2081</v>
      </c>
      <c r="AK74" s="10">
        <v>2420</v>
      </c>
      <c r="AL74" s="10">
        <v>3990</v>
      </c>
      <c r="AM74" s="10">
        <v>4277</v>
      </c>
      <c r="AN74" s="10">
        <v>1869</v>
      </c>
      <c r="AO74" s="10">
        <v>2725</v>
      </c>
      <c r="AP74" s="10">
        <v>1736</v>
      </c>
      <c r="AQ74" s="10">
        <v>2048</v>
      </c>
      <c r="AR74" s="10">
        <v>2000</v>
      </c>
      <c r="AS74" s="10">
        <v>2376</v>
      </c>
      <c r="AT74" s="10">
        <v>2443</v>
      </c>
      <c r="AU74" s="10">
        <v>2774</v>
      </c>
      <c r="AV74" s="10">
        <v>2409</v>
      </c>
      <c r="AW74" s="10">
        <v>3068</v>
      </c>
      <c r="AX74" s="10"/>
      <c r="AY74" s="10"/>
      <c r="AZ74" s="10"/>
      <c r="BA74" s="10"/>
      <c r="BB74" s="10"/>
      <c r="BC74" s="10">
        <v>1332</v>
      </c>
      <c r="BD74" s="10">
        <v>780</v>
      </c>
      <c r="BE74" s="10">
        <v>2084</v>
      </c>
      <c r="BF74" s="10">
        <v>2003</v>
      </c>
      <c r="BG74" s="10">
        <v>2168</v>
      </c>
      <c r="BH74" s="10">
        <v>3990</v>
      </c>
      <c r="BI74" s="10">
        <v>1736</v>
      </c>
      <c r="BJ74" s="10">
        <v>2443</v>
      </c>
      <c r="BK74" s="10">
        <v>3281</v>
      </c>
      <c r="BL74" s="10"/>
      <c r="BM74" s="10"/>
      <c r="BN74" s="10"/>
      <c r="BO74" s="10"/>
      <c r="BP74" s="10"/>
      <c r="BQ74" s="10"/>
      <c r="BR74" s="10"/>
      <c r="BS74" s="10"/>
      <c r="BT74" s="10"/>
    </row>
    <row r="75" spans="2:72" x14ac:dyDescent="0.35">
      <c r="B75" t="s">
        <v>1445</v>
      </c>
      <c r="C75" s="10"/>
      <c r="D75" s="10"/>
      <c r="E75" s="10"/>
      <c r="F75" s="10"/>
      <c r="G75" s="10"/>
      <c r="H75" s="10"/>
      <c r="I75" s="10"/>
      <c r="J75" s="10"/>
      <c r="K75" s="10"/>
      <c r="L75" s="10"/>
      <c r="M75" s="10"/>
      <c r="N75" s="10"/>
      <c r="O75" s="10"/>
      <c r="P75" s="10"/>
      <c r="Q75" s="10"/>
      <c r="R75" s="10"/>
      <c r="S75" s="10"/>
      <c r="T75" s="10"/>
      <c r="U75" s="10"/>
      <c r="V75" s="10"/>
      <c r="W75" s="10"/>
      <c r="X75" s="10"/>
      <c r="Y75" s="10"/>
      <c r="Z75" s="10">
        <v>1001</v>
      </c>
      <c r="AA75" s="10"/>
      <c r="AB75" s="10">
        <v>1043</v>
      </c>
      <c r="AC75" s="10">
        <v>1075</v>
      </c>
      <c r="AD75" s="10">
        <v>1106</v>
      </c>
      <c r="AE75" s="10">
        <v>1155</v>
      </c>
      <c r="AF75" s="10">
        <v>1250</v>
      </c>
      <c r="AG75" s="10">
        <v>1346</v>
      </c>
      <c r="AH75" s="10">
        <v>1325</v>
      </c>
      <c r="AI75" s="10">
        <v>1330</v>
      </c>
      <c r="AJ75" s="10">
        <v>1735</v>
      </c>
      <c r="AK75" s="10">
        <v>1668</v>
      </c>
      <c r="AL75" s="10">
        <v>1648</v>
      </c>
      <c r="AM75" s="10">
        <v>1698</v>
      </c>
      <c r="AN75" s="10">
        <v>1698</v>
      </c>
      <c r="AO75" s="10">
        <v>1759</v>
      </c>
      <c r="AP75" s="10">
        <v>1850</v>
      </c>
      <c r="AQ75" s="10">
        <v>1993</v>
      </c>
      <c r="AR75" s="10">
        <v>2057</v>
      </c>
      <c r="AS75" s="10">
        <v>2221</v>
      </c>
      <c r="AT75" s="10">
        <v>2260</v>
      </c>
      <c r="AU75" s="10">
        <v>2284</v>
      </c>
      <c r="AV75" s="10">
        <v>2309</v>
      </c>
      <c r="AW75" s="10">
        <v>2261</v>
      </c>
      <c r="AX75" s="10"/>
      <c r="AY75" s="10"/>
      <c r="AZ75" s="10"/>
      <c r="BA75" s="10"/>
      <c r="BB75" s="10"/>
      <c r="BC75" s="10">
        <v>961</v>
      </c>
      <c r="BD75" s="10">
        <v>1023</v>
      </c>
      <c r="BE75" s="10">
        <v>1001</v>
      </c>
      <c r="BF75" s="10">
        <v>1106</v>
      </c>
      <c r="BG75" s="10">
        <v>1325</v>
      </c>
      <c r="BH75" s="10">
        <v>1648</v>
      </c>
      <c r="BI75" s="10">
        <v>1850</v>
      </c>
      <c r="BJ75" s="10">
        <v>2260</v>
      </c>
      <c r="BK75" s="10">
        <v>2342</v>
      </c>
      <c r="BL75" s="10"/>
      <c r="BM75" s="10"/>
      <c r="BN75" s="10"/>
      <c r="BO75" s="10"/>
      <c r="BP75" s="10"/>
      <c r="BQ75" s="10"/>
      <c r="BR75" s="10"/>
      <c r="BS75" s="10"/>
      <c r="BT75" s="10"/>
    </row>
    <row r="76" spans="2:72" x14ac:dyDescent="0.35">
      <c r="B76" t="s">
        <v>1456</v>
      </c>
      <c r="C76" s="10"/>
      <c r="D76" s="10"/>
      <c r="E76" s="10"/>
      <c r="F76" s="10"/>
      <c r="G76" s="10"/>
      <c r="H76" s="10"/>
      <c r="I76" s="10"/>
      <c r="J76" s="10"/>
      <c r="K76" s="10"/>
      <c r="L76" s="10"/>
      <c r="M76" s="10"/>
      <c r="N76" s="10"/>
      <c r="O76" s="10"/>
      <c r="P76" s="10"/>
      <c r="Q76" s="10"/>
      <c r="R76" s="10"/>
      <c r="S76" s="10"/>
      <c r="T76" s="10"/>
      <c r="U76" s="10"/>
      <c r="V76" s="10"/>
      <c r="W76" s="10"/>
      <c r="X76" s="10"/>
      <c r="Y76" s="10"/>
      <c r="Z76" s="10">
        <v>673</v>
      </c>
      <c r="AA76" s="10"/>
      <c r="AB76" s="10">
        <v>500</v>
      </c>
      <c r="AC76" s="10">
        <v>638</v>
      </c>
      <c r="AD76" s="10">
        <v>757</v>
      </c>
      <c r="AE76" s="10">
        <v>389</v>
      </c>
      <c r="AF76" s="10">
        <v>530</v>
      </c>
      <c r="AG76" s="10">
        <v>729</v>
      </c>
      <c r="AH76" s="10">
        <v>901</v>
      </c>
      <c r="AI76" s="10">
        <v>440</v>
      </c>
      <c r="AJ76" s="10">
        <v>578</v>
      </c>
      <c r="AK76" s="10">
        <v>687</v>
      </c>
      <c r="AL76" s="10">
        <v>796</v>
      </c>
      <c r="AM76" s="10">
        <v>527</v>
      </c>
      <c r="AN76" s="10">
        <v>573</v>
      </c>
      <c r="AO76" s="10">
        <v>703</v>
      </c>
      <c r="AP76" s="10">
        <v>821</v>
      </c>
      <c r="AQ76" s="10">
        <v>600</v>
      </c>
      <c r="AR76" s="10">
        <v>794</v>
      </c>
      <c r="AS76" s="10">
        <v>1044</v>
      </c>
      <c r="AT76" s="10">
        <v>1211</v>
      </c>
      <c r="AU76" s="10">
        <v>725</v>
      </c>
      <c r="AV76" s="10">
        <v>877</v>
      </c>
      <c r="AW76" s="10">
        <v>1106</v>
      </c>
      <c r="AX76" s="10"/>
      <c r="AY76" s="10"/>
      <c r="AZ76" s="10"/>
      <c r="BA76" s="10"/>
      <c r="BB76" s="10"/>
      <c r="BC76" s="10">
        <v>450</v>
      </c>
      <c r="BD76" s="10">
        <v>503</v>
      </c>
      <c r="BE76" s="10">
        <v>673</v>
      </c>
      <c r="BF76" s="10">
        <v>757</v>
      </c>
      <c r="BG76" s="10">
        <v>901</v>
      </c>
      <c r="BH76" s="10">
        <v>796</v>
      </c>
      <c r="BI76" s="10">
        <v>821</v>
      </c>
      <c r="BJ76" s="10">
        <v>1211</v>
      </c>
      <c r="BK76" s="10">
        <v>1359</v>
      </c>
      <c r="BL76" s="10"/>
      <c r="BM76" s="10"/>
      <c r="BN76" s="10"/>
      <c r="BO76" s="10"/>
      <c r="BP76" s="10"/>
      <c r="BQ76" s="10"/>
      <c r="BR76" s="10"/>
      <c r="BS76" s="10"/>
      <c r="BT76" s="10"/>
    </row>
    <row r="77" spans="2:72" x14ac:dyDescent="0.35">
      <c r="B77" t="s">
        <v>1449</v>
      </c>
      <c r="C77" s="10"/>
      <c r="D77" s="10"/>
      <c r="E77" s="10"/>
      <c r="F77" s="10"/>
      <c r="G77" s="10"/>
      <c r="H77" s="10"/>
      <c r="I77" s="10"/>
      <c r="J77" s="10"/>
      <c r="K77" s="10"/>
      <c r="L77" s="10"/>
      <c r="M77" s="10"/>
      <c r="N77" s="10"/>
      <c r="O77" s="10"/>
      <c r="P77" s="10"/>
      <c r="Q77" s="10"/>
      <c r="R77" s="10"/>
      <c r="S77" s="10"/>
      <c r="T77" s="10"/>
      <c r="U77" s="10"/>
      <c r="V77" s="10"/>
      <c r="W77" s="10"/>
      <c r="X77" s="10"/>
      <c r="Y77" s="10"/>
      <c r="Z77" s="10">
        <v>1976</v>
      </c>
      <c r="AA77" s="10"/>
      <c r="AB77" s="10">
        <v>1753</v>
      </c>
      <c r="AC77" s="10">
        <v>1909</v>
      </c>
      <c r="AD77" s="10">
        <v>2089</v>
      </c>
      <c r="AE77" s="10">
        <v>2355</v>
      </c>
      <c r="AF77" s="10">
        <v>2512</v>
      </c>
      <c r="AG77" s="10">
        <v>2577</v>
      </c>
      <c r="AH77" s="10">
        <v>2834</v>
      </c>
      <c r="AI77" s="10">
        <v>3345</v>
      </c>
      <c r="AJ77" s="10">
        <v>3484</v>
      </c>
      <c r="AK77" s="10">
        <v>3690</v>
      </c>
      <c r="AL77" s="10">
        <v>3997</v>
      </c>
      <c r="AM77" s="10">
        <v>4270</v>
      </c>
      <c r="AN77" s="10">
        <v>4376</v>
      </c>
      <c r="AO77" s="10">
        <v>4208</v>
      </c>
      <c r="AP77" s="10">
        <v>4176</v>
      </c>
      <c r="AQ77" s="10">
        <v>4479</v>
      </c>
      <c r="AR77" s="10">
        <v>4760</v>
      </c>
      <c r="AS77" s="10">
        <v>5114</v>
      </c>
      <c r="AT77" s="10">
        <v>5243</v>
      </c>
      <c r="AU77" s="10">
        <v>5294</v>
      </c>
      <c r="AV77" s="10">
        <v>5436</v>
      </c>
      <c r="AW77" s="10">
        <v>5608</v>
      </c>
      <c r="AX77" s="10"/>
      <c r="AY77" s="10"/>
      <c r="AZ77" s="10"/>
      <c r="BA77" s="10"/>
      <c r="BB77" s="10"/>
      <c r="BC77" s="10">
        <v>1036</v>
      </c>
      <c r="BD77" s="10">
        <v>1049</v>
      </c>
      <c r="BE77" s="10">
        <v>1976</v>
      </c>
      <c r="BF77" s="10">
        <v>2089</v>
      </c>
      <c r="BG77" s="10">
        <v>2834</v>
      </c>
      <c r="BH77" s="10">
        <v>3997</v>
      </c>
      <c r="BI77" s="10">
        <v>4176</v>
      </c>
      <c r="BJ77" s="10">
        <v>5243</v>
      </c>
      <c r="BK77" s="10">
        <v>6099</v>
      </c>
      <c r="BL77" s="10"/>
      <c r="BM77" s="10"/>
      <c r="BN77" s="10"/>
      <c r="BO77" s="10"/>
      <c r="BP77" s="10"/>
      <c r="BQ77" s="10"/>
      <c r="BR77" s="10"/>
      <c r="BS77" s="10"/>
      <c r="BT77" s="10"/>
    </row>
    <row r="78" spans="2:72" x14ac:dyDescent="0.35">
      <c r="B78" t="s">
        <v>1457</v>
      </c>
      <c r="C78" s="10"/>
      <c r="D78" s="10"/>
      <c r="E78" s="10"/>
      <c r="F78" s="10"/>
      <c r="G78" s="10"/>
      <c r="H78" s="10"/>
      <c r="I78" s="10"/>
      <c r="J78" s="10"/>
      <c r="K78" s="10"/>
      <c r="L78" s="10"/>
      <c r="M78" s="10"/>
      <c r="N78" s="10"/>
      <c r="O78" s="10"/>
      <c r="P78" s="10"/>
      <c r="Q78" s="10"/>
      <c r="R78" s="10"/>
      <c r="S78" s="10"/>
      <c r="T78" s="10"/>
      <c r="U78" s="10"/>
      <c r="V78" s="10"/>
      <c r="W78" s="10"/>
      <c r="X78" s="10"/>
      <c r="Y78" s="10"/>
      <c r="Z78" s="10">
        <v>1128</v>
      </c>
      <c r="AA78" s="10"/>
      <c r="AB78" s="10">
        <v>1167</v>
      </c>
      <c r="AC78" s="10">
        <v>940</v>
      </c>
      <c r="AD78" s="10">
        <v>1129</v>
      </c>
      <c r="AE78" s="10">
        <v>1224</v>
      </c>
      <c r="AF78" s="10">
        <v>1241</v>
      </c>
      <c r="AG78" s="10">
        <v>1099</v>
      </c>
      <c r="AH78" s="10">
        <v>1160</v>
      </c>
      <c r="AI78" s="10">
        <v>1487</v>
      </c>
      <c r="AJ78" s="10">
        <v>1207</v>
      </c>
      <c r="AK78" s="10">
        <v>1358</v>
      </c>
      <c r="AL78" s="10">
        <v>1625</v>
      </c>
      <c r="AM78" s="10">
        <v>2045</v>
      </c>
      <c r="AN78" s="10">
        <v>1998</v>
      </c>
      <c r="AO78" s="10">
        <v>2397</v>
      </c>
      <c r="AP78" s="10">
        <v>1840</v>
      </c>
      <c r="AQ78" s="10">
        <v>2230</v>
      </c>
      <c r="AR78" s="10">
        <v>2088</v>
      </c>
      <c r="AS78" s="10">
        <v>2196</v>
      </c>
      <c r="AT78" s="10">
        <v>2334</v>
      </c>
      <c r="AU78" s="10">
        <v>2965</v>
      </c>
      <c r="AV78" s="10">
        <v>3172</v>
      </c>
      <c r="AW78" s="10">
        <v>3303</v>
      </c>
      <c r="AX78" s="10"/>
      <c r="AY78" s="10"/>
      <c r="AZ78" s="10"/>
      <c r="BA78" s="10"/>
      <c r="BB78" s="10"/>
      <c r="BC78" s="10">
        <v>624</v>
      </c>
      <c r="BD78" s="10">
        <v>868</v>
      </c>
      <c r="BE78" s="10">
        <v>1128</v>
      </c>
      <c r="BF78" s="10">
        <v>1129</v>
      </c>
      <c r="BG78" s="10">
        <v>1160</v>
      </c>
      <c r="BH78" s="10">
        <v>1625</v>
      </c>
      <c r="BI78" s="10">
        <v>1840</v>
      </c>
      <c r="BJ78" s="10">
        <v>2334</v>
      </c>
      <c r="BK78" s="10">
        <v>3726</v>
      </c>
      <c r="BL78" s="10"/>
      <c r="BM78" s="10"/>
      <c r="BN78" s="10"/>
      <c r="BO78" s="10"/>
      <c r="BP78" s="10"/>
      <c r="BQ78" s="10"/>
      <c r="BR78" s="10"/>
      <c r="BS78" s="10"/>
      <c r="BT78" s="10"/>
    </row>
    <row r="79" spans="2:72" x14ac:dyDescent="0.35">
      <c r="B79" t="s">
        <v>1458</v>
      </c>
      <c r="C79" s="10"/>
      <c r="D79" s="10"/>
      <c r="E79" s="10"/>
      <c r="F79" s="10"/>
      <c r="G79" s="10"/>
      <c r="H79" s="10"/>
      <c r="I79" s="10"/>
      <c r="J79" s="10"/>
      <c r="K79" s="10"/>
      <c r="L79" s="10"/>
      <c r="M79" s="10"/>
      <c r="N79" s="10"/>
      <c r="O79" s="10"/>
      <c r="P79" s="10"/>
      <c r="Q79" s="10"/>
      <c r="R79" s="10"/>
      <c r="S79" s="10"/>
      <c r="T79" s="10"/>
      <c r="U79" s="10"/>
      <c r="V79" s="10"/>
      <c r="W79" s="10"/>
      <c r="X79" s="10"/>
      <c r="Y79" s="10"/>
      <c r="Z79" s="10">
        <v>0</v>
      </c>
      <c r="AA79" s="10"/>
      <c r="AB79" s="10">
        <v>1748</v>
      </c>
      <c r="AC79" s="10">
        <v>1749</v>
      </c>
      <c r="AD79" s="10">
        <v>1749</v>
      </c>
      <c r="AE79" s="10">
        <v>0</v>
      </c>
      <c r="AF79" s="10">
        <v>0</v>
      </c>
      <c r="AG79" s="10">
        <v>0</v>
      </c>
      <c r="AH79" s="10">
        <v>0</v>
      </c>
      <c r="AI79" s="10">
        <v>0</v>
      </c>
      <c r="AJ79" s="10">
        <v>0</v>
      </c>
      <c r="AK79" s="10">
        <v>0</v>
      </c>
      <c r="AL79" s="10">
        <v>0</v>
      </c>
      <c r="AM79" s="10">
        <v>3000</v>
      </c>
      <c r="AN79" s="10">
        <v>3999</v>
      </c>
      <c r="AO79" s="10">
        <v>2999</v>
      </c>
      <c r="AP79" s="10">
        <v>2999</v>
      </c>
      <c r="AQ79" s="10">
        <v>0</v>
      </c>
      <c r="AR79" s="10">
        <v>0</v>
      </c>
      <c r="AS79" s="10">
        <v>0</v>
      </c>
      <c r="AT79" s="10">
        <v>999</v>
      </c>
      <c r="AU79" s="10">
        <v>3247</v>
      </c>
      <c r="AV79" s="10">
        <v>3548</v>
      </c>
      <c r="AW79" s="10">
        <v>3249</v>
      </c>
      <c r="AX79" s="10"/>
      <c r="AY79" s="10"/>
      <c r="AZ79" s="10"/>
      <c r="BA79" s="10"/>
      <c r="BB79" s="10"/>
      <c r="BC79" s="10">
        <v>0</v>
      </c>
      <c r="BD79" s="10">
        <v>0</v>
      </c>
      <c r="BE79" s="10">
        <v>0</v>
      </c>
      <c r="BF79" s="10">
        <v>1749</v>
      </c>
      <c r="BG79" s="10">
        <v>0</v>
      </c>
      <c r="BH79" s="10">
        <v>0</v>
      </c>
      <c r="BI79" s="10">
        <v>2999</v>
      </c>
      <c r="BJ79" s="10">
        <v>999</v>
      </c>
      <c r="BK79" s="10">
        <v>2250</v>
      </c>
      <c r="BL79" s="10"/>
      <c r="BM79" s="10"/>
      <c r="BN79" s="10"/>
      <c r="BO79" s="10"/>
      <c r="BP79" s="10"/>
      <c r="BQ79" s="10"/>
      <c r="BR79" s="10"/>
      <c r="BS79" s="10"/>
      <c r="BT79" s="10"/>
    </row>
    <row r="80" spans="2:72" x14ac:dyDescent="0.35">
      <c r="B80" t="s">
        <v>1510</v>
      </c>
      <c r="C80" s="10"/>
      <c r="D80" s="10"/>
      <c r="E80" s="10"/>
      <c r="F80" s="10"/>
      <c r="G80" s="10"/>
      <c r="H80" s="10"/>
      <c r="I80" s="10"/>
      <c r="J80" s="10"/>
      <c r="K80" s="10"/>
      <c r="L80" s="10"/>
      <c r="M80" s="10"/>
      <c r="N80" s="10"/>
      <c r="O80" s="10"/>
      <c r="P80" s="10"/>
      <c r="Q80" s="10"/>
      <c r="R80" s="10"/>
      <c r="S80" s="10"/>
      <c r="T80" s="10"/>
      <c r="U80" s="10"/>
      <c r="V80" s="10"/>
      <c r="W80" s="10"/>
      <c r="X80" s="10"/>
      <c r="Y80" s="10"/>
      <c r="Z80" s="10">
        <v>0</v>
      </c>
      <c r="AA80" s="10"/>
      <c r="AB80" s="10">
        <v>0</v>
      </c>
      <c r="AC80" s="10">
        <v>0</v>
      </c>
      <c r="AD80" s="10">
        <v>0</v>
      </c>
      <c r="AE80" s="10"/>
      <c r="AF80" s="10">
        <v>0</v>
      </c>
      <c r="AG80" s="10">
        <v>1300</v>
      </c>
      <c r="AH80" s="10">
        <v>1300</v>
      </c>
      <c r="AI80" s="10">
        <v>1284</v>
      </c>
      <c r="AJ80" s="10">
        <v>1262</v>
      </c>
      <c r="AK80" s="10">
        <v>0</v>
      </c>
      <c r="AL80" s="10">
        <v>0</v>
      </c>
      <c r="AM80" s="10">
        <v>0</v>
      </c>
      <c r="AN80" s="10">
        <v>0</v>
      </c>
      <c r="AO80" s="10">
        <v>0</v>
      </c>
      <c r="AP80" s="10">
        <v>0</v>
      </c>
      <c r="AQ80" s="10">
        <v>0</v>
      </c>
      <c r="AR80" s="10">
        <v>0</v>
      </c>
      <c r="AS80" s="10">
        <v>0</v>
      </c>
      <c r="AT80" s="10">
        <v>0</v>
      </c>
      <c r="AU80" s="10">
        <v>0</v>
      </c>
      <c r="AV80" s="10">
        <v>0</v>
      </c>
      <c r="AW80" s="10">
        <v>0</v>
      </c>
      <c r="AX80" s="10"/>
      <c r="AY80" s="10"/>
      <c r="AZ80" s="10"/>
      <c r="BA80" s="10"/>
      <c r="BB80" s="10"/>
      <c r="BC80" s="10">
        <v>0</v>
      </c>
      <c r="BD80" s="10">
        <v>0</v>
      </c>
      <c r="BE80" s="10">
        <v>0</v>
      </c>
      <c r="BF80" s="10">
        <v>0</v>
      </c>
      <c r="BG80" s="10">
        <v>1300</v>
      </c>
      <c r="BH80" s="10">
        <v>0</v>
      </c>
      <c r="BI80" s="10">
        <v>0</v>
      </c>
      <c r="BJ80" s="10">
        <v>0</v>
      </c>
      <c r="BK80" s="10">
        <v>0</v>
      </c>
      <c r="BL80" s="10"/>
      <c r="BM80" s="10"/>
      <c r="BN80" s="10"/>
      <c r="BO80" s="10"/>
      <c r="BP80" s="10"/>
      <c r="BQ80" s="10"/>
      <c r="BR80" s="10"/>
      <c r="BS80" s="10"/>
      <c r="BT80" s="10"/>
    </row>
    <row r="81" spans="2:72" s="15" customFormat="1" x14ac:dyDescent="0.35">
      <c r="B81" s="15" t="s">
        <v>1459</v>
      </c>
      <c r="C81" s="20"/>
      <c r="D81" s="20"/>
      <c r="E81" s="20"/>
      <c r="F81" s="20"/>
      <c r="G81" s="20"/>
      <c r="H81" s="20"/>
      <c r="I81" s="20"/>
      <c r="J81" s="20"/>
      <c r="K81" s="20"/>
      <c r="L81" s="20"/>
      <c r="M81" s="20"/>
      <c r="N81" s="20"/>
      <c r="O81" s="20"/>
      <c r="P81" s="20"/>
      <c r="Q81" s="20"/>
      <c r="R81" s="20"/>
      <c r="S81" s="20"/>
      <c r="T81" s="20"/>
      <c r="U81" s="20"/>
      <c r="V81" s="20"/>
      <c r="W81" s="20"/>
      <c r="X81" s="20"/>
      <c r="Y81" s="20"/>
      <c r="Z81" s="20">
        <v>981</v>
      </c>
      <c r="AA81" s="20"/>
      <c r="AB81" s="20">
        <v>996</v>
      </c>
      <c r="AC81" s="20">
        <v>995</v>
      </c>
      <c r="AD81" s="20">
        <v>982</v>
      </c>
      <c r="AE81" s="20"/>
      <c r="AF81" s="20">
        <v>830</v>
      </c>
      <c r="AG81" s="20">
        <v>1428</v>
      </c>
      <c r="AH81" s="20">
        <v>1434</v>
      </c>
      <c r="AI81" s="20">
        <v>1489</v>
      </c>
      <c r="AJ81" s="20">
        <v>914</v>
      </c>
      <c r="AK81" s="20">
        <v>856</v>
      </c>
      <c r="AL81" s="20">
        <v>1203</v>
      </c>
      <c r="AM81" s="20">
        <v>1629</v>
      </c>
      <c r="AN81" s="20">
        <v>1268</v>
      </c>
      <c r="AO81" s="20">
        <v>1156</v>
      </c>
      <c r="AP81" s="20">
        <v>914</v>
      </c>
      <c r="AQ81" s="20">
        <v>909</v>
      </c>
      <c r="AR81" s="20">
        <v>886</v>
      </c>
      <c r="AS81" s="20">
        <v>900</v>
      </c>
      <c r="AT81" s="20">
        <v>983</v>
      </c>
      <c r="AU81" s="20">
        <v>1027</v>
      </c>
      <c r="AV81" s="20">
        <v>769</v>
      </c>
      <c r="AW81" s="20">
        <v>1486</v>
      </c>
      <c r="AX81" s="20"/>
      <c r="AY81" s="20"/>
      <c r="AZ81" s="20"/>
      <c r="BA81" s="20"/>
      <c r="BB81" s="20"/>
      <c r="BC81" s="20">
        <v>1456</v>
      </c>
      <c r="BD81" s="20">
        <v>1024</v>
      </c>
      <c r="BE81" s="20">
        <v>981</v>
      </c>
      <c r="BF81" s="20">
        <v>982</v>
      </c>
      <c r="BG81" s="20">
        <v>1434</v>
      </c>
      <c r="BH81" s="20">
        <v>1203</v>
      </c>
      <c r="BI81" s="20">
        <v>914</v>
      </c>
      <c r="BJ81" s="20">
        <v>983</v>
      </c>
      <c r="BK81" s="20">
        <v>1456</v>
      </c>
      <c r="BL81" s="20"/>
      <c r="BM81" s="20"/>
      <c r="BN81" s="20"/>
      <c r="BO81" s="20"/>
      <c r="BP81" s="20"/>
      <c r="BQ81" s="20"/>
      <c r="BR81" s="20"/>
      <c r="BS81" s="20"/>
      <c r="BT81" s="20"/>
    </row>
    <row r="82" spans="2:72" x14ac:dyDescent="0.35">
      <c r="B82" t="s">
        <v>675</v>
      </c>
      <c r="C82" s="10"/>
      <c r="D82" s="10"/>
      <c r="E82" s="10"/>
      <c r="F82" s="10"/>
      <c r="G82" s="10"/>
      <c r="H82" s="10"/>
      <c r="I82" s="10"/>
      <c r="J82" s="10"/>
      <c r="K82" s="10"/>
      <c r="L82" s="10"/>
      <c r="M82" s="10"/>
      <c r="N82" s="10"/>
      <c r="O82" s="10"/>
      <c r="P82" s="10"/>
      <c r="Q82" s="10"/>
      <c r="R82" s="10"/>
      <c r="S82" s="10"/>
      <c r="T82" s="10"/>
      <c r="U82" s="10"/>
      <c r="V82" s="10"/>
      <c r="W82" s="10"/>
      <c r="X82" s="10"/>
      <c r="Y82" s="10"/>
      <c r="Z82" s="10">
        <v>8046</v>
      </c>
      <c r="AA82" s="10">
        <f t="shared" ref="AA82:AC82" si="95">SUM(AA73:AA81)</f>
        <v>0</v>
      </c>
      <c r="AB82" s="10">
        <f t="shared" si="95"/>
        <v>10206</v>
      </c>
      <c r="AC82" s="10">
        <f t="shared" si="95"/>
        <v>9511</v>
      </c>
      <c r="AD82" s="10">
        <v>9994</v>
      </c>
      <c r="AE82" s="10">
        <f t="shared" ref="AE82" si="96">SUM(AE73:AE81)</f>
        <v>7533</v>
      </c>
      <c r="AF82" s="10">
        <f t="shared" ref="AF82" si="97">SUM(AF73:AF81)</f>
        <v>9551</v>
      </c>
      <c r="AG82" s="10">
        <f t="shared" ref="AG82:AI82" si="98">SUM(AG73:AG81)</f>
        <v>10934</v>
      </c>
      <c r="AH82" s="10">
        <v>11305</v>
      </c>
      <c r="AI82" s="10">
        <f t="shared" si="98"/>
        <v>13389</v>
      </c>
      <c r="AJ82" s="10">
        <f t="shared" ref="AJ82" si="99">SUM(AJ73:AJ81)</f>
        <v>11380</v>
      </c>
      <c r="AK82" s="10">
        <f t="shared" ref="AK82:AN82" si="100">SUM(AK73:AK81)</f>
        <v>10829</v>
      </c>
      <c r="AL82" s="10">
        <v>13415</v>
      </c>
      <c r="AM82" s="10">
        <f t="shared" si="100"/>
        <v>17579</v>
      </c>
      <c r="AN82" s="10">
        <f t="shared" si="100"/>
        <v>15942</v>
      </c>
      <c r="AO82" s="10">
        <f>SUM(AO73:AO81)</f>
        <v>16100</v>
      </c>
      <c r="AP82" s="10">
        <v>14510</v>
      </c>
      <c r="AQ82" s="10">
        <f t="shared" ref="AQ82:AR82" si="101">SUM(AQ73:AQ81)</f>
        <v>12390</v>
      </c>
      <c r="AR82" s="10">
        <f t="shared" si="101"/>
        <v>12711</v>
      </c>
      <c r="AS82" s="10">
        <f>SUM(AS73:AS81)</f>
        <v>14023</v>
      </c>
      <c r="AT82" s="10">
        <v>15739</v>
      </c>
      <c r="AU82" s="10">
        <f>SUM(AU73:AU81)</f>
        <v>18568</v>
      </c>
      <c r="AV82" s="10">
        <f>SUM(AV73:AV81)</f>
        <v>18702</v>
      </c>
      <c r="AW82" s="10">
        <f>SUM(AW73:AW81)</f>
        <v>20309</v>
      </c>
      <c r="AX82" s="10"/>
      <c r="AY82" s="10"/>
      <c r="AZ82" s="10"/>
      <c r="BA82" s="10">
        <f t="shared" ref="BA82" si="102">SUM(BA73:BA81)</f>
        <v>0</v>
      </c>
      <c r="BB82" s="10">
        <f t="shared" ref="BB82" si="103">SUM(BB73:BB81)</f>
        <v>0</v>
      </c>
      <c r="BC82" s="10">
        <f t="shared" ref="BC82" si="104">SUM(BC73:BC81)</f>
        <v>6006</v>
      </c>
      <c r="BD82" s="10">
        <f t="shared" ref="BD82" si="105">SUM(BD73:BD81)</f>
        <v>5374</v>
      </c>
      <c r="BE82" s="10">
        <f t="shared" ref="BE82:BJ82" si="106">SUM(BE73:BE81)</f>
        <v>8046</v>
      </c>
      <c r="BF82" s="10">
        <f t="shared" si="106"/>
        <v>9994</v>
      </c>
      <c r="BG82" s="10">
        <f t="shared" si="106"/>
        <v>11305</v>
      </c>
      <c r="BH82" s="10">
        <f t="shared" si="106"/>
        <v>13415</v>
      </c>
      <c r="BI82" s="10">
        <f t="shared" si="106"/>
        <v>14510</v>
      </c>
      <c r="BJ82" s="10">
        <f t="shared" si="106"/>
        <v>15739</v>
      </c>
      <c r="BK82" s="10">
        <f>SUM(BK73:BK81)</f>
        <v>20853</v>
      </c>
      <c r="BL82" s="10"/>
      <c r="BM82" s="10"/>
      <c r="BN82" s="10"/>
      <c r="BO82" s="10"/>
      <c r="BP82" s="10"/>
      <c r="BQ82" s="10"/>
      <c r="BR82" s="10"/>
      <c r="BS82" s="10"/>
      <c r="BT82" s="10"/>
    </row>
    <row r="83" spans="2:72" x14ac:dyDescent="0.35">
      <c r="B83" t="s">
        <v>1460</v>
      </c>
      <c r="C83" s="10"/>
      <c r="D83" s="10"/>
      <c r="E83" s="10"/>
      <c r="F83" s="10"/>
      <c r="G83" s="10"/>
      <c r="H83" s="10"/>
      <c r="I83" s="10"/>
      <c r="J83" s="10"/>
      <c r="K83" s="10"/>
      <c r="L83" s="10"/>
      <c r="M83" s="10"/>
      <c r="N83" s="10"/>
      <c r="O83" s="10"/>
      <c r="P83" s="10"/>
      <c r="Q83" s="10"/>
      <c r="R83" s="10"/>
      <c r="S83" s="10"/>
      <c r="T83" s="10"/>
      <c r="U83" s="10"/>
      <c r="V83" s="10"/>
      <c r="W83" s="10"/>
      <c r="X83" s="10"/>
      <c r="Y83" s="10"/>
      <c r="Z83" s="10">
        <v>15882</v>
      </c>
      <c r="AA83" s="10"/>
      <c r="AB83" s="10">
        <v>14140</v>
      </c>
      <c r="AC83" s="10">
        <v>14142</v>
      </c>
      <c r="AD83" s="10">
        <v>16618</v>
      </c>
      <c r="AE83" s="10"/>
      <c r="AF83" s="10">
        <v>16624</v>
      </c>
      <c r="AG83" s="10">
        <v>16627</v>
      </c>
      <c r="AH83" s="10">
        <v>16630</v>
      </c>
      <c r="AI83" s="10">
        <v>16633</v>
      </c>
      <c r="AJ83" s="10">
        <v>16630</v>
      </c>
      <c r="AK83" s="10">
        <v>16694</v>
      </c>
      <c r="AL83" s="10">
        <v>16729</v>
      </c>
      <c r="AM83" s="10">
        <v>13688</v>
      </c>
      <c r="AN83" s="10">
        <v>13893</v>
      </c>
      <c r="AO83" s="10">
        <v>17880</v>
      </c>
      <c r="AP83" s="10">
        <v>21071</v>
      </c>
      <c r="AQ83" s="10">
        <v>21055</v>
      </c>
      <c r="AR83" s="10">
        <v>20974</v>
      </c>
      <c r="AS83" s="10">
        <v>20996</v>
      </c>
      <c r="AT83" s="10">
        <v>19978</v>
      </c>
      <c r="AU83" s="10">
        <v>17673</v>
      </c>
      <c r="AV83" s="10">
        <v>17479</v>
      </c>
      <c r="AW83" s="10">
        <v>20546</v>
      </c>
      <c r="AX83" s="10"/>
      <c r="AY83" s="10"/>
      <c r="AZ83" s="10"/>
      <c r="BA83" s="10"/>
      <c r="BB83" s="10"/>
      <c r="BC83" s="10">
        <v>0</v>
      </c>
      <c r="BD83" s="10">
        <v>0</v>
      </c>
      <c r="BE83" s="10">
        <v>15882</v>
      </c>
      <c r="BF83" s="10">
        <v>16618</v>
      </c>
      <c r="BG83" s="10">
        <v>16630</v>
      </c>
      <c r="BH83" s="10">
        <v>16729</v>
      </c>
      <c r="BI83" s="10">
        <v>21071</v>
      </c>
      <c r="BJ83" s="10">
        <v>19978</v>
      </c>
      <c r="BK83" s="10">
        <v>20200</v>
      </c>
      <c r="BL83" s="10"/>
      <c r="BM83" s="10"/>
      <c r="BN83" s="10"/>
      <c r="BO83" s="10"/>
      <c r="BP83" s="10"/>
      <c r="BQ83" s="10"/>
      <c r="BR83" s="10"/>
      <c r="BS83" s="10"/>
      <c r="BT83" s="10"/>
    </row>
    <row r="84" spans="2:72" x14ac:dyDescent="0.35">
      <c r="B84" t="s">
        <v>1461</v>
      </c>
      <c r="C84" s="10"/>
      <c r="D84" s="10"/>
      <c r="E84" s="10"/>
      <c r="F84" s="10"/>
      <c r="G84" s="10"/>
      <c r="H84" s="10"/>
      <c r="I84" s="10"/>
      <c r="J84" s="10"/>
      <c r="K84" s="10"/>
      <c r="L84" s="10"/>
      <c r="M84" s="10"/>
      <c r="N84" s="10"/>
      <c r="O84" s="10"/>
      <c r="P84" s="10"/>
      <c r="Q84" s="10"/>
      <c r="R84" s="10"/>
      <c r="S84" s="10"/>
      <c r="T84" s="10"/>
      <c r="U84" s="10"/>
      <c r="V84" s="10"/>
      <c r="W84" s="10"/>
      <c r="X84" s="10"/>
      <c r="Y84" s="10"/>
      <c r="Z84" s="10">
        <v>4808</v>
      </c>
      <c r="AA84" s="10"/>
      <c r="AB84" s="10">
        <v>5731</v>
      </c>
      <c r="AC84" s="10">
        <v>5888</v>
      </c>
      <c r="AD84" s="10">
        <v>5980</v>
      </c>
      <c r="AE84" s="10"/>
      <c r="AF84" s="10">
        <v>5110</v>
      </c>
      <c r="AG84" s="10">
        <v>4802</v>
      </c>
      <c r="AH84" s="10">
        <v>4618</v>
      </c>
      <c r="AI84" s="10">
        <v>4835</v>
      </c>
      <c r="AJ84" s="10">
        <v>4911</v>
      </c>
      <c r="AK84" s="10">
        <v>4930</v>
      </c>
      <c r="AL84" s="10">
        <v>4807</v>
      </c>
      <c r="AM84" s="10">
        <v>4810</v>
      </c>
      <c r="AN84" s="10">
        <v>4796</v>
      </c>
      <c r="AO84" s="10">
        <v>4728</v>
      </c>
      <c r="AP84" s="10">
        <v>5237</v>
      </c>
      <c r="AQ84" s="10">
        <v>5343</v>
      </c>
      <c r="AR84" s="10">
        <v>5212</v>
      </c>
      <c r="AS84" s="10">
        <v>6240</v>
      </c>
      <c r="AT84" s="10">
        <v>6128</v>
      </c>
      <c r="AU84" s="10">
        <v>6078</v>
      </c>
      <c r="AV84" s="10">
        <v>6081</v>
      </c>
      <c r="AW84" s="10">
        <v>5685</v>
      </c>
      <c r="AX84" s="10"/>
      <c r="AY84" s="10"/>
      <c r="AZ84" s="10"/>
      <c r="BA84" s="10"/>
      <c r="BB84" s="10"/>
      <c r="BC84" s="10">
        <v>4145</v>
      </c>
      <c r="BD84" s="10">
        <v>4123</v>
      </c>
      <c r="BE84" s="10">
        <v>4808</v>
      </c>
      <c r="BF84" s="10">
        <v>5980</v>
      </c>
      <c r="BG84" s="10">
        <v>4618</v>
      </c>
      <c r="BH84" s="10">
        <v>4807</v>
      </c>
      <c r="BI84" s="10">
        <v>5237</v>
      </c>
      <c r="BJ84" s="10">
        <v>6128</v>
      </c>
      <c r="BK84" s="10">
        <v>5332</v>
      </c>
      <c r="BL84" s="10"/>
      <c r="BM84" s="10"/>
      <c r="BN84" s="10"/>
      <c r="BO84" s="10"/>
      <c r="BP84" s="10"/>
      <c r="BQ84" s="10"/>
      <c r="BR84" s="10"/>
      <c r="BS84" s="10"/>
      <c r="BT84" s="10"/>
    </row>
    <row r="85" spans="2:72" x14ac:dyDescent="0.35">
      <c r="B85" t="s">
        <v>1510</v>
      </c>
      <c r="C85" s="10"/>
      <c r="D85" s="10"/>
      <c r="E85" s="10"/>
      <c r="F85" s="10"/>
      <c r="G85" s="10"/>
      <c r="H85" s="10"/>
      <c r="I85" s="10"/>
      <c r="J85" s="10"/>
      <c r="K85" s="10"/>
      <c r="L85" s="10"/>
      <c r="M85" s="10"/>
      <c r="N85" s="10"/>
      <c r="O85" s="10"/>
      <c r="P85" s="10"/>
      <c r="Q85" s="10"/>
      <c r="R85" s="10"/>
      <c r="S85" s="10"/>
      <c r="T85" s="10"/>
      <c r="U85" s="10"/>
      <c r="V85" s="10"/>
      <c r="W85" s="10"/>
      <c r="X85" s="10"/>
      <c r="Y85" s="10"/>
      <c r="Z85" s="10">
        <v>1225</v>
      </c>
      <c r="AA85" s="10"/>
      <c r="AB85" s="10">
        <v>1180</v>
      </c>
      <c r="AC85" s="10">
        <v>1258</v>
      </c>
      <c r="AD85" s="10">
        <v>1304</v>
      </c>
      <c r="AE85" s="10"/>
      <c r="AF85" s="10">
        <v>1367</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c r="AY85" s="10"/>
      <c r="AZ85" s="10"/>
      <c r="BA85" s="10"/>
      <c r="BB85" s="10"/>
      <c r="BC85" s="10">
        <v>0</v>
      </c>
      <c r="BD85" s="10">
        <v>0</v>
      </c>
      <c r="BE85" s="10">
        <v>1225</v>
      </c>
      <c r="BF85" s="10">
        <v>1304</v>
      </c>
      <c r="BG85" s="10">
        <v>0</v>
      </c>
      <c r="BH85" s="10">
        <v>0</v>
      </c>
      <c r="BI85" s="10">
        <v>0</v>
      </c>
      <c r="BJ85" s="10">
        <v>0</v>
      </c>
      <c r="BK85" s="10">
        <v>0</v>
      </c>
      <c r="BL85" s="10"/>
      <c r="BM85" s="10"/>
      <c r="BN85" s="10"/>
      <c r="BO85" s="10"/>
      <c r="BP85" s="10"/>
      <c r="BQ85" s="10"/>
      <c r="BR85" s="10"/>
      <c r="BS85" s="10"/>
      <c r="BT85" s="10"/>
    </row>
    <row r="86" spans="2:72" s="15" customFormat="1" x14ac:dyDescent="0.35">
      <c r="B86" s="15" t="s">
        <v>1462</v>
      </c>
      <c r="C86" s="20"/>
      <c r="D86" s="20"/>
      <c r="E86" s="20"/>
      <c r="F86" s="20"/>
      <c r="G86" s="20"/>
      <c r="H86" s="20"/>
      <c r="I86" s="20"/>
      <c r="J86" s="20"/>
      <c r="K86" s="20"/>
      <c r="L86" s="20"/>
      <c r="M86" s="20"/>
      <c r="N86" s="20"/>
      <c r="O86" s="20"/>
      <c r="P86" s="20"/>
      <c r="Q86" s="20"/>
      <c r="R86" s="20"/>
      <c r="S86" s="20"/>
      <c r="T86" s="20"/>
      <c r="U86" s="20"/>
      <c r="V86" s="20"/>
      <c r="W86" s="20"/>
      <c r="X86" s="20"/>
      <c r="Y86" s="20"/>
      <c r="Z86" s="20">
        <v>1162</v>
      </c>
      <c r="AA86" s="20"/>
      <c r="AB86" s="20">
        <v>1187</v>
      </c>
      <c r="AC86" s="20">
        <v>1257</v>
      </c>
      <c r="AD86" s="20">
        <v>1321</v>
      </c>
      <c r="AE86" s="20"/>
      <c r="AF86" s="20">
        <v>2287</v>
      </c>
      <c r="AG86" s="20">
        <v>2494</v>
      </c>
      <c r="AH86" s="20">
        <v>2666</v>
      </c>
      <c r="AI86" s="20">
        <v>2703</v>
      </c>
      <c r="AJ86" s="20">
        <v>2669</v>
      </c>
      <c r="AK86" s="20">
        <v>2801</v>
      </c>
      <c r="AL86" s="20">
        <v>2939</v>
      </c>
      <c r="AM86" s="20">
        <v>3434</v>
      </c>
      <c r="AN86" s="20">
        <v>3604</v>
      </c>
      <c r="AO86" s="20">
        <v>3652</v>
      </c>
      <c r="AP86" s="20">
        <v>3891</v>
      </c>
      <c r="AQ86" s="20">
        <v>3959</v>
      </c>
      <c r="AR86" s="20">
        <v>3602</v>
      </c>
      <c r="AS86" s="20">
        <v>3622</v>
      </c>
      <c r="AT86" s="20">
        <v>3462</v>
      </c>
      <c r="AU86" s="20">
        <v>3416</v>
      </c>
      <c r="AV86" s="20">
        <v>3557</v>
      </c>
      <c r="AW86" s="20">
        <v>3387</v>
      </c>
      <c r="AX86" s="20"/>
      <c r="AY86" s="20"/>
      <c r="AZ86" s="20"/>
      <c r="BA86" s="20"/>
      <c r="BB86" s="20"/>
      <c r="BC86" s="20">
        <v>1005</v>
      </c>
      <c r="BD86" s="20">
        <v>897</v>
      </c>
      <c r="BE86" s="20">
        <v>1162</v>
      </c>
      <c r="BF86" s="20">
        <v>1321</v>
      </c>
      <c r="BG86" s="20">
        <v>2666</v>
      </c>
      <c r="BH86" s="20">
        <v>2939</v>
      </c>
      <c r="BI86" s="20">
        <v>3891</v>
      </c>
      <c r="BJ86" s="20">
        <v>3462</v>
      </c>
      <c r="BK86" s="20">
        <v>3535</v>
      </c>
      <c r="BL86" s="20"/>
      <c r="BM86" s="20"/>
      <c r="BN86" s="20"/>
      <c r="BO86" s="20"/>
      <c r="BP86" s="20"/>
      <c r="BQ86" s="20"/>
      <c r="BR86" s="20"/>
      <c r="BS86" s="20"/>
      <c r="BT86" s="20"/>
    </row>
    <row r="87" spans="2:72" x14ac:dyDescent="0.35">
      <c r="B87" t="s">
        <v>682</v>
      </c>
      <c r="C87" s="10"/>
      <c r="D87" s="10"/>
      <c r="E87" s="10"/>
      <c r="F87" s="10"/>
      <c r="G87" s="10"/>
      <c r="H87" s="10"/>
      <c r="I87" s="10"/>
      <c r="J87" s="10"/>
      <c r="K87" s="10"/>
      <c r="L87" s="10"/>
      <c r="M87" s="10"/>
      <c r="N87" s="10"/>
      <c r="O87" s="10"/>
      <c r="P87" s="10"/>
      <c r="Q87" s="10"/>
      <c r="R87" s="10"/>
      <c r="S87" s="10"/>
      <c r="T87" s="10"/>
      <c r="U87" s="10"/>
      <c r="V87" s="10"/>
      <c r="W87" s="10"/>
      <c r="X87" s="10"/>
      <c r="Y87" s="10"/>
      <c r="Z87" s="10">
        <v>31123</v>
      </c>
      <c r="AA87" s="10">
        <f t="shared" ref="AA87:AC87" si="107">SUM(AA82:AA86)</f>
        <v>0</v>
      </c>
      <c r="AB87" s="10">
        <f t="shared" si="107"/>
        <v>32444</v>
      </c>
      <c r="AC87" s="10">
        <f t="shared" si="107"/>
        <v>32056</v>
      </c>
      <c r="AD87" s="10">
        <v>35217</v>
      </c>
      <c r="AE87" s="10">
        <f t="shared" ref="AE87" si="108">SUM(AE82:AE86)</f>
        <v>7533</v>
      </c>
      <c r="AF87" s="10">
        <f t="shared" ref="AF87" si="109">SUM(AF82:AF86)</f>
        <v>34939</v>
      </c>
      <c r="AG87" s="10">
        <f t="shared" ref="AG87:AI87" si="110">SUM(AG82:AG86)</f>
        <v>34857</v>
      </c>
      <c r="AH87" s="10">
        <v>35219</v>
      </c>
      <c r="AI87" s="10">
        <f t="shared" si="110"/>
        <v>37560</v>
      </c>
      <c r="AJ87" s="10">
        <f t="shared" ref="AJ87" si="111">SUM(AJ82:AJ86)</f>
        <v>35590</v>
      </c>
      <c r="AK87" s="10">
        <f t="shared" ref="AK87" si="112">SUM(AK82:AK86)</f>
        <v>35254</v>
      </c>
      <c r="AL87" s="10">
        <v>37890</v>
      </c>
      <c r="AM87" s="10">
        <f t="shared" ref="AM87" si="113">SUM(AM82:AM86)</f>
        <v>39511</v>
      </c>
      <c r="AN87" s="10">
        <f t="shared" ref="AN87" si="114">SUM(AN82:AN86)</f>
        <v>38235</v>
      </c>
      <c r="AO87" s="10">
        <f t="shared" ref="AO87:AR87" si="115">SUM(AO82:AO86)</f>
        <v>42360</v>
      </c>
      <c r="AP87" s="10">
        <v>44709</v>
      </c>
      <c r="AQ87" s="10">
        <f t="shared" si="115"/>
        <v>42747</v>
      </c>
      <c r="AR87" s="10">
        <f t="shared" si="115"/>
        <v>42499</v>
      </c>
      <c r="AS87" s="10">
        <f>SUM(AS82:AS86)</f>
        <v>44881</v>
      </c>
      <c r="AT87" s="10">
        <v>45307</v>
      </c>
      <c r="AU87" s="10">
        <f t="shared" ref="AU87:AV87" si="116">SUM(AU82:AU86)</f>
        <v>45735</v>
      </c>
      <c r="AV87" s="10">
        <f t="shared" si="116"/>
        <v>45819</v>
      </c>
      <c r="AW87" s="10">
        <f>SUM(AW82:AW86)</f>
        <v>49927</v>
      </c>
      <c r="AX87" s="10"/>
      <c r="AY87" s="10"/>
      <c r="AZ87" s="10"/>
      <c r="BA87" s="10">
        <f t="shared" ref="BA87" si="117">SUM(BA82:BA86)</f>
        <v>0</v>
      </c>
      <c r="BB87" s="10">
        <f t="shared" ref="BB87" si="118">SUM(BB82:BB86)</f>
        <v>0</v>
      </c>
      <c r="BC87" s="10">
        <f t="shared" ref="BC87" si="119">SUM(BC82:BC86)</f>
        <v>11156</v>
      </c>
      <c r="BD87" s="10">
        <f t="shared" ref="BD87" si="120">SUM(BD82:BD86)</f>
        <v>10394</v>
      </c>
      <c r="BE87" s="10">
        <f t="shared" ref="BE87:BJ87" si="121">SUM(BE82:BE86)</f>
        <v>31123</v>
      </c>
      <c r="BF87" s="10">
        <f t="shared" si="121"/>
        <v>35217</v>
      </c>
      <c r="BG87" s="10">
        <f t="shared" si="121"/>
        <v>35219</v>
      </c>
      <c r="BH87" s="10">
        <f t="shared" si="121"/>
        <v>37890</v>
      </c>
      <c r="BI87" s="10">
        <f t="shared" si="121"/>
        <v>44709</v>
      </c>
      <c r="BJ87" s="10">
        <f t="shared" si="121"/>
        <v>45307</v>
      </c>
      <c r="BK87" s="10">
        <f>SUM(BK82:BK86)</f>
        <v>49920</v>
      </c>
      <c r="BL87" s="10"/>
      <c r="BM87" s="10"/>
      <c r="BN87" s="10"/>
      <c r="BO87" s="10"/>
      <c r="BP87" s="10"/>
      <c r="BQ87" s="10"/>
      <c r="BR87" s="10"/>
      <c r="BS87" s="10"/>
      <c r="BT87" s="10"/>
    </row>
    <row r="88" spans="2:72" s="16" customFormat="1" x14ac:dyDescent="0.35">
      <c r="B88" s="16" t="s">
        <v>1463</v>
      </c>
      <c r="C88" s="22"/>
      <c r="D88" s="22"/>
      <c r="E88" s="22"/>
      <c r="F88" s="22"/>
      <c r="G88" s="22"/>
      <c r="H88" s="22"/>
      <c r="I88" s="22"/>
      <c r="J88" s="22"/>
      <c r="K88" s="22"/>
      <c r="L88" s="22"/>
      <c r="M88" s="22"/>
      <c r="N88" s="22"/>
      <c r="O88" s="22"/>
      <c r="P88" s="22"/>
      <c r="Q88" s="22"/>
      <c r="R88" s="22"/>
      <c r="S88" s="22"/>
      <c r="T88" s="22"/>
      <c r="U88" s="22"/>
      <c r="V88" s="22"/>
      <c r="W88" s="22"/>
      <c r="X88" s="22"/>
      <c r="Y88" s="22"/>
      <c r="Z88" s="22">
        <v>0</v>
      </c>
      <c r="AA88" s="22"/>
      <c r="AB88" s="22"/>
      <c r="AC88" s="22"/>
      <c r="AD88" s="22">
        <v>0</v>
      </c>
      <c r="AE88" s="22"/>
      <c r="AF88" s="22"/>
      <c r="AG88" s="22"/>
      <c r="AH88" s="22">
        <v>0</v>
      </c>
      <c r="AI88" s="22"/>
      <c r="AJ88" s="22"/>
      <c r="AK88" s="22"/>
      <c r="AL88" s="22">
        <v>0</v>
      </c>
      <c r="AM88" s="22"/>
      <c r="AN88" s="22"/>
      <c r="AO88" s="22"/>
      <c r="AP88" s="22">
        <v>0</v>
      </c>
      <c r="AQ88" s="22"/>
      <c r="AR88" s="22"/>
      <c r="AS88" s="22"/>
      <c r="AT88" s="22">
        <v>0</v>
      </c>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row>
    <row r="89" spans="2:72" x14ac:dyDescent="0.35">
      <c r="B89" t="s">
        <v>1464</v>
      </c>
      <c r="C89" s="10"/>
      <c r="D89" s="10"/>
      <c r="E89" s="10"/>
      <c r="F89" s="10"/>
      <c r="G89" s="10"/>
      <c r="H89" s="10"/>
      <c r="I89" s="10"/>
      <c r="J89" s="10"/>
      <c r="K89" s="10"/>
      <c r="L89" s="10"/>
      <c r="M89" s="10"/>
      <c r="N89" s="10"/>
      <c r="O89" s="10"/>
      <c r="P89" s="10"/>
      <c r="Q89" s="10"/>
      <c r="R89" s="10"/>
      <c r="S89" s="10"/>
      <c r="T89" s="10"/>
      <c r="U89" s="10"/>
      <c r="V89" s="10"/>
      <c r="W89" s="10"/>
      <c r="X89" s="10"/>
      <c r="Y89" s="10"/>
      <c r="Z89" s="10">
        <v>5717</v>
      </c>
      <c r="AA89" s="10"/>
      <c r="AB89" s="10">
        <f>2397+3200</f>
        <v>5597</v>
      </c>
      <c r="AC89" s="10">
        <f>2326+3200</f>
        <v>5526</v>
      </c>
      <c r="AD89" s="10">
        <v>5526</v>
      </c>
      <c r="AE89" s="10"/>
      <c r="AF89" s="10">
        <f>2295+3181</f>
        <v>5476</v>
      </c>
      <c r="AG89" s="10">
        <f>2291+3179</f>
        <v>5470</v>
      </c>
      <c r="AH89" s="10">
        <v>5470</v>
      </c>
      <c r="AI89" s="10">
        <f>2286+3178</f>
        <v>5464</v>
      </c>
      <c r="AJ89" s="10">
        <f>2286+3178</f>
        <v>5464</v>
      </c>
      <c r="AK89" s="10">
        <f>2285+3177</f>
        <v>5462</v>
      </c>
      <c r="AL89" s="10">
        <v>5462</v>
      </c>
      <c r="AM89" s="10">
        <f>2285+3177</f>
        <v>5462</v>
      </c>
      <c r="AN89" s="10">
        <f>2285+3177</f>
        <v>5462</v>
      </c>
      <c r="AO89" s="10">
        <f>2213+3085</f>
        <v>5298</v>
      </c>
      <c r="AP89" s="10">
        <v>5086</v>
      </c>
      <c r="AQ89" s="10">
        <f>1049+1097+1537</f>
        <v>3683</v>
      </c>
      <c r="AR89" s="10">
        <f>713+1097+1537</f>
        <v>3347</v>
      </c>
      <c r="AS89" s="10">
        <f>538+1071+1523</f>
        <v>3132</v>
      </c>
      <c r="AT89" s="10">
        <v>3080</v>
      </c>
      <c r="AU89" s="10">
        <f>430+1045+1520</f>
        <v>2995</v>
      </c>
      <c r="AV89" s="10">
        <f>422+1045+1520</f>
        <v>2987</v>
      </c>
      <c r="AW89" s="10">
        <f>398+936+1517</f>
        <v>2851</v>
      </c>
      <c r="AX89" s="10"/>
      <c r="AY89" s="10"/>
      <c r="AZ89" s="10"/>
      <c r="BA89" s="10"/>
      <c r="BB89" s="10"/>
      <c r="BC89" s="10">
        <v>0</v>
      </c>
      <c r="BD89" s="10">
        <v>0</v>
      </c>
      <c r="BE89" s="10">
        <f>2516+3201</f>
        <v>5717</v>
      </c>
      <c r="BF89" s="10">
        <f>2326+3200</f>
        <v>5526</v>
      </c>
      <c r="BG89" s="10">
        <f>2291+3179</f>
        <v>5470</v>
      </c>
      <c r="BH89" s="10">
        <f>2285+3177</f>
        <v>5462</v>
      </c>
      <c r="BI89" s="10">
        <f>2437+1106+1543</f>
        <v>5086</v>
      </c>
      <c r="BJ89" s="10">
        <v>3080</v>
      </c>
      <c r="BK89" s="10">
        <v>2324</v>
      </c>
      <c r="BL89" s="10"/>
      <c r="BM89" s="10"/>
      <c r="BN89" s="10"/>
      <c r="BO89" s="10"/>
      <c r="BP89" s="10"/>
      <c r="BQ89" s="10"/>
      <c r="BR89" s="10"/>
      <c r="BS89" s="10"/>
      <c r="BT89" s="10"/>
    </row>
    <row r="90" spans="2:72" x14ac:dyDescent="0.35">
      <c r="B90" t="s">
        <v>1465</v>
      </c>
      <c r="C90" s="10"/>
      <c r="D90" s="10"/>
      <c r="E90" s="10"/>
      <c r="F90" s="10"/>
      <c r="G90" s="10"/>
      <c r="H90" s="10"/>
      <c r="I90" s="10"/>
      <c r="J90" s="10"/>
      <c r="K90" s="10"/>
      <c r="L90" s="10"/>
      <c r="M90" s="10"/>
      <c r="N90" s="10"/>
      <c r="O90" s="10"/>
      <c r="P90" s="10"/>
      <c r="Q90" s="10"/>
      <c r="R90" s="10"/>
      <c r="S90" s="10"/>
      <c r="T90" s="10"/>
      <c r="U90" s="10"/>
      <c r="V90" s="10"/>
      <c r="W90" s="10"/>
      <c r="X90" s="10"/>
      <c r="Y90" s="10"/>
      <c r="Z90" s="10">
        <v>17395</v>
      </c>
      <c r="AA90" s="10"/>
      <c r="AB90" s="10">
        <v>17103</v>
      </c>
      <c r="AC90" s="10">
        <v>17009</v>
      </c>
      <c r="AD90" s="10">
        <v>16900</v>
      </c>
      <c r="AE90" s="10"/>
      <c r="AF90" s="10">
        <v>16713</v>
      </c>
      <c r="AG90" s="10">
        <v>16686</v>
      </c>
      <c r="AH90" s="10">
        <v>16678</v>
      </c>
      <c r="AI90" s="10">
        <v>16540</v>
      </c>
      <c r="AJ90" s="10">
        <v>16547</v>
      </c>
      <c r="AK90" s="10">
        <v>16552</v>
      </c>
      <c r="AL90" s="10">
        <v>16541</v>
      </c>
      <c r="AM90" s="10">
        <v>16424</v>
      </c>
      <c r="AN90" s="10">
        <v>16385</v>
      </c>
      <c r="AO90" s="10">
        <v>16457</v>
      </c>
      <c r="AP90" s="10">
        <v>16721</v>
      </c>
      <c r="AQ90" s="10">
        <v>18063</v>
      </c>
      <c r="AR90" s="10">
        <v>18505</v>
      </c>
      <c r="AS90" s="10">
        <v>18787</v>
      </c>
      <c r="AT90" s="10">
        <v>18855</v>
      </c>
      <c r="AU90" s="10">
        <v>18776</v>
      </c>
      <c r="AV90" s="10">
        <v>18876</v>
      </c>
      <c r="AW90" s="10">
        <v>18962</v>
      </c>
      <c r="AX90" s="10"/>
      <c r="AY90" s="10"/>
      <c r="AZ90" s="10"/>
      <c r="BA90" s="10"/>
      <c r="BB90" s="10"/>
      <c r="BC90" s="10">
        <v>18299</v>
      </c>
      <c r="BD90" s="10">
        <v>18073</v>
      </c>
      <c r="BE90" s="10">
        <v>17395</v>
      </c>
      <c r="BF90" s="10">
        <v>16900</v>
      </c>
      <c r="BG90" s="10">
        <v>16678</v>
      </c>
      <c r="BH90" s="10">
        <v>16541</v>
      </c>
      <c r="BI90" s="10">
        <v>16721</v>
      </c>
      <c r="BJ90" s="10">
        <v>18855</v>
      </c>
      <c r="BK90" s="10">
        <v>19545</v>
      </c>
      <c r="BL90" s="10"/>
      <c r="BM90" s="10"/>
      <c r="BN90" s="10"/>
      <c r="BO90" s="10"/>
      <c r="BP90" s="10"/>
      <c r="BQ90" s="10"/>
      <c r="BR90" s="10"/>
      <c r="BS90" s="10"/>
      <c r="BT90" s="10"/>
    </row>
    <row r="91" spans="2:72" x14ac:dyDescent="0.35">
      <c r="B91" t="s">
        <v>1511</v>
      </c>
      <c r="C91" s="10"/>
      <c r="D91" s="10"/>
      <c r="E91" s="10"/>
      <c r="F91" s="10"/>
      <c r="G91" s="10"/>
      <c r="H91" s="10"/>
      <c r="I91" s="10"/>
      <c r="J91" s="10"/>
      <c r="K91" s="10"/>
      <c r="L91" s="10"/>
      <c r="M91" s="10"/>
      <c r="N91" s="10"/>
      <c r="O91" s="10"/>
      <c r="P91" s="10"/>
      <c r="Q91" s="10"/>
      <c r="R91" s="10"/>
      <c r="S91" s="10"/>
      <c r="T91" s="10"/>
      <c r="U91" s="10"/>
      <c r="V91" s="10"/>
      <c r="W91" s="10"/>
      <c r="X91" s="10"/>
      <c r="Y91" s="10"/>
      <c r="Z91" s="10">
        <v>-170</v>
      </c>
      <c r="AA91" s="10"/>
      <c r="AB91" s="10">
        <v>0</v>
      </c>
      <c r="AC91" s="10">
        <v>0</v>
      </c>
      <c r="AD91" s="10">
        <v>0</v>
      </c>
      <c r="AE91" s="10"/>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c r="AY91" s="10"/>
      <c r="AZ91" s="10"/>
      <c r="BA91" s="10"/>
      <c r="BB91" s="10"/>
      <c r="BC91" s="10">
        <v>0</v>
      </c>
      <c r="BD91" s="10">
        <v>0</v>
      </c>
      <c r="BE91" s="10">
        <v>-170</v>
      </c>
      <c r="BF91" s="10">
        <v>0</v>
      </c>
      <c r="BG91" s="10">
        <v>0</v>
      </c>
      <c r="BH91" s="10">
        <v>0</v>
      </c>
      <c r="BI91" s="10">
        <v>0</v>
      </c>
      <c r="BJ91" s="10">
        <v>0</v>
      </c>
      <c r="BK91" s="10">
        <v>0</v>
      </c>
      <c r="BL91" s="10"/>
      <c r="BM91" s="10"/>
      <c r="BN91" s="10"/>
      <c r="BO91" s="10"/>
      <c r="BP91" s="10"/>
      <c r="BQ91" s="10"/>
      <c r="BR91" s="10"/>
      <c r="BS91" s="10"/>
      <c r="BT91" s="10"/>
    </row>
    <row r="92" spans="2:72" x14ac:dyDescent="0.35">
      <c r="B92" t="s">
        <v>1466</v>
      </c>
      <c r="C92" s="10"/>
      <c r="D92" s="10"/>
      <c r="E92" s="10"/>
      <c r="F92" s="10"/>
      <c r="G92" s="10"/>
      <c r="H92" s="10"/>
      <c r="I92" s="10"/>
      <c r="J92" s="10"/>
      <c r="K92" s="10"/>
      <c r="L92" s="10"/>
      <c r="M92" s="10"/>
      <c r="N92" s="10"/>
      <c r="O92" s="10"/>
      <c r="P92" s="10"/>
      <c r="Q92" s="10"/>
      <c r="R92" s="10"/>
      <c r="S92" s="10"/>
      <c r="T92" s="10"/>
      <c r="U92" s="10"/>
      <c r="V92" s="10"/>
      <c r="W92" s="10"/>
      <c r="X92" s="10"/>
      <c r="Y92" s="10"/>
      <c r="Z92" s="10">
        <v>-34</v>
      </c>
      <c r="AA92" s="10"/>
      <c r="AB92" s="10">
        <v>-77</v>
      </c>
      <c r="AC92" s="10">
        <v>-8</v>
      </c>
      <c r="AD92" s="10">
        <v>-52</v>
      </c>
      <c r="AE92" s="10"/>
      <c r="AF92" s="10">
        <v>-6</v>
      </c>
      <c r="AG92" s="10">
        <v>-5</v>
      </c>
      <c r="AH92" s="10">
        <v>-7</v>
      </c>
      <c r="AI92" s="10">
        <v>-92</v>
      </c>
      <c r="AJ92" s="10">
        <v>-163</v>
      </c>
      <c r="AK92" s="10">
        <v>-169</v>
      </c>
      <c r="AL92" s="10">
        <v>-171</v>
      </c>
      <c r="AM92" s="10">
        <v>-175</v>
      </c>
      <c r="AN92" s="10">
        <v>-184</v>
      </c>
      <c r="AO92" s="10">
        <v>-24</v>
      </c>
      <c r="AP92" s="10">
        <v>-133</v>
      </c>
      <c r="AQ92" s="10">
        <v>-34</v>
      </c>
      <c r="AR92" s="10">
        <v>-41</v>
      </c>
      <c r="AS92" s="10">
        <v>-24</v>
      </c>
      <c r="AT92" s="10">
        <v>-133</v>
      </c>
      <c r="AU92" s="10">
        <v>-111</v>
      </c>
      <c r="AV92" s="10">
        <v>-120</v>
      </c>
      <c r="AW92" s="10">
        <v>-23</v>
      </c>
      <c r="AX92" s="10"/>
      <c r="AY92" s="10"/>
      <c r="AZ92" s="10"/>
      <c r="BA92" s="10"/>
      <c r="BB92" s="10"/>
      <c r="BC92" s="10">
        <v>0</v>
      </c>
      <c r="BD92" s="10">
        <v>0</v>
      </c>
      <c r="BE92" s="10">
        <v>-34</v>
      </c>
      <c r="BF92" s="10">
        <v>-52</v>
      </c>
      <c r="BG92" s="10">
        <v>-7</v>
      </c>
      <c r="BH92" s="10">
        <v>-171</v>
      </c>
      <c r="BI92" s="10">
        <v>-133</v>
      </c>
      <c r="BJ92" s="10">
        <v>-133</v>
      </c>
      <c r="BK92" s="10">
        <v>-35</v>
      </c>
      <c r="BL92" s="10"/>
      <c r="BM92" s="10"/>
      <c r="BN92" s="10"/>
      <c r="BO92" s="10"/>
      <c r="BP92" s="10"/>
      <c r="BQ92" s="10"/>
      <c r="BR92" s="10"/>
      <c r="BS92" s="10"/>
      <c r="BT92" s="10"/>
    </row>
    <row r="93" spans="2:72" x14ac:dyDescent="0.35">
      <c r="B93" t="s">
        <v>1467</v>
      </c>
      <c r="C93" s="10"/>
      <c r="D93" s="10"/>
      <c r="E93" s="10"/>
      <c r="F93" s="10"/>
      <c r="G93" s="10"/>
      <c r="H93" s="10"/>
      <c r="I93" s="10"/>
      <c r="J93" s="10"/>
      <c r="K93" s="10"/>
      <c r="L93" s="10"/>
      <c r="M93" s="10"/>
      <c r="N93" s="10"/>
      <c r="O93" s="10"/>
      <c r="P93" s="10"/>
      <c r="Q93" s="10"/>
      <c r="R93" s="10"/>
      <c r="S93" s="10"/>
      <c r="T93" s="10"/>
      <c r="U93" s="10"/>
      <c r="V93" s="10"/>
      <c r="W93" s="10"/>
      <c r="X93" s="10"/>
      <c r="Y93" s="10"/>
      <c r="Z93" s="10">
        <v>10462</v>
      </c>
      <c r="AA93" s="10"/>
      <c r="AB93" s="10">
        <v>9140</v>
      </c>
      <c r="AC93" s="10">
        <v>9229</v>
      </c>
      <c r="AD93" s="10">
        <v>9508</v>
      </c>
      <c r="AE93" s="10"/>
      <c r="AF93" s="10">
        <v>10192</v>
      </c>
      <c r="AG93" s="10">
        <v>10426</v>
      </c>
      <c r="AH93" s="10">
        <v>11318</v>
      </c>
      <c r="AI93" s="10">
        <v>11908</v>
      </c>
      <c r="AJ93" s="10">
        <v>12513</v>
      </c>
      <c r="AK93" s="10">
        <v>13040</v>
      </c>
      <c r="AL93" s="10">
        <v>13502</v>
      </c>
      <c r="AM93" s="10">
        <v>13899</v>
      </c>
      <c r="AN93" s="10">
        <v>13366</v>
      </c>
      <c r="AO93" s="10">
        <v>14072</v>
      </c>
      <c r="AP93" s="10">
        <v>14088</v>
      </c>
      <c r="AQ93" s="10">
        <v>14813</v>
      </c>
      <c r="AR93" s="10">
        <v>15513</v>
      </c>
      <c r="AS93" s="10">
        <v>15294</v>
      </c>
      <c r="AT93" s="10">
        <v>15351</v>
      </c>
      <c r="AU93" s="10">
        <v>14606</v>
      </c>
      <c r="AV93" s="10">
        <v>14651</v>
      </c>
      <c r="AW93" s="10">
        <v>14960</v>
      </c>
      <c r="AX93" s="10"/>
      <c r="AY93" s="10"/>
      <c r="AZ93" s="10"/>
      <c r="BA93" s="10"/>
      <c r="BB93" s="10"/>
      <c r="BC93" s="10">
        <v>9131</v>
      </c>
      <c r="BD93" s="10">
        <v>11843</v>
      </c>
      <c r="BE93" s="10">
        <v>10462</v>
      </c>
      <c r="BF93" s="10">
        <v>9508</v>
      </c>
      <c r="BG93" s="10">
        <v>11318</v>
      </c>
      <c r="BH93" s="10">
        <v>13502</v>
      </c>
      <c r="BI93" s="10">
        <v>14088</v>
      </c>
      <c r="BJ93" s="10">
        <v>15351</v>
      </c>
      <c r="BK93" s="10">
        <v>16116</v>
      </c>
      <c r="BL93" s="10"/>
      <c r="BM93" s="10"/>
      <c r="BN93" s="10"/>
      <c r="BO93" s="10"/>
      <c r="BP93" s="10"/>
      <c r="BQ93" s="10"/>
      <c r="BR93" s="10"/>
      <c r="BS93" s="10"/>
      <c r="BT93" s="10"/>
    </row>
    <row r="94" spans="2:72" s="18" customFormat="1" x14ac:dyDescent="0.35">
      <c r="B94" s="16" t="s">
        <v>1468</v>
      </c>
      <c r="C94" s="21"/>
      <c r="D94" s="21"/>
      <c r="E94" s="21"/>
      <c r="F94" s="21"/>
      <c r="G94" s="21"/>
      <c r="H94" s="21"/>
      <c r="I94" s="21"/>
      <c r="J94" s="21"/>
      <c r="K94" s="21"/>
      <c r="L94" s="21"/>
      <c r="M94" s="21"/>
      <c r="N94" s="21"/>
      <c r="O94" s="21"/>
      <c r="P94" s="21"/>
      <c r="Q94" s="21"/>
      <c r="R94" s="21"/>
      <c r="S94" s="21"/>
      <c r="T94" s="21"/>
      <c r="U94" s="21"/>
      <c r="V94" s="21"/>
      <c r="W94" s="21"/>
      <c r="X94" s="21"/>
      <c r="Y94" s="21"/>
      <c r="Z94" s="21">
        <v>0</v>
      </c>
      <c r="AA94" s="21"/>
      <c r="AB94" s="21"/>
      <c r="AC94" s="21"/>
      <c r="AD94" s="21">
        <v>0</v>
      </c>
      <c r="AE94" s="21"/>
      <c r="AF94" s="21"/>
      <c r="AG94" s="21"/>
      <c r="AH94" s="21">
        <v>0</v>
      </c>
      <c r="AI94" s="21"/>
      <c r="AJ94" s="21"/>
      <c r="AK94" s="21"/>
      <c r="AL94" s="21">
        <v>0</v>
      </c>
      <c r="AM94" s="21"/>
      <c r="AN94" s="21"/>
      <c r="AO94" s="21"/>
      <c r="AP94" s="21">
        <v>0</v>
      </c>
      <c r="AQ94" s="21"/>
      <c r="AR94" s="21"/>
      <c r="AS94" s="21"/>
      <c r="AT94" s="21">
        <v>0</v>
      </c>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row>
    <row r="95" spans="2:72" x14ac:dyDescent="0.35">
      <c r="B95" t="s">
        <v>1442</v>
      </c>
      <c r="C95" s="10"/>
      <c r="D95" s="10"/>
      <c r="E95" s="10"/>
      <c r="F95" s="10"/>
      <c r="G95" s="10"/>
      <c r="H95" s="10"/>
      <c r="I95" s="10"/>
      <c r="J95" s="10"/>
      <c r="K95" s="10"/>
      <c r="L95" s="10"/>
      <c r="M95" s="10"/>
      <c r="N95" s="10"/>
      <c r="O95" s="10"/>
      <c r="P95" s="10"/>
      <c r="Q95" s="10"/>
      <c r="R95" s="10"/>
      <c r="S95" s="10"/>
      <c r="T95" s="10"/>
      <c r="U95" s="10"/>
      <c r="V95" s="10"/>
      <c r="W95" s="10"/>
      <c r="X95" s="10"/>
      <c r="Y95" s="10"/>
      <c r="Z95" s="10">
        <v>36</v>
      </c>
      <c r="AA95" s="10"/>
      <c r="AB95" s="10">
        <v>45</v>
      </c>
      <c r="AC95" s="10">
        <v>58</v>
      </c>
      <c r="AD95" s="10">
        <v>73</v>
      </c>
      <c r="AE95" s="10"/>
      <c r="AF95" s="10">
        <v>93</v>
      </c>
      <c r="AG95" s="10">
        <v>110</v>
      </c>
      <c r="AH95" s="10">
        <v>-17</v>
      </c>
      <c r="AI95" s="10">
        <v>-4</v>
      </c>
      <c r="AJ95" s="10">
        <v>1</v>
      </c>
      <c r="AK95" s="10">
        <v>6</v>
      </c>
      <c r="AL95" s="10">
        <v>6</v>
      </c>
      <c r="AM95" s="10">
        <v>4</v>
      </c>
      <c r="AN95" s="10">
        <v>6</v>
      </c>
      <c r="AO95" s="10">
        <v>4</v>
      </c>
      <c r="AP95" s="10">
        <v>3</v>
      </c>
      <c r="AQ95" s="10">
        <v>2</v>
      </c>
      <c r="AR95" s="10">
        <v>1</v>
      </c>
      <c r="AS95" s="10">
        <v>-1</v>
      </c>
      <c r="AT95" s="10">
        <v>-1</v>
      </c>
      <c r="AU95" s="10">
        <v>-9</v>
      </c>
      <c r="AV95" s="10">
        <v>-41</v>
      </c>
      <c r="AW95" s="10">
        <v>-74</v>
      </c>
      <c r="AX95" s="10"/>
      <c r="AY95" s="10"/>
      <c r="AZ95" s="10"/>
      <c r="BA95" s="10"/>
      <c r="BB95" s="10"/>
      <c r="BC95" s="10">
        <v>31</v>
      </c>
      <c r="BD95" s="10">
        <v>5</v>
      </c>
      <c r="BE95" s="10">
        <v>36</v>
      </c>
      <c r="BF95" s="10">
        <v>73</v>
      </c>
      <c r="BG95" s="10">
        <v>-17</v>
      </c>
      <c r="BH95" s="10">
        <v>6</v>
      </c>
      <c r="BI95" s="10">
        <v>3</v>
      </c>
      <c r="BJ95" s="10">
        <v>-1</v>
      </c>
      <c r="BK95" s="10">
        <v>-106</v>
      </c>
      <c r="BL95" s="10"/>
      <c r="BM95" s="10"/>
      <c r="BN95" s="10"/>
      <c r="BO95" s="10"/>
      <c r="BP95" s="10"/>
      <c r="BQ95" s="10"/>
      <c r="BR95" s="10"/>
      <c r="BS95" s="10"/>
      <c r="BT95" s="10"/>
    </row>
    <row r="96" spans="2:72" x14ac:dyDescent="0.35">
      <c r="B96" t="s">
        <v>1469</v>
      </c>
      <c r="C96" s="10"/>
      <c r="D96" s="10"/>
      <c r="E96" s="10"/>
      <c r="F96" s="10"/>
      <c r="G96" s="10"/>
      <c r="H96" s="10"/>
      <c r="I96" s="10"/>
      <c r="J96" s="10"/>
      <c r="K96" s="10"/>
      <c r="L96" s="10"/>
      <c r="M96" s="10"/>
      <c r="N96" s="10"/>
      <c r="O96" s="10"/>
      <c r="P96" s="10"/>
      <c r="Q96" s="10"/>
      <c r="R96" s="10"/>
      <c r="S96" s="10"/>
      <c r="T96" s="10"/>
      <c r="U96" s="10"/>
      <c r="V96" s="10"/>
      <c r="W96" s="10"/>
      <c r="X96" s="10"/>
      <c r="Y96" s="10"/>
      <c r="Z96" s="10">
        <v>-225</v>
      </c>
      <c r="AA96" s="10"/>
      <c r="AB96" s="10">
        <v>-216</v>
      </c>
      <c r="AC96" s="10">
        <v>-207</v>
      </c>
      <c r="AD96" s="10">
        <v>-76</v>
      </c>
      <c r="AE96" s="10"/>
      <c r="AF96" s="10">
        <v>-77</v>
      </c>
      <c r="AG96" s="10">
        <v>-74</v>
      </c>
      <c r="AH96" s="10">
        <v>-61</v>
      </c>
      <c r="AI96" s="10">
        <v>-67</v>
      </c>
      <c r="AJ96" s="10">
        <v>-67</v>
      </c>
      <c r="AK96" s="10">
        <v>-66</v>
      </c>
      <c r="AL96" s="10">
        <v>-192</v>
      </c>
      <c r="AM96" s="10">
        <v>-203</v>
      </c>
      <c r="AN96" s="10">
        <v>-199</v>
      </c>
      <c r="AO96" s="10">
        <v>-192</v>
      </c>
      <c r="AP96" s="10">
        <v>-196</v>
      </c>
      <c r="AQ96" s="10">
        <v>-194</v>
      </c>
      <c r="AR96" s="10">
        <v>-192</v>
      </c>
      <c r="AS96" s="10">
        <v>-187</v>
      </c>
      <c r="AT96" s="10">
        <v>-49</v>
      </c>
      <c r="AU96" s="10">
        <v>-47</v>
      </c>
      <c r="AV96" s="10">
        <v>-48</v>
      </c>
      <c r="AW96" s="10">
        <v>-48</v>
      </c>
      <c r="AX96" s="10"/>
      <c r="AY96" s="10"/>
      <c r="AZ96" s="10"/>
      <c r="BA96" s="10"/>
      <c r="BB96" s="10"/>
      <c r="BC96" s="10">
        <v>-84</v>
      </c>
      <c r="BD96" s="10">
        <v>-161</v>
      </c>
      <c r="BE96" s="10">
        <v>-225</v>
      </c>
      <c r="BF96" s="10">
        <v>-76</v>
      </c>
      <c r="BG96" s="10">
        <v>-61</v>
      </c>
      <c r="BH96" s="10">
        <v>-192</v>
      </c>
      <c r="BI96" s="10">
        <v>-196</v>
      </c>
      <c r="BJ96" s="10">
        <v>-49</v>
      </c>
      <c r="BK96" s="10">
        <v>-169</v>
      </c>
      <c r="BL96" s="10"/>
      <c r="BM96" s="10"/>
      <c r="BN96" s="10"/>
      <c r="BO96" s="10"/>
      <c r="BP96" s="10"/>
      <c r="BQ96" s="10"/>
      <c r="BR96" s="10"/>
      <c r="BS96" s="10"/>
      <c r="BT96" s="10"/>
    </row>
    <row r="97" spans="2:72" x14ac:dyDescent="0.35">
      <c r="B97" t="s">
        <v>1470</v>
      </c>
      <c r="C97" s="10"/>
      <c r="D97" s="10"/>
      <c r="E97" s="10"/>
      <c r="F97" s="10"/>
      <c r="G97" s="10"/>
      <c r="H97" s="10"/>
      <c r="I97" s="10"/>
      <c r="J97" s="10"/>
      <c r="K97" s="10"/>
      <c r="L97" s="10"/>
      <c r="M97" s="10"/>
      <c r="N97" s="10"/>
      <c r="O97" s="10"/>
      <c r="P97" s="10"/>
      <c r="Q97" s="10"/>
      <c r="R97" s="10"/>
      <c r="S97" s="10"/>
      <c r="T97" s="10"/>
      <c r="U97" s="10"/>
      <c r="V97" s="10"/>
      <c r="W97" s="10"/>
      <c r="X97" s="10"/>
      <c r="Y97" s="10"/>
      <c r="Z97" s="10">
        <v>-50</v>
      </c>
      <c r="AA97" s="10"/>
      <c r="AB97" s="10">
        <v>-6</v>
      </c>
      <c r="AC97" s="10">
        <v>-15</v>
      </c>
      <c r="AD97" s="10">
        <v>-36</v>
      </c>
      <c r="AE97" s="10"/>
      <c r="AF97" s="10">
        <v>-51</v>
      </c>
      <c r="AG97" s="10">
        <v>54</v>
      </c>
      <c r="AH97" s="10">
        <v>60</v>
      </c>
      <c r="AI97" s="10">
        <v>68</v>
      </c>
      <c r="AJ97" s="10">
        <v>96</v>
      </c>
      <c r="AK97" s="10">
        <v>24</v>
      </c>
      <c r="AL97" s="10">
        <v>199</v>
      </c>
      <c r="AM97" s="10">
        <v>49</v>
      </c>
      <c r="AN97" s="10">
        <v>78</v>
      </c>
      <c r="AO97" s="10">
        <v>-39</v>
      </c>
      <c r="AP97" s="10">
        <v>-291</v>
      </c>
      <c r="AQ97" s="10">
        <v>-538</v>
      </c>
      <c r="AR97" s="10">
        <v>-310</v>
      </c>
      <c r="AS97" s="10">
        <v>-371</v>
      </c>
      <c r="AT97" s="10">
        <v>-257</v>
      </c>
      <c r="AU97" s="10">
        <v>-171</v>
      </c>
      <c r="AV97" s="10">
        <v>-136</v>
      </c>
      <c r="AW97" s="10">
        <v>135</v>
      </c>
      <c r="AX97" s="10"/>
      <c r="AY97" s="10"/>
      <c r="AZ97" s="10"/>
      <c r="BA97" s="10"/>
      <c r="BB97" s="10"/>
      <c r="BC97" s="10">
        <v>38</v>
      </c>
      <c r="BD97" s="10">
        <v>83</v>
      </c>
      <c r="BE97" s="10">
        <v>-50</v>
      </c>
      <c r="BF97" s="10">
        <v>-36</v>
      </c>
      <c r="BG97" s="10">
        <v>60</v>
      </c>
      <c r="BH97" s="10">
        <v>199</v>
      </c>
      <c r="BI97" s="10">
        <v>-291</v>
      </c>
      <c r="BJ97" s="10">
        <v>-257</v>
      </c>
      <c r="BK97" s="10">
        <v>418</v>
      </c>
      <c r="BL97" s="10"/>
      <c r="BM97" s="10"/>
      <c r="BN97" s="10"/>
      <c r="BO97" s="10"/>
      <c r="BP97" s="10"/>
      <c r="BQ97" s="10"/>
      <c r="BR97" s="10"/>
      <c r="BS97" s="10"/>
      <c r="BT97" s="10"/>
    </row>
    <row r="98" spans="2:72" s="15" customFormat="1" x14ac:dyDescent="0.35">
      <c r="B98" s="15" t="s">
        <v>1471</v>
      </c>
      <c r="C98" s="20"/>
      <c r="D98" s="20"/>
      <c r="E98" s="20"/>
      <c r="F98" s="20"/>
      <c r="G98" s="20"/>
      <c r="H98" s="20"/>
      <c r="I98" s="20"/>
      <c r="J98" s="20"/>
      <c r="K98" s="20"/>
      <c r="L98" s="20"/>
      <c r="M98" s="20"/>
      <c r="N98" s="20"/>
      <c r="O98" s="20"/>
      <c r="P98" s="20"/>
      <c r="Q98" s="20"/>
      <c r="R98" s="20"/>
      <c r="S98" s="20"/>
      <c r="T98" s="20"/>
      <c r="U98" s="20"/>
      <c r="V98" s="20"/>
      <c r="W98" s="20"/>
      <c r="X98" s="20"/>
      <c r="Y98" s="20"/>
      <c r="Z98" s="20">
        <v>-219</v>
      </c>
      <c r="AA98" s="20"/>
      <c r="AB98" s="20">
        <v>-803</v>
      </c>
      <c r="AC98" s="20">
        <v>282</v>
      </c>
      <c r="AD98" s="20">
        <v>917</v>
      </c>
      <c r="AE98" s="20"/>
      <c r="AF98" s="20">
        <v>1763</v>
      </c>
      <c r="AG98" s="20">
        <v>651</v>
      </c>
      <c r="AH98" s="20">
        <v>565</v>
      </c>
      <c r="AI98" s="20">
        <v>278</v>
      </c>
      <c r="AJ98" s="20">
        <v>-116</v>
      </c>
      <c r="AK98" s="20">
        <v>146</v>
      </c>
      <c r="AL98" s="20">
        <v>-663</v>
      </c>
      <c r="AM98" s="20">
        <v>-190</v>
      </c>
      <c r="AN98" s="20">
        <v>-329</v>
      </c>
      <c r="AO98" s="20">
        <v>-52</v>
      </c>
      <c r="AP98" s="20">
        <v>838</v>
      </c>
      <c r="AQ98" s="20">
        <v>1884</v>
      </c>
      <c r="AR98" s="20">
        <v>873</v>
      </c>
      <c r="AS98" s="20">
        <v>1161</v>
      </c>
      <c r="AT98" s="20">
        <v>743</v>
      </c>
      <c r="AU98" s="20">
        <v>155</v>
      </c>
      <c r="AV98" s="20">
        <v>-180</v>
      </c>
      <c r="AW98" s="20">
        <v>-1280</v>
      </c>
      <c r="AX98" s="20"/>
      <c r="AY98" s="20"/>
      <c r="AZ98" s="20"/>
      <c r="BA98" s="20"/>
      <c r="BB98" s="20"/>
      <c r="BC98" s="20">
        <v>-2</v>
      </c>
      <c r="BD98" s="20">
        <v>-1</v>
      </c>
      <c r="BE98" s="20">
        <v>-219</v>
      </c>
      <c r="BF98" s="20">
        <v>917</v>
      </c>
      <c r="BG98" s="20">
        <v>565</v>
      </c>
      <c r="BH98" s="20">
        <v>-663</v>
      </c>
      <c r="BI98" s="20">
        <v>838</v>
      </c>
      <c r="BJ98" s="20">
        <v>743</v>
      </c>
      <c r="BK98" s="20">
        <v>-2512</v>
      </c>
      <c r="BL98" s="20"/>
      <c r="BM98" s="20"/>
      <c r="BN98" s="20"/>
      <c r="BO98" s="20"/>
      <c r="BP98" s="20"/>
      <c r="BQ98" s="20"/>
      <c r="BR98" s="20"/>
      <c r="BS98" s="20"/>
      <c r="BT98" s="20"/>
    </row>
    <row r="99" spans="2:72" s="15" customFormat="1" x14ac:dyDescent="0.35">
      <c r="B99" s="15" t="s">
        <v>1472</v>
      </c>
      <c r="C99" s="20"/>
      <c r="D99" s="20"/>
      <c r="E99" s="20"/>
      <c r="F99" s="20"/>
      <c r="G99" s="20"/>
      <c r="H99" s="20"/>
      <c r="I99" s="20"/>
      <c r="J99" s="20"/>
      <c r="K99" s="20"/>
      <c r="L99" s="20"/>
      <c r="M99" s="20"/>
      <c r="N99" s="20"/>
      <c r="O99" s="20"/>
      <c r="P99" s="20"/>
      <c r="Q99" s="20"/>
      <c r="R99" s="20"/>
      <c r="S99" s="20"/>
      <c r="T99" s="20"/>
      <c r="U99" s="20"/>
      <c r="V99" s="20"/>
      <c r="W99" s="20"/>
      <c r="X99" s="20"/>
      <c r="Y99" s="20"/>
      <c r="Z99" s="20">
        <v>-458</v>
      </c>
      <c r="AA99" s="20">
        <f t="shared" ref="AA99:AC99" si="122">SUM(AA95:AA98)</f>
        <v>0</v>
      </c>
      <c r="AB99" s="20">
        <f t="shared" si="122"/>
        <v>-980</v>
      </c>
      <c r="AC99" s="20">
        <f t="shared" si="122"/>
        <v>118</v>
      </c>
      <c r="AD99" s="20">
        <v>878</v>
      </c>
      <c r="AE99" s="20">
        <f t="shared" ref="AE99:AF99" si="123">SUM(AE95:AE98)</f>
        <v>0</v>
      </c>
      <c r="AF99" s="20">
        <f t="shared" si="123"/>
        <v>1728</v>
      </c>
      <c r="AG99" s="20">
        <f t="shared" ref="AG99" si="124">SUM(AG95:AG98)</f>
        <v>741</v>
      </c>
      <c r="AH99" s="20">
        <v>547</v>
      </c>
      <c r="AI99" s="20">
        <f t="shared" ref="AI99:AK99" si="125">SUM(AI95:AI98)</f>
        <v>275</v>
      </c>
      <c r="AJ99" s="20">
        <f t="shared" si="125"/>
        <v>-86</v>
      </c>
      <c r="AK99" s="20">
        <f t="shared" si="125"/>
        <v>110</v>
      </c>
      <c r="AL99" s="20">
        <v>-650</v>
      </c>
      <c r="AM99" s="20">
        <f t="shared" ref="AM99:AO99" si="126">SUM(AM95:AM98)</f>
        <v>-340</v>
      </c>
      <c r="AN99" s="20">
        <f t="shared" si="126"/>
        <v>-444</v>
      </c>
      <c r="AO99" s="20">
        <f t="shared" si="126"/>
        <v>-279</v>
      </c>
      <c r="AP99" s="20">
        <v>354</v>
      </c>
      <c r="AQ99" s="20">
        <f t="shared" ref="AQ99:AS99" si="127">SUM(AQ95:AQ98)</f>
        <v>1154</v>
      </c>
      <c r="AR99" s="20">
        <f t="shared" si="127"/>
        <v>372</v>
      </c>
      <c r="AS99" s="20">
        <f t="shared" si="127"/>
        <v>602</v>
      </c>
      <c r="AT99" s="20">
        <v>436</v>
      </c>
      <c r="AU99" s="20">
        <f t="shared" ref="AU99:AW99" si="128">SUM(AU95:AU98)</f>
        <v>-72</v>
      </c>
      <c r="AV99" s="20">
        <f t="shared" si="128"/>
        <v>-405</v>
      </c>
      <c r="AW99" s="20">
        <f t="shared" si="128"/>
        <v>-1267</v>
      </c>
      <c r="AX99" s="20"/>
      <c r="AY99" s="20"/>
      <c r="AZ99" s="20"/>
      <c r="BA99" s="20">
        <f t="shared" ref="BA99" si="129">SUM(BA95:BA98)</f>
        <v>0</v>
      </c>
      <c r="BB99" s="20">
        <f t="shared" ref="BB99" si="130">SUM(BB95:BB98)</f>
        <v>0</v>
      </c>
      <c r="BC99" s="20">
        <f t="shared" ref="BC99" si="131">SUM(BC95:BC98)</f>
        <v>-17</v>
      </c>
      <c r="BD99" s="20">
        <f t="shared" ref="BD99" si="132">SUM(BD95:BD98)</f>
        <v>-74</v>
      </c>
      <c r="BE99" s="20">
        <f t="shared" ref="BE99:BJ99" si="133">SUM(BE95:BE98)</f>
        <v>-458</v>
      </c>
      <c r="BF99" s="20">
        <f t="shared" si="133"/>
        <v>878</v>
      </c>
      <c r="BG99" s="20">
        <f t="shared" si="133"/>
        <v>547</v>
      </c>
      <c r="BH99" s="20">
        <f t="shared" si="133"/>
        <v>-650</v>
      </c>
      <c r="BI99" s="20">
        <f t="shared" si="133"/>
        <v>354</v>
      </c>
      <c r="BJ99" s="20">
        <f t="shared" si="133"/>
        <v>436</v>
      </c>
      <c r="BK99" s="20">
        <f>SUM(BK95:BK98)</f>
        <v>-2369</v>
      </c>
      <c r="BL99" s="20"/>
      <c r="BM99" s="20"/>
      <c r="BN99" s="20"/>
      <c r="BO99" s="20"/>
      <c r="BP99" s="20"/>
      <c r="BQ99" s="20"/>
      <c r="BR99" s="20"/>
      <c r="BS99" s="20"/>
      <c r="BT99" s="20"/>
    </row>
    <row r="100" spans="2:72" s="19" customFormat="1" x14ac:dyDescent="0.35">
      <c r="B100" s="19" t="s">
        <v>1473</v>
      </c>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v>32912</v>
      </c>
      <c r="AA100" s="24">
        <f t="shared" ref="AA100:AC100" si="134">SUM(AA89:AA98)</f>
        <v>0</v>
      </c>
      <c r="AB100" s="24">
        <f t="shared" si="134"/>
        <v>30783</v>
      </c>
      <c r="AC100" s="24">
        <f t="shared" si="134"/>
        <v>31874</v>
      </c>
      <c r="AD100" s="24">
        <v>32760</v>
      </c>
      <c r="AE100" s="24">
        <f t="shared" ref="AE100:AF100" si="135">SUM(AE89:AE98)</f>
        <v>0</v>
      </c>
      <c r="AF100" s="24">
        <f t="shared" si="135"/>
        <v>34103</v>
      </c>
      <c r="AG100" s="24">
        <f t="shared" ref="AG100" si="136">SUM(AG89:AG98)</f>
        <v>33318</v>
      </c>
      <c r="AH100" s="24">
        <v>34006</v>
      </c>
      <c r="AI100" s="24">
        <f t="shared" ref="AI100:AK100" si="137">SUM(AI89:AI98)</f>
        <v>34095</v>
      </c>
      <c r="AJ100" s="24">
        <f t="shared" si="137"/>
        <v>34275</v>
      </c>
      <c r="AK100" s="24">
        <f t="shared" si="137"/>
        <v>34995</v>
      </c>
      <c r="AL100" s="24">
        <v>34684</v>
      </c>
      <c r="AM100" s="24">
        <f t="shared" ref="AM100:AO100" si="138">SUM(AM89:AM98)</f>
        <v>35270</v>
      </c>
      <c r="AN100" s="24">
        <f t="shared" si="138"/>
        <v>34585</v>
      </c>
      <c r="AO100" s="24">
        <f t="shared" si="138"/>
        <v>35524</v>
      </c>
      <c r="AP100" s="24">
        <v>36116</v>
      </c>
      <c r="AQ100" s="24">
        <f t="shared" ref="AQ100:AS100" si="139">SUM(AQ89:AQ98)</f>
        <v>37679</v>
      </c>
      <c r="AR100" s="24">
        <f t="shared" si="139"/>
        <v>37696</v>
      </c>
      <c r="AS100" s="24">
        <f t="shared" si="139"/>
        <v>37791</v>
      </c>
      <c r="AT100" s="24">
        <v>37589</v>
      </c>
      <c r="AU100" s="24">
        <f t="shared" ref="AU100:AW100" si="140">SUM(AU89:AU98)</f>
        <v>36194</v>
      </c>
      <c r="AV100" s="24">
        <f t="shared" si="140"/>
        <v>35989</v>
      </c>
      <c r="AW100" s="24">
        <f t="shared" si="140"/>
        <v>35483</v>
      </c>
      <c r="AX100" s="24"/>
      <c r="AY100" s="24"/>
      <c r="AZ100" s="24"/>
      <c r="BA100" s="24">
        <f t="shared" ref="BA100:BD100" si="141">SUM(BA89:BA98)</f>
        <v>0</v>
      </c>
      <c r="BB100" s="24">
        <f t="shared" si="141"/>
        <v>0</v>
      </c>
      <c r="BC100" s="24">
        <f t="shared" si="141"/>
        <v>27413</v>
      </c>
      <c r="BD100" s="24">
        <f t="shared" si="141"/>
        <v>29842</v>
      </c>
      <c r="BE100" s="24">
        <f t="shared" ref="BE100:BJ100" si="142">SUM(BE89:BE98)</f>
        <v>32912</v>
      </c>
      <c r="BF100" s="24">
        <f t="shared" si="142"/>
        <v>32760</v>
      </c>
      <c r="BG100" s="24">
        <f t="shared" si="142"/>
        <v>34006</v>
      </c>
      <c r="BH100" s="24">
        <f t="shared" si="142"/>
        <v>34684</v>
      </c>
      <c r="BI100" s="24">
        <f t="shared" si="142"/>
        <v>36116</v>
      </c>
      <c r="BJ100" s="24">
        <f t="shared" si="142"/>
        <v>37589</v>
      </c>
      <c r="BK100" s="24">
        <f>SUM(BK89:BK98)</f>
        <v>35581</v>
      </c>
      <c r="BL100" s="24"/>
      <c r="BM100" s="24"/>
      <c r="BN100" s="24"/>
      <c r="BO100" s="24"/>
      <c r="BP100" s="24"/>
      <c r="BQ100" s="24"/>
      <c r="BR100" s="24"/>
      <c r="BS100" s="24"/>
      <c r="BT100" s="24"/>
    </row>
    <row r="101" spans="2:72" x14ac:dyDescent="0.35">
      <c r="B101" t="s">
        <v>691</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v>64035</v>
      </c>
      <c r="AA101" s="10">
        <f t="shared" ref="AA101:AC101" si="143">AA100+AA87</f>
        <v>0</v>
      </c>
      <c r="AB101" s="10">
        <f t="shared" si="143"/>
        <v>63227</v>
      </c>
      <c r="AC101" s="10">
        <f t="shared" si="143"/>
        <v>63930</v>
      </c>
      <c r="AD101" s="10">
        <v>67977</v>
      </c>
      <c r="AE101" s="10">
        <f t="shared" ref="AE101:AF101" si="144">AE100+AE87</f>
        <v>7533</v>
      </c>
      <c r="AF101" s="10">
        <f t="shared" si="144"/>
        <v>69042</v>
      </c>
      <c r="AG101" s="10">
        <f t="shared" ref="AG101" si="145">AG100+AG87</f>
        <v>68175</v>
      </c>
      <c r="AH101" s="10">
        <v>69225</v>
      </c>
      <c r="AI101" s="10">
        <f t="shared" ref="AI101:AK101" si="146">AI100+AI87</f>
        <v>71655</v>
      </c>
      <c r="AJ101" s="10">
        <f t="shared" si="146"/>
        <v>69865</v>
      </c>
      <c r="AK101" s="10">
        <f t="shared" si="146"/>
        <v>70249</v>
      </c>
      <c r="AL101" s="10">
        <v>72574</v>
      </c>
      <c r="AM101" s="10">
        <f t="shared" ref="AM101:AO101" si="147">AM100+AM87</f>
        <v>74781</v>
      </c>
      <c r="AN101" s="10">
        <f t="shared" si="147"/>
        <v>72820</v>
      </c>
      <c r="AO101" s="10">
        <f t="shared" si="147"/>
        <v>77884</v>
      </c>
      <c r="AP101" s="10">
        <v>80825</v>
      </c>
      <c r="AQ101" s="10">
        <f t="shared" ref="AQ101:AS101" si="148">AQ100+AQ87</f>
        <v>80426</v>
      </c>
      <c r="AR101" s="10">
        <f t="shared" si="148"/>
        <v>80195</v>
      </c>
      <c r="AS101" s="10">
        <f t="shared" si="148"/>
        <v>82672</v>
      </c>
      <c r="AT101" s="10">
        <v>82896</v>
      </c>
      <c r="AU101" s="10">
        <f t="shared" ref="AU101:AW101" si="149">AU100+AU87</f>
        <v>81929</v>
      </c>
      <c r="AV101" s="10">
        <f t="shared" si="149"/>
        <v>81808</v>
      </c>
      <c r="AW101" s="10">
        <f t="shared" si="149"/>
        <v>85410</v>
      </c>
      <c r="AX101" s="10"/>
      <c r="AY101" s="10"/>
      <c r="AZ101" s="10"/>
      <c r="BA101" s="10">
        <f t="shared" ref="BA101" si="150">BA100+BA87</f>
        <v>0</v>
      </c>
      <c r="BB101" s="10">
        <f t="shared" ref="BB101" si="151">BB100+BB87</f>
        <v>0</v>
      </c>
      <c r="BC101" s="10">
        <f t="shared" ref="BC101" si="152">BC100+BC87</f>
        <v>38569</v>
      </c>
      <c r="BD101" s="10">
        <f t="shared" ref="BD101" si="153">BD100+BD87</f>
        <v>40236</v>
      </c>
      <c r="BE101" s="10">
        <f t="shared" ref="BE101:BJ101" si="154">BE100+BE87</f>
        <v>64035</v>
      </c>
      <c r="BF101" s="10">
        <f t="shared" si="154"/>
        <v>67977</v>
      </c>
      <c r="BG101" s="10">
        <f t="shared" si="154"/>
        <v>69225</v>
      </c>
      <c r="BH101" s="10">
        <f t="shared" si="154"/>
        <v>72574</v>
      </c>
      <c r="BI101" s="10">
        <f t="shared" si="154"/>
        <v>80825</v>
      </c>
      <c r="BJ101" s="10">
        <f t="shared" si="154"/>
        <v>82896</v>
      </c>
      <c r="BK101" s="10">
        <f>BK100+BK87</f>
        <v>85501</v>
      </c>
      <c r="BL101" s="10"/>
      <c r="BM101" s="10"/>
      <c r="BN101" s="10"/>
      <c r="BO101" s="10"/>
      <c r="BP101" s="10"/>
      <c r="BQ101" s="10"/>
      <c r="BR101" s="10"/>
      <c r="BS101" s="10"/>
      <c r="BT101" s="10"/>
    </row>
    <row r="102" spans="2:72" x14ac:dyDescent="0.35">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row>
    <row r="103" spans="2:72" x14ac:dyDescent="0.35">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row>
    <row r="104" spans="2:72" s="13" customFormat="1" x14ac:dyDescent="0.35">
      <c r="B104" s="14" t="s">
        <v>1436</v>
      </c>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row>
    <row r="105" spans="2:72" x14ac:dyDescent="0.35">
      <c r="B105" t="s">
        <v>1437</v>
      </c>
      <c r="C105" s="10"/>
      <c r="D105" s="10"/>
      <c r="E105" s="10"/>
      <c r="F105" s="10"/>
      <c r="G105" s="10"/>
      <c r="H105" s="10"/>
      <c r="I105" s="10"/>
      <c r="J105" s="10"/>
      <c r="K105" s="10"/>
      <c r="L105" s="10">
        <f>0-K105</f>
        <v>0</v>
      </c>
      <c r="M105" s="10">
        <f>0-L105-K105</f>
        <v>0</v>
      </c>
      <c r="N105" s="10">
        <f>0-M105-L105-K105</f>
        <v>0</v>
      </c>
      <c r="O105" s="10"/>
      <c r="P105" s="10">
        <f>0-O105</f>
        <v>0</v>
      </c>
      <c r="Q105" s="10">
        <f>0-P105-O105</f>
        <v>0</v>
      </c>
      <c r="R105" s="10">
        <f>0-Q105-P105-O105</f>
        <v>0</v>
      </c>
      <c r="S105" s="10"/>
      <c r="T105" s="10">
        <f>0-S105</f>
        <v>0</v>
      </c>
      <c r="U105" s="10">
        <f>0-T105-S105</f>
        <v>0</v>
      </c>
      <c r="V105" s="10">
        <f>0-U105-T105-S105</f>
        <v>0</v>
      </c>
      <c r="W105" s="10"/>
      <c r="X105" s="10">
        <f>0-W105</f>
        <v>0</v>
      </c>
      <c r="Y105" s="10">
        <f>0-X105-W105</f>
        <v>0</v>
      </c>
      <c r="Z105" s="10">
        <f>0-Y105-X105-W105</f>
        <v>0</v>
      </c>
      <c r="AA105" s="10">
        <v>2508</v>
      </c>
      <c r="AB105" s="10">
        <v>2904</v>
      </c>
      <c r="AC105" s="10">
        <f>6441-AB105-AA105</f>
        <v>1029</v>
      </c>
      <c r="AD105" s="10">
        <f>+BF105-AC105-AB105-AA105</f>
        <v>2876</v>
      </c>
      <c r="AE105" s="10">
        <v>2813</v>
      </c>
      <c r="AF105" s="10">
        <f>5729-AE105</f>
        <v>2916</v>
      </c>
      <c r="AG105" s="10">
        <f>9465-AF105-AE105</f>
        <v>3736</v>
      </c>
      <c r="AH105" s="10">
        <f>BG105-AG105-AF105-AE105</f>
        <v>3476</v>
      </c>
      <c r="AI105" s="10">
        <v>3875</v>
      </c>
      <c r="AJ105" s="10">
        <f>5358-AI105</f>
        <v>1483</v>
      </c>
      <c r="AK105" s="10">
        <f>8742-AJ105-AI105</f>
        <v>3384</v>
      </c>
      <c r="AL105" s="10">
        <f>BH105-AK105-AJ105-AI105</f>
        <v>4042</v>
      </c>
      <c r="AM105" s="10">
        <v>3513</v>
      </c>
      <c r="AN105" s="10">
        <f>5342-AM105</f>
        <v>1829</v>
      </c>
      <c r="AO105" s="10">
        <f>8344-AN105-AM105</f>
        <v>3002</v>
      </c>
      <c r="AP105" s="10">
        <f>BI105-AO105-AN105-AM105</f>
        <v>2096</v>
      </c>
      <c r="AQ105" s="10">
        <v>3513</v>
      </c>
      <c r="AR105" s="10">
        <f>6842-AQ105</f>
        <v>3329</v>
      </c>
      <c r="AS105" s="10">
        <f>11256-AR105-AQ105</f>
        <v>4414</v>
      </c>
      <c r="AT105" s="10">
        <f>BJ105-AS105-AR105-AQ105</f>
        <v>3971</v>
      </c>
      <c r="AU105" s="10">
        <v>4232</v>
      </c>
      <c r="AV105" s="10">
        <f>7721-AU105</f>
        <v>3489</v>
      </c>
      <c r="AW105" s="10">
        <f>12973-AV105-AU105</f>
        <v>5252</v>
      </c>
      <c r="AX105" s="10"/>
      <c r="AY105" s="10"/>
      <c r="AZ105" s="10"/>
      <c r="BA105" s="10"/>
      <c r="BB105" s="10">
        <v>3022</v>
      </c>
      <c r="BC105" s="10">
        <v>7205</v>
      </c>
      <c r="BD105" s="10">
        <v>6584</v>
      </c>
      <c r="BE105" s="10">
        <v>5574</v>
      </c>
      <c r="BF105" s="10">
        <v>9317</v>
      </c>
      <c r="BG105" s="10">
        <v>12941</v>
      </c>
      <c r="BH105" s="10">
        <v>12784</v>
      </c>
      <c r="BI105" s="10">
        <v>10440</v>
      </c>
      <c r="BJ105" s="10">
        <v>15227</v>
      </c>
      <c r="BK105" s="10">
        <v>18849</v>
      </c>
      <c r="BL105" s="10"/>
      <c r="BM105" s="10"/>
      <c r="BN105" s="10"/>
      <c r="BO105" s="10"/>
      <c r="BP105" s="10"/>
      <c r="BQ105" s="10"/>
      <c r="BR105" s="10"/>
      <c r="BS105" s="10"/>
      <c r="BT105" s="10"/>
    </row>
    <row r="106" spans="2:72" s="15" customFormat="1" x14ac:dyDescent="0.35">
      <c r="B106" s="15" t="s">
        <v>1438</v>
      </c>
      <c r="C106" s="20"/>
      <c r="D106" s="20"/>
      <c r="E106" s="20"/>
      <c r="F106" s="20"/>
      <c r="G106" s="20"/>
      <c r="H106" s="20"/>
      <c r="I106" s="20"/>
      <c r="J106" s="20"/>
      <c r="K106" s="20"/>
      <c r="L106" s="20">
        <f>0-K106</f>
        <v>0</v>
      </c>
      <c r="M106" s="20">
        <f>0-L106-K106</f>
        <v>0</v>
      </c>
      <c r="N106" s="20">
        <f>0--M106-L106-K106</f>
        <v>0</v>
      </c>
      <c r="O106" s="20"/>
      <c r="P106" s="20">
        <f>0-O106</f>
        <v>0</v>
      </c>
      <c r="Q106" s="20">
        <f>0-P106-O106</f>
        <v>0</v>
      </c>
      <c r="R106" s="20">
        <f>0--Q106-P106-O106</f>
        <v>0</v>
      </c>
      <c r="S106" s="20"/>
      <c r="T106" s="20">
        <f>0-S106</f>
        <v>0</v>
      </c>
      <c r="U106" s="20">
        <f>0-T106-S106</f>
        <v>0</v>
      </c>
      <c r="V106" s="20">
        <f>0--U106-T106-S106</f>
        <v>0</v>
      </c>
      <c r="W106" s="20"/>
      <c r="X106" s="20">
        <f>0-W106</f>
        <v>0</v>
      </c>
      <c r="Y106" s="20">
        <f>0-X106-W106</f>
        <v>0</v>
      </c>
      <c r="Z106" s="20">
        <f>0--Y106-X106-W106</f>
        <v>0</v>
      </c>
      <c r="AA106" s="20">
        <v>-171</v>
      </c>
      <c r="AB106" s="20">
        <v>-317</v>
      </c>
      <c r="AC106" s="20">
        <f>+-512-AB106-AA106</f>
        <v>-24</v>
      </c>
      <c r="AD106" s="20">
        <f>+BF106-AC106-AB106-AA106</f>
        <v>-195</v>
      </c>
      <c r="AE106" s="20">
        <v>-141</v>
      </c>
      <c r="AF106" s="20">
        <f>+-354-AE106</f>
        <v>-213</v>
      </c>
      <c r="AG106" s="20">
        <f>+-523-AF106-AE106</f>
        <v>-169</v>
      </c>
      <c r="AH106" s="20">
        <f>BG106-AG106-AF106-AE106</f>
        <v>-195</v>
      </c>
      <c r="AI106" s="20">
        <v>-191</v>
      </c>
      <c r="AJ106" s="20">
        <f>+-313-AI106</f>
        <v>-122</v>
      </c>
      <c r="AK106" s="20">
        <f>+-507-AJ106-AI106</f>
        <v>-194</v>
      </c>
      <c r="AL106" s="20">
        <f>BH106-AK106-AJ106-AI106</f>
        <v>-249</v>
      </c>
      <c r="AM106" s="20">
        <v>-160</v>
      </c>
      <c r="AN106" s="20">
        <f>-407-AM106</f>
        <v>-247</v>
      </c>
      <c r="AO106" s="20">
        <f>+-568-AN106-AM106</f>
        <v>-161</v>
      </c>
      <c r="AP106" s="20">
        <f>BI106-AO106-AN106-AM106</f>
        <v>-168</v>
      </c>
      <c r="AQ106" s="20">
        <v>-160</v>
      </c>
      <c r="AR106" s="20">
        <f>+-318-AQ106</f>
        <v>-158</v>
      </c>
      <c r="AS106" s="20">
        <f>+-497-AR106-AQ106</f>
        <v>-179</v>
      </c>
      <c r="AT106" s="20">
        <f>BJ106-AS106-AR106-AQ106</f>
        <v>-208</v>
      </c>
      <c r="AU106" s="20">
        <v>-173</v>
      </c>
      <c r="AV106" s="20">
        <f>+-440-AU106</f>
        <v>-267</v>
      </c>
      <c r="AW106" s="20">
        <f>+-675-AV106-AU106</f>
        <v>-235</v>
      </c>
      <c r="AX106" s="20"/>
      <c r="AY106" s="20"/>
      <c r="AZ106" s="20"/>
      <c r="BA106" s="20"/>
      <c r="BB106" s="20">
        <v>-471</v>
      </c>
      <c r="BC106" s="20">
        <v>-553</v>
      </c>
      <c r="BD106" s="20">
        <v>-414</v>
      </c>
      <c r="BE106" s="20">
        <v>-523</v>
      </c>
      <c r="BF106" s="20">
        <v>-707</v>
      </c>
      <c r="BG106" s="20">
        <v>-718</v>
      </c>
      <c r="BH106" s="20">
        <v>-756</v>
      </c>
      <c r="BI106" s="20">
        <v>-736</v>
      </c>
      <c r="BJ106" s="20">
        <v>-705</v>
      </c>
      <c r="BK106" s="20">
        <v>-970</v>
      </c>
      <c r="BL106" s="20"/>
      <c r="BM106" s="20"/>
      <c r="BN106" s="20"/>
      <c r="BO106" s="20"/>
      <c r="BP106" s="20"/>
      <c r="BQ106" s="20"/>
      <c r="BR106" s="20"/>
      <c r="BS106" s="20"/>
      <c r="BT106" s="20"/>
    </row>
    <row r="107" spans="2:72" x14ac:dyDescent="0.35">
      <c r="B107" t="s">
        <v>1439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f t="shared" ref="AA107" si="155">SUM(AA105:AA106)</f>
        <v>2337</v>
      </c>
      <c r="AB107" s="10">
        <f t="shared" ref="AB107" si="156">SUM(AB105:AB106)</f>
        <v>2587</v>
      </c>
      <c r="AC107" s="10">
        <f t="shared" ref="AC107" si="157">SUM(AC105:AC106)</f>
        <v>1005</v>
      </c>
      <c r="AD107" s="10">
        <f t="shared" ref="AD107" si="158">SUM(AD105:AD106)</f>
        <v>2681</v>
      </c>
      <c r="AE107" s="10">
        <f t="shared" ref="AE107" si="159">SUM(AE105:AE106)</f>
        <v>2672</v>
      </c>
      <c r="AF107" s="10">
        <f t="shared" ref="AF107" si="160">SUM(AF105:AF106)</f>
        <v>2703</v>
      </c>
      <c r="AG107" s="10">
        <f t="shared" ref="AG107" si="161">SUM(AG105:AG106)</f>
        <v>3567</v>
      </c>
      <c r="AH107" s="10">
        <f t="shared" ref="AH107" si="162">SUM(AH105:AH106)</f>
        <v>3281</v>
      </c>
      <c r="AI107" s="10">
        <f t="shared" ref="AI107" si="163">SUM(AI105:AI106)</f>
        <v>3684</v>
      </c>
      <c r="AJ107" s="10">
        <f t="shared" ref="AJ107" si="164">SUM(AJ105:AJ106)</f>
        <v>1361</v>
      </c>
      <c r="AK107" s="10">
        <f t="shared" ref="AK107" si="165">SUM(AK105:AK106)</f>
        <v>3190</v>
      </c>
      <c r="AL107" s="10">
        <f t="shared" ref="AL107" si="166">SUM(AL105:AL106)</f>
        <v>3793</v>
      </c>
      <c r="AM107" s="10">
        <f t="shared" ref="AM107:AV107" si="167">SUM(AM105:AM106)</f>
        <v>3353</v>
      </c>
      <c r="AN107" s="10">
        <f t="shared" si="167"/>
        <v>1582</v>
      </c>
      <c r="AO107" s="10">
        <f>SUM(AO105:AO106)</f>
        <v>2841</v>
      </c>
      <c r="AP107" s="10">
        <f t="shared" si="167"/>
        <v>1928</v>
      </c>
      <c r="AQ107" s="10">
        <f t="shared" si="167"/>
        <v>3353</v>
      </c>
      <c r="AR107" s="10">
        <f t="shared" si="167"/>
        <v>3171</v>
      </c>
      <c r="AS107" s="10">
        <f t="shared" si="167"/>
        <v>4235</v>
      </c>
      <c r="AT107" s="10">
        <f t="shared" si="167"/>
        <v>3763</v>
      </c>
      <c r="AU107" s="10">
        <f t="shared" si="167"/>
        <v>4059</v>
      </c>
      <c r="AV107" s="10">
        <f t="shared" si="167"/>
        <v>3222</v>
      </c>
      <c r="AW107" s="10">
        <f>SUM(AW105:AW106)</f>
        <v>5017</v>
      </c>
      <c r="AX107" s="10"/>
      <c r="AY107" s="10"/>
      <c r="AZ107" s="10"/>
      <c r="BA107" s="10">
        <f t="shared" ref="BA107" si="168">SUM(BA105:BA106)</f>
        <v>0</v>
      </c>
      <c r="BB107" s="10">
        <f t="shared" ref="BB107" si="169">SUM(BB105:BB106)</f>
        <v>2551</v>
      </c>
      <c r="BC107" s="10">
        <f t="shared" ref="BC107" si="170">SUM(BC105:BC106)</f>
        <v>6652</v>
      </c>
      <c r="BD107" s="10">
        <f t="shared" ref="BD107" si="171">SUM(BD105:BD106)</f>
        <v>6170</v>
      </c>
      <c r="BE107" s="10">
        <f t="shared" ref="BE107" si="172">SUM(BE105:BE106)</f>
        <v>5051</v>
      </c>
      <c r="BF107" s="10">
        <f t="shared" ref="BF107:BJ107" si="173">SUM(BF105:BF106)</f>
        <v>8610</v>
      </c>
      <c r="BG107" s="10">
        <f t="shared" si="173"/>
        <v>12223</v>
      </c>
      <c r="BH107" s="10">
        <f t="shared" si="173"/>
        <v>12028</v>
      </c>
      <c r="BI107" s="10">
        <f t="shared" si="173"/>
        <v>9704</v>
      </c>
      <c r="BJ107" s="10">
        <f t="shared" si="173"/>
        <v>14522</v>
      </c>
      <c r="BK107" s="10">
        <f>SUM(BK105:BK106)</f>
        <v>17879</v>
      </c>
      <c r="BL107" s="10"/>
      <c r="BM107" s="10"/>
      <c r="BN107" s="10"/>
      <c r="BO107" s="10"/>
      <c r="BP107" s="10"/>
      <c r="BQ107" s="10"/>
      <c r="BR107" s="10"/>
      <c r="BS107" s="10"/>
      <c r="BT107" s="10"/>
    </row>
    <row r="108" spans="2:72" x14ac:dyDescent="0.35">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row>
    <row r="110" spans="2:72" x14ac:dyDescent="0.35">
      <c r="B110" t="s">
        <v>1514</v>
      </c>
    </row>
    <row r="111" spans="2:72" x14ac:dyDescent="0.35">
      <c r="B111" t="s">
        <v>1548</v>
      </c>
    </row>
    <row r="112" spans="2:72" x14ac:dyDescent="0.35">
      <c r="B112" t="s">
        <v>1549</v>
      </c>
      <c r="AB112" s="10"/>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workbookViewId="0">
      <pane xSplit="1" ySplit="1" topLeftCell="D2" activePane="bottomRight" state="frozen"/>
      <selection pane="topRight" activeCell="B1" sqref="B1"/>
      <selection pane="bottomLeft" activeCell="A2" sqref="A2"/>
      <selection pane="bottomRight" activeCell="R9" sqref="R9"/>
    </sheetView>
  </sheetViews>
  <sheetFormatPr defaultRowHeight="14.5" x14ac:dyDescent="0.35"/>
  <cols>
    <col min="1" max="1" width="28.5429687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41</v>
      </c>
      <c r="C2" t="s">
        <v>60</v>
      </c>
      <c r="D2" t="s">
        <v>75</v>
      </c>
      <c r="E2" t="s">
        <v>98</v>
      </c>
      <c r="F2" t="s">
        <v>120</v>
      </c>
      <c r="G2" t="s">
        <v>143</v>
      </c>
      <c r="H2" t="s">
        <v>162</v>
      </c>
      <c r="I2" t="s">
        <v>183</v>
      </c>
      <c r="J2" t="s">
        <v>205</v>
      </c>
      <c r="K2" t="s">
        <v>226</v>
      </c>
      <c r="L2" t="s">
        <v>246</v>
      </c>
      <c r="M2" t="s">
        <v>265</v>
      </c>
      <c r="N2" t="s">
        <v>286</v>
      </c>
      <c r="O2" t="s">
        <v>306</v>
      </c>
      <c r="P2" t="s">
        <v>325</v>
      </c>
      <c r="Q2" t="s">
        <v>346</v>
      </c>
      <c r="R2" t="s">
        <v>365</v>
      </c>
    </row>
    <row r="3" spans="1:18" x14ac:dyDescent="0.35">
      <c r="A3" s="1" t="s">
        <v>18</v>
      </c>
      <c r="B3" t="s">
        <v>42</v>
      </c>
      <c r="C3" t="s">
        <v>61</v>
      </c>
      <c r="D3" t="s">
        <v>76</v>
      </c>
      <c r="E3" t="s">
        <v>99</v>
      </c>
      <c r="F3" t="s">
        <v>121</v>
      </c>
      <c r="G3" t="s">
        <v>144</v>
      </c>
      <c r="H3" t="s">
        <v>163</v>
      </c>
      <c r="I3" t="s">
        <v>184</v>
      </c>
      <c r="J3" t="s">
        <v>206</v>
      </c>
      <c r="K3" t="s">
        <v>227</v>
      </c>
      <c r="L3" t="s">
        <v>247</v>
      </c>
      <c r="M3" t="s">
        <v>266</v>
      </c>
      <c r="N3" t="s">
        <v>287</v>
      </c>
      <c r="O3" t="s">
        <v>307</v>
      </c>
      <c r="P3" t="s">
        <v>326</v>
      </c>
      <c r="Q3" t="s">
        <v>347</v>
      </c>
      <c r="R3" t="s">
        <v>366</v>
      </c>
    </row>
    <row r="4" spans="1:18" x14ac:dyDescent="0.35">
      <c r="A4" s="1" t="s">
        <v>19</v>
      </c>
      <c r="B4" t="s">
        <v>43</v>
      </c>
      <c r="C4" t="s">
        <v>62</v>
      </c>
      <c r="D4" t="s">
        <v>77</v>
      </c>
      <c r="E4" t="s">
        <v>43</v>
      </c>
      <c r="F4" t="s">
        <v>122</v>
      </c>
      <c r="G4" t="s">
        <v>145</v>
      </c>
      <c r="H4" t="s">
        <v>164</v>
      </c>
      <c r="I4" t="s">
        <v>185</v>
      </c>
      <c r="J4" t="s">
        <v>207</v>
      </c>
      <c r="K4" t="s">
        <v>228</v>
      </c>
      <c r="L4" t="s">
        <v>248</v>
      </c>
      <c r="M4" t="s">
        <v>267</v>
      </c>
      <c r="N4" t="s">
        <v>288</v>
      </c>
      <c r="O4" t="s">
        <v>308</v>
      </c>
      <c r="P4" t="s">
        <v>327</v>
      </c>
      <c r="Q4" t="s">
        <v>348</v>
      </c>
      <c r="R4" t="s">
        <v>367</v>
      </c>
    </row>
    <row r="5" spans="1:18" x14ac:dyDescent="0.35">
      <c r="A5" s="1" t="s">
        <v>20</v>
      </c>
      <c r="B5" t="s">
        <v>44</v>
      </c>
      <c r="C5" t="s">
        <v>44</v>
      </c>
      <c r="D5" t="s">
        <v>78</v>
      </c>
      <c r="E5" t="s">
        <v>100</v>
      </c>
      <c r="F5" t="s">
        <v>123</v>
      </c>
      <c r="G5" t="s">
        <v>146</v>
      </c>
      <c r="H5" t="s">
        <v>100</v>
      </c>
      <c r="I5" t="s">
        <v>186</v>
      </c>
      <c r="J5" t="s">
        <v>208</v>
      </c>
      <c r="K5" t="s">
        <v>229</v>
      </c>
      <c r="L5" t="s">
        <v>249</v>
      </c>
      <c r="M5" t="s">
        <v>268</v>
      </c>
      <c r="N5" t="s">
        <v>289</v>
      </c>
      <c r="O5" t="s">
        <v>309</v>
      </c>
      <c r="P5" t="s">
        <v>328</v>
      </c>
      <c r="Q5" t="s">
        <v>349</v>
      </c>
      <c r="R5" t="s">
        <v>368</v>
      </c>
    </row>
    <row r="6" spans="1:18" x14ac:dyDescent="0.35">
      <c r="A6" s="1" t="s">
        <v>21</v>
      </c>
      <c r="B6" t="s">
        <v>44</v>
      </c>
      <c r="C6" t="s">
        <v>44</v>
      </c>
      <c r="D6" t="s">
        <v>62</v>
      </c>
      <c r="E6" t="s">
        <v>101</v>
      </c>
      <c r="F6" t="s">
        <v>124</v>
      </c>
      <c r="G6" t="s">
        <v>123</v>
      </c>
      <c r="H6" t="s">
        <v>165</v>
      </c>
      <c r="I6" t="s">
        <v>100</v>
      </c>
      <c r="J6" t="s">
        <v>209</v>
      </c>
      <c r="K6" t="s">
        <v>101</v>
      </c>
      <c r="L6" t="s">
        <v>209</v>
      </c>
      <c r="M6" t="s">
        <v>269</v>
      </c>
      <c r="N6" t="s">
        <v>290</v>
      </c>
      <c r="O6" t="s">
        <v>310</v>
      </c>
      <c r="P6" t="s">
        <v>329</v>
      </c>
      <c r="Q6" t="s">
        <v>186</v>
      </c>
      <c r="R6" t="s">
        <v>369</v>
      </c>
    </row>
    <row r="7" spans="1:18" x14ac:dyDescent="0.35">
      <c r="A7" s="1" t="s">
        <v>22</v>
      </c>
      <c r="B7" t="s">
        <v>45</v>
      </c>
      <c r="C7" t="s">
        <v>63</v>
      </c>
      <c r="D7" t="s">
        <v>79</v>
      </c>
      <c r="E7" t="s">
        <v>102</v>
      </c>
      <c r="F7" t="s">
        <v>125</v>
      </c>
      <c r="G7" t="s">
        <v>147</v>
      </c>
      <c r="H7" t="s">
        <v>166</v>
      </c>
      <c r="I7" t="s">
        <v>187</v>
      </c>
      <c r="J7" t="s">
        <v>210</v>
      </c>
      <c r="K7" t="s">
        <v>230</v>
      </c>
      <c r="L7" t="s">
        <v>250</v>
      </c>
      <c r="M7" t="s">
        <v>270</v>
      </c>
      <c r="N7" t="s">
        <v>291</v>
      </c>
      <c r="O7" t="s">
        <v>311</v>
      </c>
      <c r="P7" t="s">
        <v>330</v>
      </c>
      <c r="Q7" t="s">
        <v>350</v>
      </c>
      <c r="R7" t="s">
        <v>370</v>
      </c>
    </row>
    <row r="8" spans="1:18" x14ac:dyDescent="0.35">
      <c r="A8" s="1" t="s">
        <v>23</v>
      </c>
      <c r="B8" t="s">
        <v>46</v>
      </c>
      <c r="C8" t="s">
        <v>46</v>
      </c>
      <c r="D8" t="s">
        <v>80</v>
      </c>
      <c r="E8" t="s">
        <v>103</v>
      </c>
      <c r="F8" t="s">
        <v>126</v>
      </c>
      <c r="G8" t="s">
        <v>148</v>
      </c>
      <c r="H8" t="s">
        <v>167</v>
      </c>
      <c r="I8" t="s">
        <v>188</v>
      </c>
      <c r="J8" t="s">
        <v>211</v>
      </c>
      <c r="K8" t="s">
        <v>231</v>
      </c>
      <c r="L8" t="s">
        <v>251</v>
      </c>
      <c r="M8" t="s">
        <v>271</v>
      </c>
      <c r="N8" t="s">
        <v>292</v>
      </c>
      <c r="O8" t="s">
        <v>312</v>
      </c>
      <c r="P8" t="s">
        <v>331</v>
      </c>
      <c r="Q8" t="s">
        <v>351</v>
      </c>
      <c r="R8" t="s">
        <v>371</v>
      </c>
    </row>
    <row r="9" spans="1:18" x14ac:dyDescent="0.35">
      <c r="A9" s="1" t="s">
        <v>24</v>
      </c>
      <c r="B9" t="s">
        <v>44</v>
      </c>
      <c r="C9" t="s">
        <v>44</v>
      </c>
      <c r="D9" t="s">
        <v>81</v>
      </c>
      <c r="E9" t="s">
        <v>104</v>
      </c>
      <c r="F9" t="s">
        <v>127</v>
      </c>
      <c r="G9" t="s">
        <v>149</v>
      </c>
      <c r="H9" t="s">
        <v>168</v>
      </c>
      <c r="I9" t="s">
        <v>189</v>
      </c>
      <c r="J9" t="s">
        <v>212</v>
      </c>
      <c r="K9" t="s">
        <v>232</v>
      </c>
      <c r="L9" t="s">
        <v>252</v>
      </c>
      <c r="M9" t="s">
        <v>272</v>
      </c>
      <c r="N9" t="s">
        <v>293</v>
      </c>
      <c r="O9" t="s">
        <v>313</v>
      </c>
      <c r="P9" t="s">
        <v>332</v>
      </c>
      <c r="Q9" t="s">
        <v>352</v>
      </c>
      <c r="R9" t="s">
        <v>372</v>
      </c>
    </row>
    <row r="10" spans="1:18" x14ac:dyDescent="0.35">
      <c r="A10" s="1" t="s">
        <v>25</v>
      </c>
      <c r="B10" t="s">
        <v>44</v>
      </c>
      <c r="C10" t="s">
        <v>44</v>
      </c>
      <c r="D10" t="s">
        <v>82</v>
      </c>
      <c r="E10" t="s">
        <v>105</v>
      </c>
      <c r="F10" t="s">
        <v>128</v>
      </c>
      <c r="G10" t="s">
        <v>128</v>
      </c>
      <c r="H10" t="s">
        <v>169</v>
      </c>
      <c r="I10" t="s">
        <v>190</v>
      </c>
      <c r="J10" t="s">
        <v>190</v>
      </c>
      <c r="K10" t="s">
        <v>233</v>
      </c>
      <c r="L10" t="s">
        <v>190</v>
      </c>
      <c r="M10" t="s">
        <v>190</v>
      </c>
      <c r="N10" t="s">
        <v>128</v>
      </c>
      <c r="O10" t="s">
        <v>314</v>
      </c>
      <c r="P10" t="s">
        <v>333</v>
      </c>
      <c r="Q10" t="s">
        <v>233</v>
      </c>
      <c r="R10" t="s">
        <v>373</v>
      </c>
    </row>
    <row r="11" spans="1:18" x14ac:dyDescent="0.35">
      <c r="A11" s="1" t="s">
        <v>26</v>
      </c>
      <c r="B11" t="s">
        <v>44</v>
      </c>
      <c r="C11" t="s">
        <v>44</v>
      </c>
      <c r="D11" t="s">
        <v>83</v>
      </c>
      <c r="E11" t="s">
        <v>106</v>
      </c>
      <c r="F11" t="s">
        <v>129</v>
      </c>
      <c r="G11" t="s">
        <v>129</v>
      </c>
      <c r="H11" t="s">
        <v>129</v>
      </c>
      <c r="I11" t="s">
        <v>191</v>
      </c>
      <c r="J11" t="s">
        <v>191</v>
      </c>
      <c r="K11" t="s">
        <v>191</v>
      </c>
      <c r="L11" t="s">
        <v>191</v>
      </c>
      <c r="M11" t="s">
        <v>191</v>
      </c>
      <c r="N11" t="s">
        <v>129</v>
      </c>
      <c r="O11" t="s">
        <v>129</v>
      </c>
      <c r="P11" t="s">
        <v>129</v>
      </c>
      <c r="Q11" t="s">
        <v>129</v>
      </c>
      <c r="R11" t="s">
        <v>374</v>
      </c>
    </row>
    <row r="12" spans="1:18" x14ac:dyDescent="0.35">
      <c r="A12" s="1" t="s">
        <v>27</v>
      </c>
      <c r="B12" t="s">
        <v>47</v>
      </c>
      <c r="C12" t="s">
        <v>64</v>
      </c>
      <c r="D12" t="s">
        <v>84</v>
      </c>
      <c r="E12" t="s">
        <v>107</v>
      </c>
      <c r="F12" t="s">
        <v>130</v>
      </c>
      <c r="G12" t="s">
        <v>150</v>
      </c>
      <c r="H12" t="s">
        <v>170</v>
      </c>
      <c r="I12" t="s">
        <v>192</v>
      </c>
      <c r="J12" t="s">
        <v>213</v>
      </c>
      <c r="K12" t="s">
        <v>234</v>
      </c>
      <c r="L12" t="s">
        <v>253</v>
      </c>
      <c r="M12" t="s">
        <v>273</v>
      </c>
      <c r="N12" t="s">
        <v>294</v>
      </c>
      <c r="O12" t="s">
        <v>315</v>
      </c>
      <c r="P12" t="s">
        <v>334</v>
      </c>
      <c r="Q12" t="s">
        <v>353</v>
      </c>
      <c r="R12" t="s">
        <v>375</v>
      </c>
    </row>
    <row r="13" spans="1:18" x14ac:dyDescent="0.35">
      <c r="A13" s="1" t="s">
        <v>28</v>
      </c>
      <c r="B13" t="s">
        <v>48</v>
      </c>
      <c r="C13" t="s">
        <v>65</v>
      </c>
      <c r="D13" t="s">
        <v>85</v>
      </c>
      <c r="E13" t="s">
        <v>108</v>
      </c>
      <c r="F13" t="s">
        <v>131</v>
      </c>
      <c r="G13" t="s">
        <v>151</v>
      </c>
      <c r="H13" t="s">
        <v>171</v>
      </c>
      <c r="I13" t="s">
        <v>193</v>
      </c>
      <c r="J13" t="s">
        <v>214</v>
      </c>
      <c r="K13" t="s">
        <v>235</v>
      </c>
      <c r="L13" t="s">
        <v>254</v>
      </c>
      <c r="M13" t="s">
        <v>245</v>
      </c>
      <c r="N13" t="s">
        <v>295</v>
      </c>
      <c r="O13" t="s">
        <v>235</v>
      </c>
      <c r="P13" t="s">
        <v>335</v>
      </c>
      <c r="Q13" t="s">
        <v>354</v>
      </c>
      <c r="R13" t="s">
        <v>376</v>
      </c>
    </row>
    <row r="14" spans="1:18" x14ac:dyDescent="0.35">
      <c r="A14" s="1" t="s">
        <v>29</v>
      </c>
      <c r="B14" t="s">
        <v>49</v>
      </c>
      <c r="C14" t="s">
        <v>66</v>
      </c>
      <c r="D14" t="s">
        <v>86</v>
      </c>
      <c r="E14" t="s">
        <v>109</v>
      </c>
      <c r="F14" t="s">
        <v>132</v>
      </c>
      <c r="G14" t="s">
        <v>152</v>
      </c>
      <c r="H14" t="s">
        <v>172</v>
      </c>
      <c r="I14" t="s">
        <v>194</v>
      </c>
      <c r="J14" t="s">
        <v>215</v>
      </c>
      <c r="K14" t="s">
        <v>236</v>
      </c>
      <c r="L14" t="s">
        <v>255</v>
      </c>
      <c r="M14" t="s">
        <v>274</v>
      </c>
      <c r="N14" t="s">
        <v>296</v>
      </c>
      <c r="O14" t="s">
        <v>316</v>
      </c>
      <c r="P14" t="s">
        <v>336</v>
      </c>
      <c r="Q14" t="s">
        <v>87</v>
      </c>
      <c r="R14" t="s">
        <v>377</v>
      </c>
    </row>
    <row r="15" spans="1:18" x14ac:dyDescent="0.35">
      <c r="A15" s="1" t="s">
        <v>30</v>
      </c>
      <c r="B15" t="s">
        <v>50</v>
      </c>
      <c r="C15" t="s">
        <v>67</v>
      </c>
      <c r="D15" t="s">
        <v>87</v>
      </c>
      <c r="E15" t="s">
        <v>110</v>
      </c>
      <c r="F15" t="s">
        <v>133</v>
      </c>
      <c r="G15" t="s">
        <v>153</v>
      </c>
      <c r="H15" t="s">
        <v>173</v>
      </c>
      <c r="I15" t="s">
        <v>195</v>
      </c>
      <c r="J15" t="s">
        <v>216</v>
      </c>
      <c r="K15" t="s">
        <v>237</v>
      </c>
      <c r="L15" t="s">
        <v>256</v>
      </c>
      <c r="M15" t="s">
        <v>275</v>
      </c>
      <c r="N15" t="s">
        <v>297</v>
      </c>
      <c r="O15" t="s">
        <v>317</v>
      </c>
      <c r="P15" t="s">
        <v>337</v>
      </c>
      <c r="Q15" t="s">
        <v>355</v>
      </c>
      <c r="R15" t="s">
        <v>378</v>
      </c>
    </row>
    <row r="16" spans="1:18" x14ac:dyDescent="0.35">
      <c r="A16" s="1" t="s">
        <v>31</v>
      </c>
      <c r="B16" t="s">
        <v>51</v>
      </c>
      <c r="C16" t="s">
        <v>68</v>
      </c>
      <c r="D16" t="s">
        <v>88</v>
      </c>
      <c r="E16" t="s">
        <v>111</v>
      </c>
      <c r="F16" t="s">
        <v>134</v>
      </c>
      <c r="G16" t="s">
        <v>154</v>
      </c>
      <c r="H16" t="s">
        <v>174</v>
      </c>
      <c r="I16" t="s">
        <v>196</v>
      </c>
      <c r="J16" t="s">
        <v>217</v>
      </c>
      <c r="K16" t="s">
        <v>217</v>
      </c>
      <c r="L16" t="s">
        <v>257</v>
      </c>
      <c r="M16" t="s">
        <v>276</v>
      </c>
      <c r="N16" t="s">
        <v>298</v>
      </c>
      <c r="O16" t="s">
        <v>318</v>
      </c>
      <c r="P16" t="s">
        <v>243</v>
      </c>
      <c r="Q16" t="s">
        <v>356</v>
      </c>
      <c r="R16" t="s">
        <v>379</v>
      </c>
    </row>
    <row r="17" spans="1:18" x14ac:dyDescent="0.35">
      <c r="A17" s="1" t="s">
        <v>32</v>
      </c>
      <c r="B17" t="s">
        <v>52</v>
      </c>
      <c r="C17" t="s">
        <v>69</v>
      </c>
      <c r="D17" t="s">
        <v>89</v>
      </c>
      <c r="E17" t="s">
        <v>112</v>
      </c>
      <c r="F17" t="s">
        <v>135</v>
      </c>
      <c r="G17" t="s">
        <v>155</v>
      </c>
      <c r="H17" t="s">
        <v>175</v>
      </c>
      <c r="I17" t="s">
        <v>197</v>
      </c>
      <c r="J17" t="s">
        <v>218</v>
      </c>
      <c r="K17" t="s">
        <v>238</v>
      </c>
      <c r="L17" t="s">
        <v>155</v>
      </c>
      <c r="M17" t="s">
        <v>277</v>
      </c>
      <c r="N17" t="s">
        <v>299</v>
      </c>
      <c r="O17" t="s">
        <v>319</v>
      </c>
      <c r="P17" t="s">
        <v>338</v>
      </c>
      <c r="Q17" t="s">
        <v>357</v>
      </c>
      <c r="R17" t="s">
        <v>380</v>
      </c>
    </row>
    <row r="18" spans="1:18" x14ac:dyDescent="0.35">
      <c r="A18" s="1" t="s">
        <v>33</v>
      </c>
      <c r="B18" t="s">
        <v>53</v>
      </c>
      <c r="C18" t="s">
        <v>70</v>
      </c>
      <c r="D18" t="s">
        <v>90</v>
      </c>
      <c r="E18" t="s">
        <v>113</v>
      </c>
      <c r="F18" t="s">
        <v>136</v>
      </c>
      <c r="G18" t="s">
        <v>156</v>
      </c>
      <c r="H18" t="s">
        <v>176</v>
      </c>
      <c r="I18" t="s">
        <v>198</v>
      </c>
      <c r="J18" t="s">
        <v>219</v>
      </c>
      <c r="K18" t="s">
        <v>239</v>
      </c>
      <c r="L18" t="s">
        <v>258</v>
      </c>
      <c r="M18" t="s">
        <v>278</v>
      </c>
      <c r="N18" t="s">
        <v>107</v>
      </c>
      <c r="O18" t="s">
        <v>320</v>
      </c>
      <c r="P18" t="s">
        <v>339</v>
      </c>
      <c r="Q18" t="s">
        <v>358</v>
      </c>
      <c r="R18" t="s">
        <v>381</v>
      </c>
    </row>
    <row r="19" spans="1:18" x14ac:dyDescent="0.35">
      <c r="A19" s="1" t="s">
        <v>34</v>
      </c>
      <c r="B19" t="s">
        <v>54</v>
      </c>
      <c r="C19" t="s">
        <v>44</v>
      </c>
      <c r="D19" t="s">
        <v>91</v>
      </c>
      <c r="E19" t="s">
        <v>114</v>
      </c>
      <c r="F19" t="s">
        <v>137</v>
      </c>
      <c r="G19" t="s">
        <v>44</v>
      </c>
      <c r="H19" t="s">
        <v>44</v>
      </c>
      <c r="I19" t="s">
        <v>44</v>
      </c>
      <c r="J19" t="s">
        <v>44</v>
      </c>
      <c r="K19" t="s">
        <v>44</v>
      </c>
      <c r="L19" t="s">
        <v>259</v>
      </c>
      <c r="M19" t="s">
        <v>279</v>
      </c>
      <c r="N19" t="s">
        <v>300</v>
      </c>
      <c r="O19" t="s">
        <v>321</v>
      </c>
      <c r="P19" t="s">
        <v>340</v>
      </c>
      <c r="Q19" t="s">
        <v>359</v>
      </c>
      <c r="R19" t="s">
        <v>382</v>
      </c>
    </row>
    <row r="20" spans="1:18" x14ac:dyDescent="0.35">
      <c r="A20" s="1" t="s">
        <v>35</v>
      </c>
      <c r="B20" t="s">
        <v>55</v>
      </c>
      <c r="C20" t="s">
        <v>71</v>
      </c>
      <c r="D20" t="s">
        <v>92</v>
      </c>
      <c r="E20" t="s">
        <v>115</v>
      </c>
      <c r="F20" t="s">
        <v>138</v>
      </c>
      <c r="G20" t="s">
        <v>157</v>
      </c>
      <c r="H20" t="s">
        <v>177</v>
      </c>
      <c r="I20" t="s">
        <v>199</v>
      </c>
      <c r="J20" t="s">
        <v>220</v>
      </c>
      <c r="K20" t="s">
        <v>240</v>
      </c>
      <c r="L20" t="s">
        <v>260</v>
      </c>
      <c r="M20" t="s">
        <v>280</v>
      </c>
      <c r="N20" t="s">
        <v>301</v>
      </c>
      <c r="O20" t="s">
        <v>322</v>
      </c>
      <c r="P20" t="s">
        <v>341</v>
      </c>
      <c r="Q20" t="s">
        <v>360</v>
      </c>
      <c r="R20" t="s">
        <v>383</v>
      </c>
    </row>
    <row r="21" spans="1:18" x14ac:dyDescent="0.35">
      <c r="A21" s="1" t="s">
        <v>36</v>
      </c>
      <c r="B21" t="s">
        <v>56</v>
      </c>
      <c r="C21" t="s">
        <v>72</v>
      </c>
      <c r="D21" t="s">
        <v>93</v>
      </c>
      <c r="E21" t="s">
        <v>116</v>
      </c>
      <c r="F21" t="s">
        <v>117</v>
      </c>
      <c r="G21" t="s">
        <v>158</v>
      </c>
      <c r="H21" t="s">
        <v>178</v>
      </c>
      <c r="I21" t="s">
        <v>200</v>
      </c>
      <c r="J21" t="s">
        <v>221</v>
      </c>
      <c r="K21" t="s">
        <v>241</v>
      </c>
      <c r="L21" t="s">
        <v>261</v>
      </c>
      <c r="M21" t="s">
        <v>281</v>
      </c>
      <c r="N21" t="s">
        <v>302</v>
      </c>
      <c r="O21" t="s">
        <v>243</v>
      </c>
      <c r="P21" t="s">
        <v>342</v>
      </c>
      <c r="Q21" t="s">
        <v>361</v>
      </c>
      <c r="R21" t="s">
        <v>384</v>
      </c>
    </row>
    <row r="22" spans="1:18" x14ac:dyDescent="0.35">
      <c r="A22" s="1" t="s">
        <v>37</v>
      </c>
      <c r="B22" t="s">
        <v>57</v>
      </c>
      <c r="C22" t="s">
        <v>73</v>
      </c>
      <c r="D22" t="s">
        <v>94</v>
      </c>
      <c r="E22" t="s">
        <v>89</v>
      </c>
      <c r="F22" t="s">
        <v>139</v>
      </c>
      <c r="G22" t="s">
        <v>159</v>
      </c>
      <c r="H22" t="s">
        <v>179</v>
      </c>
      <c r="I22" t="s">
        <v>201</v>
      </c>
      <c r="J22" t="s">
        <v>222</v>
      </c>
      <c r="K22" t="s">
        <v>242</v>
      </c>
      <c r="L22" t="s">
        <v>262</v>
      </c>
      <c r="M22" t="s">
        <v>282</v>
      </c>
      <c r="N22" t="s">
        <v>303</v>
      </c>
      <c r="O22" t="s">
        <v>243</v>
      </c>
      <c r="P22" t="s">
        <v>343</v>
      </c>
      <c r="Q22" t="s">
        <v>222</v>
      </c>
      <c r="R22" t="s">
        <v>243</v>
      </c>
    </row>
    <row r="23" spans="1:18" x14ac:dyDescent="0.35">
      <c r="A23" s="1" t="s">
        <v>38</v>
      </c>
      <c r="B23" t="s">
        <v>58</v>
      </c>
      <c r="C23" t="s">
        <v>74</v>
      </c>
      <c r="D23" t="s">
        <v>95</v>
      </c>
      <c r="E23" t="s">
        <v>117</v>
      </c>
      <c r="F23" t="s">
        <v>140</v>
      </c>
      <c r="G23" t="s">
        <v>160</v>
      </c>
      <c r="H23" t="s">
        <v>180</v>
      </c>
      <c r="I23" t="s">
        <v>202</v>
      </c>
      <c r="J23" t="s">
        <v>223</v>
      </c>
      <c r="K23" t="s">
        <v>243</v>
      </c>
      <c r="L23" t="s">
        <v>241</v>
      </c>
      <c r="M23" t="s">
        <v>283</v>
      </c>
      <c r="N23" t="s">
        <v>304</v>
      </c>
      <c r="O23" t="s">
        <v>51</v>
      </c>
      <c r="P23" t="s">
        <v>56</v>
      </c>
      <c r="Q23" t="s">
        <v>362</v>
      </c>
      <c r="R23" t="s">
        <v>385</v>
      </c>
    </row>
    <row r="24" spans="1:18" x14ac:dyDescent="0.35">
      <c r="A24" s="1" t="s">
        <v>39</v>
      </c>
      <c r="B24" t="s">
        <v>59</v>
      </c>
      <c r="C24" t="s">
        <v>59</v>
      </c>
      <c r="D24" t="s">
        <v>96</v>
      </c>
      <c r="E24" t="s">
        <v>118</v>
      </c>
      <c r="F24" t="s">
        <v>141</v>
      </c>
      <c r="G24" t="s">
        <v>96</v>
      </c>
      <c r="H24" t="s">
        <v>181</v>
      </c>
      <c r="I24" t="s">
        <v>203</v>
      </c>
      <c r="J24" t="s">
        <v>224</v>
      </c>
      <c r="K24" t="s">
        <v>244</v>
      </c>
      <c r="L24" t="s">
        <v>263</v>
      </c>
      <c r="M24" t="s">
        <v>284</v>
      </c>
      <c r="N24" t="s">
        <v>244</v>
      </c>
      <c r="O24" t="s">
        <v>323</v>
      </c>
      <c r="P24" t="s">
        <v>344</v>
      </c>
      <c r="Q24" t="s">
        <v>363</v>
      </c>
      <c r="R24" t="s">
        <v>386</v>
      </c>
    </row>
    <row r="25" spans="1:18" x14ac:dyDescent="0.35">
      <c r="A25" s="1" t="s">
        <v>40</v>
      </c>
      <c r="B25" t="s">
        <v>44</v>
      </c>
      <c r="C25" t="s">
        <v>44</v>
      </c>
      <c r="D25" t="s">
        <v>97</v>
      </c>
      <c r="E25" t="s">
        <v>119</v>
      </c>
      <c r="F25" t="s">
        <v>142</v>
      </c>
      <c r="G25" t="s">
        <v>161</v>
      </c>
      <c r="H25" t="s">
        <v>182</v>
      </c>
      <c r="I25" t="s">
        <v>204</v>
      </c>
      <c r="J25" t="s">
        <v>225</v>
      </c>
      <c r="K25" t="s">
        <v>245</v>
      </c>
      <c r="L25" t="s">
        <v>264</v>
      </c>
      <c r="M25" t="s">
        <v>285</v>
      </c>
      <c r="N25" t="s">
        <v>305</v>
      </c>
      <c r="O25" t="s">
        <v>324</v>
      </c>
      <c r="P25" t="s">
        <v>345</v>
      </c>
      <c r="Q25" t="s">
        <v>364</v>
      </c>
      <c r="R25" t="s">
        <v>387</v>
      </c>
    </row>
    <row r="29" spans="1:18" x14ac:dyDescent="0.35">
      <c r="A29" t="s">
        <v>1412</v>
      </c>
      <c r="B29" t="e">
        <f>B3*B9</f>
        <v>#VALUE!</v>
      </c>
      <c r="C29" t="e">
        <f t="shared" ref="C29:R29" si="0">C3*C9</f>
        <v>#VALUE!</v>
      </c>
      <c r="D29">
        <f t="shared" si="0"/>
        <v>16.71</v>
      </c>
      <c r="E29">
        <f t="shared" si="0"/>
        <v>16.38</v>
      </c>
      <c r="F29">
        <f t="shared" si="0"/>
        <v>19.712</v>
      </c>
      <c r="G29">
        <f t="shared" si="0"/>
        <v>20.757000000000001</v>
      </c>
      <c r="H29">
        <f t="shared" si="0"/>
        <v>31.283999999999999</v>
      </c>
      <c r="I29">
        <f t="shared" si="0"/>
        <v>44.884999999999998</v>
      </c>
      <c r="J29">
        <f t="shared" si="0"/>
        <v>55.552</v>
      </c>
      <c r="K29">
        <f t="shared" si="0"/>
        <v>69.929999999999993</v>
      </c>
      <c r="L29">
        <f t="shared" si="0"/>
        <v>77.558999999999983</v>
      </c>
      <c r="M29">
        <f t="shared" si="0"/>
        <v>97.484999999999999</v>
      </c>
      <c r="N29">
        <f t="shared" si="0"/>
        <v>132.01999999999998</v>
      </c>
      <c r="O29">
        <f t="shared" si="0"/>
        <v>165.6</v>
      </c>
      <c r="P29">
        <f t="shared" si="0"/>
        <v>192.53199999999998</v>
      </c>
      <c r="Q29">
        <f t="shared" si="0"/>
        <v>221.374</v>
      </c>
      <c r="R29">
        <f t="shared" si="0"/>
        <v>225.47500000000002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2"/>
  <sheetViews>
    <sheetView workbookViewId="0">
      <pane xSplit="1" ySplit="1" topLeftCell="B2" activePane="bottomRight" state="frozen"/>
      <selection pane="topRight" activeCell="B1" sqref="B1"/>
      <selection pane="bottomLeft" activeCell="A2" sqref="A2"/>
      <selection pane="bottomRight" activeCell="F28" sqref="F28"/>
    </sheetView>
  </sheetViews>
  <sheetFormatPr defaultRowHeight="14.5" x14ac:dyDescent="0.35"/>
  <cols>
    <col min="1" max="1" width="25.81640625" customWidth="1"/>
  </cols>
  <sheetData>
    <row r="1" spans="1:19" x14ac:dyDescent="0.35">
      <c r="B1" s="1" t="s">
        <v>388</v>
      </c>
      <c r="C1" s="1" t="s">
        <v>389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s="4" customFormat="1" x14ac:dyDescent="0.35">
      <c r="A2" s="1" t="s">
        <v>390</v>
      </c>
      <c r="B2" s="4" t="s">
        <v>44</v>
      </c>
      <c r="C2" s="4" t="s">
        <v>413</v>
      </c>
      <c r="D2" s="4" t="s">
        <v>47</v>
      </c>
      <c r="E2" s="4" t="s">
        <v>64</v>
      </c>
      <c r="F2" s="4" t="s">
        <v>84</v>
      </c>
      <c r="G2" s="4" t="s">
        <v>107</v>
      </c>
      <c r="H2" s="4" t="s">
        <v>130</v>
      </c>
      <c r="I2" s="4" t="s">
        <v>150</v>
      </c>
      <c r="J2" s="4" t="s">
        <v>170</v>
      </c>
      <c r="K2" s="4" t="s">
        <v>192</v>
      </c>
      <c r="L2" s="4" t="s">
        <v>213</v>
      </c>
      <c r="M2" s="4" t="s">
        <v>234</v>
      </c>
      <c r="N2" s="4" t="s">
        <v>253</v>
      </c>
      <c r="O2" s="4" t="s">
        <v>273</v>
      </c>
      <c r="P2" s="4" t="s">
        <v>294</v>
      </c>
      <c r="Q2" s="4" t="s">
        <v>315</v>
      </c>
      <c r="R2" s="4" t="s">
        <v>334</v>
      </c>
      <c r="S2" s="4" t="s">
        <v>353</v>
      </c>
    </row>
    <row r="3" spans="1:19" x14ac:dyDescent="0.35">
      <c r="A3" s="1" t="s">
        <v>391</v>
      </c>
      <c r="B3" t="s">
        <v>44</v>
      </c>
      <c r="C3" t="s">
        <v>414</v>
      </c>
      <c r="D3" t="s">
        <v>44</v>
      </c>
      <c r="E3" t="s">
        <v>44</v>
      </c>
      <c r="F3" t="s">
        <v>448</v>
      </c>
      <c r="G3" t="s">
        <v>463</v>
      </c>
      <c r="H3" t="s">
        <v>478</v>
      </c>
      <c r="I3" t="s">
        <v>492</v>
      </c>
      <c r="J3" t="s">
        <v>331</v>
      </c>
      <c r="K3" t="s">
        <v>519</v>
      </c>
      <c r="L3" t="s">
        <v>533</v>
      </c>
      <c r="M3" t="s">
        <v>548</v>
      </c>
      <c r="N3" t="s">
        <v>562</v>
      </c>
      <c r="O3" t="s">
        <v>578</v>
      </c>
      <c r="P3" t="s">
        <v>518</v>
      </c>
      <c r="Q3" t="s">
        <v>608</v>
      </c>
      <c r="R3" t="s">
        <v>623</v>
      </c>
      <c r="S3" t="s">
        <v>639</v>
      </c>
    </row>
    <row r="4" spans="1:19" s="4" customFormat="1" x14ac:dyDescent="0.35">
      <c r="A4" s="1" t="s">
        <v>392</v>
      </c>
      <c r="B4" s="4" t="s">
        <v>44</v>
      </c>
      <c r="C4" s="4" t="s">
        <v>415</v>
      </c>
      <c r="D4" s="4" t="s">
        <v>44</v>
      </c>
      <c r="E4" s="4" t="s">
        <v>44</v>
      </c>
      <c r="F4" s="4" t="s">
        <v>449</v>
      </c>
      <c r="G4" s="4" t="s">
        <v>464</v>
      </c>
      <c r="H4" s="4" t="s">
        <v>479</v>
      </c>
      <c r="I4" s="4" t="s">
        <v>493</v>
      </c>
      <c r="J4" s="4" t="s">
        <v>506</v>
      </c>
      <c r="K4" s="4" t="s">
        <v>520</v>
      </c>
      <c r="L4" s="4" t="s">
        <v>534</v>
      </c>
      <c r="M4" s="4" t="s">
        <v>549</v>
      </c>
      <c r="N4" s="4" t="s">
        <v>563</v>
      </c>
      <c r="O4" s="4" t="s">
        <v>579</v>
      </c>
      <c r="P4" s="4" t="s">
        <v>593</v>
      </c>
      <c r="Q4" s="4" t="s">
        <v>609</v>
      </c>
      <c r="R4" s="4" t="s">
        <v>624</v>
      </c>
      <c r="S4" s="4" t="s">
        <v>640</v>
      </c>
    </row>
    <row r="5" spans="1:19" x14ac:dyDescent="0.35">
      <c r="A5" s="1" t="s">
        <v>393</v>
      </c>
      <c r="B5" t="s">
        <v>44</v>
      </c>
      <c r="C5" t="s">
        <v>416</v>
      </c>
      <c r="D5" t="s">
        <v>44</v>
      </c>
      <c r="E5" t="s">
        <v>437</v>
      </c>
      <c r="F5" t="s">
        <v>450</v>
      </c>
      <c r="G5" t="s">
        <v>465</v>
      </c>
      <c r="H5" t="s">
        <v>480</v>
      </c>
      <c r="I5" t="s">
        <v>494</v>
      </c>
      <c r="J5" t="s">
        <v>507</v>
      </c>
      <c r="K5" t="s">
        <v>521</v>
      </c>
      <c r="L5" t="s">
        <v>535</v>
      </c>
      <c r="M5" t="s">
        <v>550</v>
      </c>
      <c r="N5" t="s">
        <v>564</v>
      </c>
      <c r="O5" t="s">
        <v>580</v>
      </c>
      <c r="P5" t="s">
        <v>594</v>
      </c>
      <c r="Q5" t="s">
        <v>610</v>
      </c>
      <c r="R5" t="s">
        <v>625</v>
      </c>
      <c r="S5" t="s">
        <v>641</v>
      </c>
    </row>
    <row r="6" spans="1:19" x14ac:dyDescent="0.35">
      <c r="A6" s="1" t="s">
        <v>394</v>
      </c>
      <c r="B6" t="s">
        <v>44</v>
      </c>
      <c r="C6" t="s">
        <v>44</v>
      </c>
      <c r="D6" t="s">
        <v>44</v>
      </c>
      <c r="E6" t="s">
        <v>44</v>
      </c>
      <c r="F6" t="s">
        <v>44</v>
      </c>
      <c r="G6" t="s">
        <v>44</v>
      </c>
      <c r="H6" t="s">
        <v>44</v>
      </c>
      <c r="I6" t="s">
        <v>44</v>
      </c>
      <c r="J6" t="s">
        <v>44</v>
      </c>
      <c r="K6" t="s">
        <v>44</v>
      </c>
      <c r="L6" t="s">
        <v>44</v>
      </c>
      <c r="M6" t="s">
        <v>44</v>
      </c>
      <c r="N6" t="s">
        <v>44</v>
      </c>
      <c r="O6" t="s">
        <v>44</v>
      </c>
      <c r="P6" t="s">
        <v>44</v>
      </c>
      <c r="Q6" t="s">
        <v>44</v>
      </c>
      <c r="R6" t="s">
        <v>44</v>
      </c>
      <c r="S6" t="s">
        <v>44</v>
      </c>
    </row>
    <row r="7" spans="1:19" x14ac:dyDescent="0.35">
      <c r="A7" s="1" t="s">
        <v>395</v>
      </c>
      <c r="B7" t="s">
        <v>44</v>
      </c>
      <c r="C7" t="s">
        <v>416</v>
      </c>
      <c r="D7" t="s">
        <v>428</v>
      </c>
      <c r="E7" t="s">
        <v>438</v>
      </c>
      <c r="F7" t="s">
        <v>451</v>
      </c>
      <c r="G7" t="s">
        <v>466</v>
      </c>
      <c r="H7" t="s">
        <v>466</v>
      </c>
      <c r="I7" t="s">
        <v>495</v>
      </c>
      <c r="J7" t="s">
        <v>508</v>
      </c>
      <c r="K7" t="s">
        <v>522</v>
      </c>
      <c r="L7" t="s">
        <v>536</v>
      </c>
      <c r="M7" t="s">
        <v>551</v>
      </c>
      <c r="N7" t="s">
        <v>565</v>
      </c>
      <c r="O7" t="s">
        <v>581</v>
      </c>
      <c r="P7" t="s">
        <v>595</v>
      </c>
      <c r="Q7" t="s">
        <v>611</v>
      </c>
      <c r="R7" t="s">
        <v>626</v>
      </c>
      <c r="S7" t="s">
        <v>547</v>
      </c>
    </row>
    <row r="8" spans="1:19" x14ac:dyDescent="0.35">
      <c r="A8" s="1" t="s">
        <v>396</v>
      </c>
      <c r="B8" t="s">
        <v>44</v>
      </c>
      <c r="C8" t="s">
        <v>417</v>
      </c>
      <c r="D8" t="s">
        <v>429</v>
      </c>
      <c r="E8" t="s">
        <v>439</v>
      </c>
      <c r="F8" t="s">
        <v>452</v>
      </c>
      <c r="G8" t="s">
        <v>467</v>
      </c>
      <c r="H8" t="s">
        <v>481</v>
      </c>
      <c r="I8" t="s">
        <v>496</v>
      </c>
      <c r="J8" t="s">
        <v>509</v>
      </c>
      <c r="K8" t="s">
        <v>523</v>
      </c>
      <c r="L8" t="s">
        <v>537</v>
      </c>
      <c r="M8" t="s">
        <v>552</v>
      </c>
      <c r="N8" t="s">
        <v>566</v>
      </c>
      <c r="O8" t="s">
        <v>582</v>
      </c>
      <c r="P8" t="s">
        <v>596</v>
      </c>
      <c r="Q8" t="s">
        <v>612</v>
      </c>
      <c r="R8" t="s">
        <v>627</v>
      </c>
      <c r="S8" t="s">
        <v>642</v>
      </c>
    </row>
    <row r="9" spans="1:19" x14ac:dyDescent="0.35">
      <c r="A9" s="1" t="s">
        <v>397</v>
      </c>
      <c r="B9" t="s">
        <v>44</v>
      </c>
      <c r="C9" t="s">
        <v>418</v>
      </c>
      <c r="D9" t="s">
        <v>430</v>
      </c>
      <c r="E9" t="s">
        <v>440</v>
      </c>
      <c r="F9" t="s">
        <v>453</v>
      </c>
      <c r="G9" t="s">
        <v>468</v>
      </c>
      <c r="H9" t="s">
        <v>482</v>
      </c>
      <c r="I9" t="s">
        <v>497</v>
      </c>
      <c r="J9" t="s">
        <v>510</v>
      </c>
      <c r="K9" t="s">
        <v>524</v>
      </c>
      <c r="L9" t="s">
        <v>538</v>
      </c>
      <c r="M9" t="s">
        <v>553</v>
      </c>
      <c r="N9" t="s">
        <v>567</v>
      </c>
      <c r="O9" t="s">
        <v>583</v>
      </c>
      <c r="P9" t="s">
        <v>597</v>
      </c>
      <c r="Q9" t="s">
        <v>613</v>
      </c>
      <c r="R9" t="s">
        <v>628</v>
      </c>
      <c r="S9" t="s">
        <v>643</v>
      </c>
    </row>
    <row r="10" spans="1:19" x14ac:dyDescent="0.35">
      <c r="A10" s="1" t="s">
        <v>398</v>
      </c>
      <c r="B10" t="s">
        <v>44</v>
      </c>
      <c r="C10" t="s">
        <v>44</v>
      </c>
      <c r="D10" t="s">
        <v>44</v>
      </c>
      <c r="E10" t="s">
        <v>441</v>
      </c>
      <c r="F10" t="s">
        <v>86</v>
      </c>
      <c r="G10" t="s">
        <v>109</v>
      </c>
      <c r="H10" t="s">
        <v>132</v>
      </c>
      <c r="I10" t="s">
        <v>152</v>
      </c>
      <c r="J10" t="s">
        <v>172</v>
      </c>
      <c r="K10" t="s">
        <v>194</v>
      </c>
      <c r="L10" t="s">
        <v>215</v>
      </c>
      <c r="M10" t="s">
        <v>236</v>
      </c>
      <c r="N10" t="s">
        <v>255</v>
      </c>
      <c r="O10" t="s">
        <v>274</v>
      </c>
      <c r="P10" t="s">
        <v>296</v>
      </c>
      <c r="Q10" t="s">
        <v>316</v>
      </c>
      <c r="R10" t="s">
        <v>336</v>
      </c>
      <c r="S10" t="s">
        <v>87</v>
      </c>
    </row>
    <row r="11" spans="1:19" x14ac:dyDescent="0.35">
      <c r="A11" s="1" t="s">
        <v>399</v>
      </c>
      <c r="B11" t="s">
        <v>44</v>
      </c>
      <c r="C11" t="s">
        <v>419</v>
      </c>
      <c r="D11" t="s">
        <v>431</v>
      </c>
      <c r="E11" t="s">
        <v>437</v>
      </c>
      <c r="F11" t="s">
        <v>454</v>
      </c>
      <c r="G11" t="s">
        <v>469</v>
      </c>
      <c r="H11" t="s">
        <v>483</v>
      </c>
      <c r="I11" t="s">
        <v>498</v>
      </c>
      <c r="J11" t="s">
        <v>511</v>
      </c>
      <c r="K11" t="s">
        <v>525</v>
      </c>
      <c r="L11" t="s">
        <v>539</v>
      </c>
      <c r="M11" t="s">
        <v>554</v>
      </c>
      <c r="N11" t="s">
        <v>568</v>
      </c>
      <c r="O11" t="s">
        <v>584</v>
      </c>
      <c r="P11" t="s">
        <v>598</v>
      </c>
      <c r="Q11" t="s">
        <v>614</v>
      </c>
      <c r="R11" t="s">
        <v>629</v>
      </c>
      <c r="S11" t="s">
        <v>644</v>
      </c>
    </row>
    <row r="12" spans="1:19" x14ac:dyDescent="0.35">
      <c r="A12" s="1" t="s">
        <v>400</v>
      </c>
      <c r="B12" t="s">
        <v>44</v>
      </c>
      <c r="C12" t="s">
        <v>44</v>
      </c>
      <c r="D12" t="s">
        <v>44</v>
      </c>
      <c r="E12" t="s">
        <v>44</v>
      </c>
      <c r="F12" t="s">
        <v>44</v>
      </c>
      <c r="G12" t="s">
        <v>44</v>
      </c>
      <c r="H12" t="s">
        <v>44</v>
      </c>
      <c r="I12" t="s">
        <v>44</v>
      </c>
      <c r="J12" t="s">
        <v>44</v>
      </c>
      <c r="K12" t="s">
        <v>44</v>
      </c>
      <c r="L12" t="s">
        <v>44</v>
      </c>
      <c r="M12" t="s">
        <v>44</v>
      </c>
      <c r="N12" t="s">
        <v>44</v>
      </c>
      <c r="O12" t="s">
        <v>44</v>
      </c>
      <c r="P12" t="s">
        <v>44</v>
      </c>
      <c r="Q12" t="s">
        <v>44</v>
      </c>
      <c r="R12" t="s">
        <v>44</v>
      </c>
      <c r="S12" t="s">
        <v>44</v>
      </c>
    </row>
    <row r="13" spans="1:19" x14ac:dyDescent="0.35">
      <c r="A13" s="1" t="s">
        <v>401</v>
      </c>
      <c r="B13" t="s">
        <v>44</v>
      </c>
      <c r="C13" t="s">
        <v>420</v>
      </c>
      <c r="D13" t="s">
        <v>44</v>
      </c>
      <c r="E13" t="s">
        <v>442</v>
      </c>
      <c r="F13" t="s">
        <v>455</v>
      </c>
      <c r="G13" t="s">
        <v>470</v>
      </c>
      <c r="H13" t="s">
        <v>484</v>
      </c>
      <c r="I13" t="s">
        <v>137</v>
      </c>
      <c r="J13" t="s">
        <v>44</v>
      </c>
      <c r="K13" t="s">
        <v>44</v>
      </c>
      <c r="L13" t="s">
        <v>44</v>
      </c>
      <c r="M13" t="s">
        <v>44</v>
      </c>
      <c r="N13" t="s">
        <v>569</v>
      </c>
      <c r="O13" t="s">
        <v>585</v>
      </c>
      <c r="P13" t="s">
        <v>599</v>
      </c>
      <c r="Q13" t="s">
        <v>615</v>
      </c>
      <c r="R13" t="s">
        <v>630</v>
      </c>
      <c r="S13" t="s">
        <v>645</v>
      </c>
    </row>
    <row r="14" spans="1:19" x14ac:dyDescent="0.35">
      <c r="A14" s="1" t="s">
        <v>402</v>
      </c>
      <c r="B14" t="s">
        <v>44</v>
      </c>
      <c r="C14" t="s">
        <v>421</v>
      </c>
      <c r="D14" t="s">
        <v>49</v>
      </c>
      <c r="E14" t="s">
        <v>66</v>
      </c>
      <c r="F14" t="s">
        <v>86</v>
      </c>
      <c r="G14" t="s">
        <v>109</v>
      </c>
      <c r="H14" t="s">
        <v>132</v>
      </c>
      <c r="I14" t="s">
        <v>152</v>
      </c>
      <c r="J14" t="s">
        <v>172</v>
      </c>
      <c r="K14" t="s">
        <v>194</v>
      </c>
      <c r="L14" t="s">
        <v>215</v>
      </c>
      <c r="M14" t="s">
        <v>236</v>
      </c>
      <c r="N14" t="s">
        <v>255</v>
      </c>
      <c r="O14" t="s">
        <v>274</v>
      </c>
      <c r="P14" t="s">
        <v>296</v>
      </c>
      <c r="Q14" t="s">
        <v>316</v>
      </c>
      <c r="R14" t="s">
        <v>336</v>
      </c>
      <c r="S14" t="s">
        <v>87</v>
      </c>
    </row>
    <row r="15" spans="1:19" x14ac:dyDescent="0.35">
      <c r="A15" s="1" t="s">
        <v>403</v>
      </c>
      <c r="B15" t="s">
        <v>44</v>
      </c>
      <c r="C15" t="s">
        <v>422</v>
      </c>
      <c r="D15" t="s">
        <v>432</v>
      </c>
      <c r="E15" t="s">
        <v>443</v>
      </c>
      <c r="F15" t="s">
        <v>456</v>
      </c>
      <c r="G15" t="s">
        <v>471</v>
      </c>
      <c r="H15" t="s">
        <v>485</v>
      </c>
      <c r="I15" t="s">
        <v>499</v>
      </c>
      <c r="J15" t="s">
        <v>512</v>
      </c>
      <c r="K15" t="s">
        <v>526</v>
      </c>
      <c r="L15" t="s">
        <v>540</v>
      </c>
      <c r="M15" t="s">
        <v>555</v>
      </c>
      <c r="N15" t="s">
        <v>570</v>
      </c>
      <c r="O15" t="s">
        <v>586</v>
      </c>
      <c r="P15" t="s">
        <v>600</v>
      </c>
      <c r="Q15" t="s">
        <v>616</v>
      </c>
      <c r="R15" t="s">
        <v>631</v>
      </c>
      <c r="S15" t="s">
        <v>646</v>
      </c>
    </row>
    <row r="16" spans="1:19" x14ac:dyDescent="0.35">
      <c r="A16" s="1" t="s">
        <v>404</v>
      </c>
      <c r="B16" t="s">
        <v>44</v>
      </c>
      <c r="C16" t="s">
        <v>423</v>
      </c>
      <c r="D16" t="s">
        <v>433</v>
      </c>
      <c r="E16" t="s">
        <v>444</v>
      </c>
      <c r="F16" t="s">
        <v>457</v>
      </c>
      <c r="G16" t="s">
        <v>472</v>
      </c>
      <c r="H16" t="s">
        <v>486</v>
      </c>
      <c r="I16" t="s">
        <v>500</v>
      </c>
      <c r="J16" t="s">
        <v>513</v>
      </c>
      <c r="K16" t="s">
        <v>527</v>
      </c>
      <c r="L16" t="s">
        <v>541</v>
      </c>
      <c r="M16" t="s">
        <v>556</v>
      </c>
      <c r="N16" t="s">
        <v>571</v>
      </c>
      <c r="O16" t="s">
        <v>587</v>
      </c>
      <c r="P16" t="s">
        <v>601</v>
      </c>
      <c r="Q16" t="s">
        <v>617</v>
      </c>
      <c r="R16" t="s">
        <v>632</v>
      </c>
      <c r="S16" t="s">
        <v>647</v>
      </c>
    </row>
    <row r="17" spans="1:19" x14ac:dyDescent="0.35">
      <c r="A17" s="1" t="s">
        <v>405</v>
      </c>
      <c r="B17" t="s">
        <v>44</v>
      </c>
      <c r="C17" t="s">
        <v>424</v>
      </c>
      <c r="D17" t="s">
        <v>434</v>
      </c>
      <c r="E17" t="s">
        <v>445</v>
      </c>
      <c r="F17" t="s">
        <v>458</v>
      </c>
      <c r="G17" t="s">
        <v>473</v>
      </c>
      <c r="H17" t="s">
        <v>487</v>
      </c>
      <c r="I17" t="s">
        <v>501</v>
      </c>
      <c r="J17" t="s">
        <v>514</v>
      </c>
      <c r="K17" t="s">
        <v>528</v>
      </c>
      <c r="L17" t="s">
        <v>542</v>
      </c>
      <c r="M17" t="s">
        <v>557</v>
      </c>
      <c r="N17" t="s">
        <v>572</v>
      </c>
      <c r="O17" t="s">
        <v>588</v>
      </c>
      <c r="P17" t="s">
        <v>602</v>
      </c>
      <c r="Q17" t="s">
        <v>618</v>
      </c>
      <c r="R17" t="s">
        <v>633</v>
      </c>
      <c r="S17" t="s">
        <v>648</v>
      </c>
    </row>
    <row r="18" spans="1:19" x14ac:dyDescent="0.35">
      <c r="A18" s="1" t="s">
        <v>406</v>
      </c>
      <c r="B18" t="s">
        <v>44</v>
      </c>
      <c r="C18" t="s">
        <v>425</v>
      </c>
      <c r="D18" t="s">
        <v>435</v>
      </c>
      <c r="E18" t="s">
        <v>446</v>
      </c>
      <c r="F18" t="s">
        <v>459</v>
      </c>
      <c r="G18" t="s">
        <v>474</v>
      </c>
      <c r="H18" t="s">
        <v>488</v>
      </c>
      <c r="I18" t="s">
        <v>502</v>
      </c>
      <c r="J18" t="s">
        <v>515</v>
      </c>
      <c r="K18" t="s">
        <v>529</v>
      </c>
      <c r="L18" t="s">
        <v>543</v>
      </c>
      <c r="M18" t="s">
        <v>558</v>
      </c>
      <c r="N18" t="s">
        <v>573</v>
      </c>
      <c r="O18" t="s">
        <v>589</v>
      </c>
      <c r="P18" t="s">
        <v>603</v>
      </c>
      <c r="Q18" t="s">
        <v>619</v>
      </c>
      <c r="R18" t="s">
        <v>634</v>
      </c>
      <c r="S18" t="s">
        <v>649</v>
      </c>
    </row>
    <row r="19" spans="1:19" x14ac:dyDescent="0.35">
      <c r="A19" s="1" t="s">
        <v>407</v>
      </c>
      <c r="B19" t="s">
        <v>44</v>
      </c>
      <c r="C19" t="s">
        <v>426</v>
      </c>
      <c r="D19" t="s">
        <v>436</v>
      </c>
      <c r="E19" t="s">
        <v>447</v>
      </c>
      <c r="F19" t="s">
        <v>460</v>
      </c>
      <c r="G19" t="s">
        <v>475</v>
      </c>
      <c r="H19" t="s">
        <v>489</v>
      </c>
      <c r="I19" t="s">
        <v>503</v>
      </c>
      <c r="J19" t="s">
        <v>516</v>
      </c>
      <c r="K19" t="s">
        <v>530</v>
      </c>
      <c r="L19" t="s">
        <v>544</v>
      </c>
      <c r="M19" t="s">
        <v>559</v>
      </c>
      <c r="N19" t="s">
        <v>574</v>
      </c>
      <c r="O19" t="s">
        <v>590</v>
      </c>
      <c r="P19" t="s">
        <v>604</v>
      </c>
      <c r="Q19" t="s">
        <v>620</v>
      </c>
      <c r="R19" t="s">
        <v>635</v>
      </c>
      <c r="S19" t="s">
        <v>650</v>
      </c>
    </row>
    <row r="20" spans="1:19" s="4" customFormat="1" x14ac:dyDescent="0.35">
      <c r="A20" s="1" t="s">
        <v>408</v>
      </c>
      <c r="B20" s="4" t="s">
        <v>44</v>
      </c>
      <c r="C20" s="4" t="s">
        <v>132</v>
      </c>
      <c r="D20" s="4" t="s">
        <v>50</v>
      </c>
      <c r="E20" s="4" t="s">
        <v>67</v>
      </c>
      <c r="F20" s="4" t="s">
        <v>87</v>
      </c>
      <c r="G20" s="4" t="s">
        <v>110</v>
      </c>
      <c r="H20" s="4" t="s">
        <v>133</v>
      </c>
      <c r="I20" s="4" t="s">
        <v>153</v>
      </c>
      <c r="J20" s="4" t="s">
        <v>173</v>
      </c>
      <c r="K20" s="4" t="s">
        <v>195</v>
      </c>
      <c r="L20" s="4" t="s">
        <v>216</v>
      </c>
      <c r="M20" s="4" t="s">
        <v>237</v>
      </c>
      <c r="N20" s="4" t="s">
        <v>256</v>
      </c>
      <c r="O20" s="4" t="s">
        <v>275</v>
      </c>
      <c r="P20" s="4" t="s">
        <v>297</v>
      </c>
      <c r="Q20" s="4" t="s">
        <v>317</v>
      </c>
      <c r="R20" s="4" t="s">
        <v>337</v>
      </c>
      <c r="S20" s="4" t="s">
        <v>355</v>
      </c>
    </row>
    <row r="21" spans="1:19" x14ac:dyDescent="0.35">
      <c r="A21" s="1" t="s">
        <v>409</v>
      </c>
      <c r="B21" t="s">
        <v>44</v>
      </c>
      <c r="C21" t="s">
        <v>427</v>
      </c>
      <c r="D21" t="s">
        <v>42</v>
      </c>
      <c r="E21" t="s">
        <v>61</v>
      </c>
      <c r="F21" t="s">
        <v>461</v>
      </c>
      <c r="G21" t="s">
        <v>476</v>
      </c>
      <c r="H21" t="s">
        <v>121</v>
      </c>
      <c r="I21" t="s">
        <v>144</v>
      </c>
      <c r="J21" t="s">
        <v>163</v>
      </c>
      <c r="K21" t="s">
        <v>531</v>
      </c>
      <c r="L21" t="s">
        <v>545</v>
      </c>
      <c r="M21" t="s">
        <v>560</v>
      </c>
      <c r="N21" t="s">
        <v>575</v>
      </c>
      <c r="O21" t="s">
        <v>591</v>
      </c>
      <c r="P21" t="s">
        <v>605</v>
      </c>
      <c r="Q21" t="s">
        <v>621</v>
      </c>
      <c r="R21" t="s">
        <v>636</v>
      </c>
      <c r="S21" t="s">
        <v>651</v>
      </c>
    </row>
    <row r="22" spans="1:19" x14ac:dyDescent="0.35">
      <c r="A22" s="1" t="s">
        <v>410</v>
      </c>
      <c r="B22" t="s">
        <v>44</v>
      </c>
      <c r="C22" t="s">
        <v>427</v>
      </c>
      <c r="D22" t="s">
        <v>42</v>
      </c>
      <c r="E22" t="s">
        <v>61</v>
      </c>
      <c r="F22" t="s">
        <v>461</v>
      </c>
      <c r="G22" t="s">
        <v>476</v>
      </c>
      <c r="H22" t="s">
        <v>490</v>
      </c>
      <c r="I22" t="s">
        <v>504</v>
      </c>
      <c r="J22" t="s">
        <v>517</v>
      </c>
      <c r="K22" t="s">
        <v>531</v>
      </c>
      <c r="L22" t="s">
        <v>546</v>
      </c>
      <c r="M22" t="s">
        <v>560</v>
      </c>
      <c r="N22" t="s">
        <v>576</v>
      </c>
      <c r="O22" t="s">
        <v>591</v>
      </c>
      <c r="P22" t="s">
        <v>606</v>
      </c>
      <c r="Q22" t="s">
        <v>621</v>
      </c>
      <c r="R22" t="s">
        <v>637</v>
      </c>
      <c r="S22" t="s">
        <v>651</v>
      </c>
    </row>
    <row r="23" spans="1:19" x14ac:dyDescent="0.35">
      <c r="A23" s="1" t="s">
        <v>411</v>
      </c>
      <c r="B23" t="s">
        <v>44</v>
      </c>
      <c r="C23" t="s">
        <v>46</v>
      </c>
      <c r="D23" t="s">
        <v>46</v>
      </c>
      <c r="E23" t="s">
        <v>46</v>
      </c>
      <c r="F23" t="s">
        <v>80</v>
      </c>
      <c r="G23" t="s">
        <v>103</v>
      </c>
      <c r="H23" t="s">
        <v>126</v>
      </c>
      <c r="I23" t="s">
        <v>148</v>
      </c>
      <c r="J23" t="s">
        <v>167</v>
      </c>
      <c r="K23" t="s">
        <v>188</v>
      </c>
      <c r="L23" t="s">
        <v>211</v>
      </c>
      <c r="M23" t="s">
        <v>231</v>
      </c>
      <c r="N23" t="s">
        <v>251</v>
      </c>
      <c r="O23" t="s">
        <v>271</v>
      </c>
      <c r="P23" t="s">
        <v>292</v>
      </c>
      <c r="Q23" t="s">
        <v>312</v>
      </c>
      <c r="R23" t="s">
        <v>331</v>
      </c>
      <c r="S23" t="s">
        <v>351</v>
      </c>
    </row>
    <row r="24" spans="1:19" x14ac:dyDescent="0.35">
      <c r="A24" s="1" t="s">
        <v>412</v>
      </c>
      <c r="B24" t="s">
        <v>44</v>
      </c>
      <c r="C24" t="s">
        <v>46</v>
      </c>
      <c r="D24" t="s">
        <v>46</v>
      </c>
      <c r="E24" t="s">
        <v>46</v>
      </c>
      <c r="F24" t="s">
        <v>462</v>
      </c>
      <c r="G24" t="s">
        <v>477</v>
      </c>
      <c r="H24" t="s">
        <v>491</v>
      </c>
      <c r="I24" t="s">
        <v>505</v>
      </c>
      <c r="J24" t="s">
        <v>518</v>
      </c>
      <c r="K24" t="s">
        <v>532</v>
      </c>
      <c r="L24" t="s">
        <v>547</v>
      </c>
      <c r="M24" t="s">
        <v>561</v>
      </c>
      <c r="N24" t="s">
        <v>577</v>
      </c>
      <c r="O24" t="s">
        <v>592</v>
      </c>
      <c r="P24" t="s">
        <v>607</v>
      </c>
      <c r="Q24" t="s">
        <v>622</v>
      </c>
      <c r="R24" t="s">
        <v>638</v>
      </c>
      <c r="S24" t="s">
        <v>652</v>
      </c>
    </row>
    <row r="26" spans="1:19" x14ac:dyDescent="0.35">
      <c r="A26" s="2" t="s">
        <v>1408</v>
      </c>
      <c r="B26" s="3" t="e">
        <f t="shared" ref="B26:S26" si="0">B4/B2</f>
        <v>#VALUE!</v>
      </c>
      <c r="C26" s="3">
        <f t="shared" si="0"/>
        <v>0.64090056285178232</v>
      </c>
      <c r="D26" s="3" t="e">
        <f t="shared" si="0"/>
        <v>#VALUE!</v>
      </c>
      <c r="E26" s="3" t="e">
        <f t="shared" si="0"/>
        <v>#VALUE!</v>
      </c>
      <c r="F26" s="3">
        <f t="shared" si="0"/>
        <v>0.75443078396934371</v>
      </c>
      <c r="G26" s="3">
        <f t="shared" si="0"/>
        <v>0.77774562291998262</v>
      </c>
      <c r="H26" s="3">
        <f t="shared" si="0"/>
        <v>0.79578425294482336</v>
      </c>
      <c r="I26" s="3">
        <f t="shared" si="0"/>
        <v>0.80235089246843705</v>
      </c>
      <c r="J26" s="3">
        <f t="shared" si="0"/>
        <v>0.79464542750215905</v>
      </c>
      <c r="K26" s="3">
        <f t="shared" si="0"/>
        <v>0.79623025980641871</v>
      </c>
      <c r="L26" s="3">
        <f t="shared" si="0"/>
        <v>0.81247047709022202</v>
      </c>
      <c r="M26" s="3">
        <f t="shared" si="0"/>
        <v>0.8160662824207493</v>
      </c>
      <c r="N26" s="3">
        <f t="shared" si="0"/>
        <v>0.81673518101047604</v>
      </c>
      <c r="O26" s="3">
        <f t="shared" si="0"/>
        <v>0.82307440897701278</v>
      </c>
      <c r="P26" s="3">
        <f t="shared" si="0"/>
        <v>0.81289727788830124</v>
      </c>
      <c r="Q26" s="3">
        <f t="shared" si="0"/>
        <v>0.81873177525351437</v>
      </c>
      <c r="R26" s="3">
        <f t="shared" si="0"/>
        <v>0.79346333424883275</v>
      </c>
      <c r="S26" s="3">
        <f t="shared" si="0"/>
        <v>0.79381870981124247</v>
      </c>
    </row>
    <row r="28" spans="1:19" x14ac:dyDescent="0.35">
      <c r="A28" s="2" t="s">
        <v>1409</v>
      </c>
      <c r="B28" s="3" t="e">
        <f t="shared" ref="B28:S28" si="1">B20/B4</f>
        <v>#VALUE!</v>
      </c>
      <c r="C28" s="3">
        <f t="shared" si="1"/>
        <v>0.15515222482435598</v>
      </c>
      <c r="D28" s="3" t="e">
        <f t="shared" si="1"/>
        <v>#VALUE!</v>
      </c>
      <c r="E28" s="3" t="e">
        <f t="shared" si="1"/>
        <v>#VALUE!</v>
      </c>
      <c r="F28" s="3">
        <f t="shared" si="1"/>
        <v>0.17015873015873015</v>
      </c>
      <c r="G28" s="3">
        <f t="shared" si="1"/>
        <v>0.43776744186046512</v>
      </c>
      <c r="H28" s="3">
        <f t="shared" si="1"/>
        <v>0.46213773761296356</v>
      </c>
      <c r="I28" s="3">
        <f t="shared" si="1"/>
        <v>0.49511665762344004</v>
      </c>
      <c r="J28" s="3">
        <f t="shared" si="1"/>
        <v>0.25890592923559957</v>
      </c>
      <c r="K28" s="3">
        <f t="shared" si="1"/>
        <v>0.53103007037747918</v>
      </c>
      <c r="L28" s="3">
        <f t="shared" si="1"/>
        <v>0.52693798449612406</v>
      </c>
      <c r="M28" s="3">
        <f t="shared" si="1"/>
        <v>0.55866513639975279</v>
      </c>
      <c r="N28" s="3">
        <f t="shared" si="1"/>
        <v>0.48636142230881635</v>
      </c>
      <c r="O28" s="3">
        <f t="shared" si="1"/>
        <v>0.44334877564526803</v>
      </c>
      <c r="P28" s="3">
        <f t="shared" si="1"/>
        <v>0.61487494777054852</v>
      </c>
      <c r="Q28" s="3">
        <f t="shared" si="1"/>
        <v>0.64214331277907721</v>
      </c>
      <c r="R28" s="3">
        <f t="shared" si="1"/>
        <v>0.62686050536517823</v>
      </c>
      <c r="S28" s="3">
        <f t="shared" si="1"/>
        <v>0.64337601254246146</v>
      </c>
    </row>
    <row r="31" spans="1:19" s="3" customFormat="1" x14ac:dyDescent="0.35">
      <c r="A31" s="3" t="s">
        <v>1410</v>
      </c>
      <c r="D31" s="3">
        <f>D2/C2-1</f>
        <v>0.10619136960600373</v>
      </c>
      <c r="E31" s="3">
        <f t="shared" ref="E31:S31" si="2">E2/D2-1</f>
        <v>0.21777476255088191</v>
      </c>
      <c r="F31" s="3">
        <f t="shared" si="2"/>
        <v>0.74456824512534814</v>
      </c>
      <c r="G31" s="3">
        <f t="shared" si="2"/>
        <v>0.1034647932300814</v>
      </c>
      <c r="H31" s="3">
        <f t="shared" si="2"/>
        <v>0.16698017653016928</v>
      </c>
      <c r="I31" s="3">
        <f t="shared" si="2"/>
        <v>0.13924364538127709</v>
      </c>
      <c r="J31" s="3">
        <f t="shared" si="2"/>
        <v>0.13419677840661737</v>
      </c>
      <c r="K31" s="3">
        <f t="shared" si="2"/>
        <v>0.13021782938297677</v>
      </c>
      <c r="L31" s="3">
        <f t="shared" si="2"/>
        <v>7.8451349974528739E-2</v>
      </c>
      <c r="M31" s="3">
        <f t="shared" si="2"/>
        <v>9.2741300582585451E-2</v>
      </c>
      <c r="N31" s="3">
        <f t="shared" si="2"/>
        <v>8.6599423631123829E-2</v>
      </c>
      <c r="O31" s="3">
        <f t="shared" si="2"/>
        <v>0.21721257127701898</v>
      </c>
      <c r="P31" s="3">
        <f t="shared" si="2"/>
        <v>0.12261684279333251</v>
      </c>
      <c r="Q31" s="3">
        <f t="shared" si="2"/>
        <v>0.1149012567324954</v>
      </c>
      <c r="R31" s="3">
        <f t="shared" si="2"/>
        <v>-4.92231361796579E-2</v>
      </c>
      <c r="S31" s="3">
        <f t="shared" si="2"/>
        <v>0.10340565778632249</v>
      </c>
    </row>
    <row r="32" spans="1:19" s="3" customFormat="1" x14ac:dyDescent="0.35">
      <c r="A32" s="3" t="s">
        <v>1411</v>
      </c>
      <c r="G32" s="3">
        <f>G4/F4-1</f>
        <v>0.13756613756613767</v>
      </c>
      <c r="H32" s="3">
        <f t="shared" ref="H32:S32" si="3">H4/G4-1</f>
        <v>0.19404651162790687</v>
      </c>
      <c r="I32" s="3">
        <f t="shared" si="3"/>
        <v>0.14864443751947642</v>
      </c>
      <c r="J32" s="3">
        <f t="shared" si="3"/>
        <v>0.12330439500813895</v>
      </c>
      <c r="K32" s="3">
        <f t="shared" si="3"/>
        <v>0.13247192368071481</v>
      </c>
      <c r="L32" s="3">
        <f t="shared" si="3"/>
        <v>0.10044785668586043</v>
      </c>
      <c r="M32" s="3">
        <f t="shared" si="3"/>
        <v>9.7577519379844935E-2</v>
      </c>
      <c r="N32" s="3">
        <f t="shared" si="3"/>
        <v>8.7490067979164809E-2</v>
      </c>
      <c r="O32" s="3">
        <f t="shared" si="3"/>
        <v>0.22666017210586142</v>
      </c>
      <c r="P32" s="3">
        <f t="shared" si="3"/>
        <v>0.10873593646591662</v>
      </c>
      <c r="Q32" s="3">
        <f t="shared" si="3"/>
        <v>0.1229033605921328</v>
      </c>
      <c r="R32" s="3">
        <f t="shared" si="3"/>
        <v>-7.85668722092282E-2</v>
      </c>
      <c r="S32" s="3">
        <f t="shared" si="3"/>
        <v>0.10389985000576907</v>
      </c>
    </row>
  </sheetData>
  <conditionalFormatting sqref="D31:S31">
    <cfRule type="colorScale" priority="2">
      <colorScale>
        <cfvo type="min"/>
        <cfvo type="max"/>
        <color rgb="FFFCFCFF"/>
        <color rgb="FF63BE7B"/>
      </colorScale>
    </cfRule>
  </conditionalFormatting>
  <conditionalFormatting sqref="G32:S32">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4"/>
  <sheetViews>
    <sheetView workbookViewId="0">
      <pane xSplit="1" ySplit="1" topLeftCell="B2" activePane="bottomRight" state="frozen"/>
      <selection pane="topRight" activeCell="B1" sqref="B1"/>
      <selection pane="bottomLeft" activeCell="A2" sqref="A2"/>
      <selection pane="bottomRight" activeCell="J46" sqref="J46"/>
    </sheetView>
  </sheetViews>
  <sheetFormatPr defaultRowHeight="14.5" x14ac:dyDescent="0.35"/>
  <cols>
    <col min="1" max="1" width="29.36328125" customWidth="1"/>
  </cols>
  <sheetData>
    <row r="1" spans="1:19" x14ac:dyDescent="0.35">
      <c r="B1" s="1" t="s">
        <v>388</v>
      </c>
      <c r="C1" s="1" t="s">
        <v>389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5">
      <c r="A2" s="1" t="s">
        <v>653</v>
      </c>
      <c r="B2" t="s">
        <v>44</v>
      </c>
      <c r="C2" t="s">
        <v>44</v>
      </c>
      <c r="D2" t="s">
        <v>692</v>
      </c>
      <c r="E2" t="s">
        <v>710</v>
      </c>
      <c r="F2" t="s">
        <v>727</v>
      </c>
      <c r="G2" t="s">
        <v>752</v>
      </c>
      <c r="H2" t="s">
        <v>776</v>
      </c>
      <c r="I2" t="s">
        <v>802</v>
      </c>
      <c r="J2" t="s">
        <v>827</v>
      </c>
      <c r="K2" t="s">
        <v>852</v>
      </c>
      <c r="L2" t="s">
        <v>875</v>
      </c>
      <c r="M2" t="s">
        <v>901</v>
      </c>
      <c r="N2" t="s">
        <v>927</v>
      </c>
      <c r="O2" t="s">
        <v>954</v>
      </c>
      <c r="P2" t="s">
        <v>978</v>
      </c>
      <c r="Q2" t="s">
        <v>1001</v>
      </c>
      <c r="R2" t="s">
        <v>1025</v>
      </c>
      <c r="S2" t="s">
        <v>1050</v>
      </c>
    </row>
    <row r="3" spans="1:19" x14ac:dyDescent="0.35">
      <c r="A3" s="1" t="s">
        <v>654</v>
      </c>
      <c r="B3" t="s">
        <v>44</v>
      </c>
      <c r="C3" t="s">
        <v>44</v>
      </c>
      <c r="D3" t="s">
        <v>44</v>
      </c>
      <c r="E3" t="s">
        <v>44</v>
      </c>
      <c r="F3" t="s">
        <v>728</v>
      </c>
      <c r="G3" t="s">
        <v>470</v>
      </c>
      <c r="H3" t="s">
        <v>777</v>
      </c>
      <c r="I3" t="s">
        <v>803</v>
      </c>
      <c r="J3" t="s">
        <v>828</v>
      </c>
      <c r="K3" t="s">
        <v>853</v>
      </c>
      <c r="L3" t="s">
        <v>876</v>
      </c>
      <c r="M3" t="s">
        <v>902</v>
      </c>
      <c r="N3" t="s">
        <v>928</v>
      </c>
      <c r="O3" t="s">
        <v>955</v>
      </c>
      <c r="P3" t="s">
        <v>979</v>
      </c>
      <c r="Q3" t="s">
        <v>1002</v>
      </c>
      <c r="R3" t="s">
        <v>650</v>
      </c>
      <c r="S3" t="s">
        <v>1051</v>
      </c>
    </row>
    <row r="4" spans="1:19" x14ac:dyDescent="0.35">
      <c r="A4" s="1" t="s">
        <v>655</v>
      </c>
      <c r="B4" t="s">
        <v>44</v>
      </c>
      <c r="C4" t="s">
        <v>44</v>
      </c>
      <c r="D4" t="s">
        <v>692</v>
      </c>
      <c r="E4" t="s">
        <v>710</v>
      </c>
      <c r="F4" t="s">
        <v>729</v>
      </c>
      <c r="G4" t="s">
        <v>753</v>
      </c>
      <c r="H4" t="s">
        <v>778</v>
      </c>
      <c r="I4" t="s">
        <v>804</v>
      </c>
      <c r="J4" t="s">
        <v>829</v>
      </c>
      <c r="K4" t="s">
        <v>854</v>
      </c>
      <c r="L4" t="s">
        <v>877</v>
      </c>
      <c r="M4" t="s">
        <v>903</v>
      </c>
      <c r="N4" t="s">
        <v>929</v>
      </c>
      <c r="O4" t="s">
        <v>956</v>
      </c>
      <c r="P4" t="s">
        <v>980</v>
      </c>
      <c r="Q4" t="s">
        <v>1003</v>
      </c>
      <c r="R4" t="s">
        <v>1026</v>
      </c>
      <c r="S4" t="s">
        <v>1052</v>
      </c>
    </row>
    <row r="5" spans="1:19" x14ac:dyDescent="0.35">
      <c r="A5" s="1" t="s">
        <v>656</v>
      </c>
      <c r="B5" t="s">
        <v>44</v>
      </c>
      <c r="C5" t="s">
        <v>44</v>
      </c>
      <c r="D5" t="s">
        <v>693</v>
      </c>
      <c r="E5" t="s">
        <v>711</v>
      </c>
      <c r="F5" t="s">
        <v>730</v>
      </c>
      <c r="G5" t="s">
        <v>754</v>
      </c>
      <c r="H5" t="s">
        <v>779</v>
      </c>
      <c r="I5" t="s">
        <v>805</v>
      </c>
      <c r="J5" t="s">
        <v>830</v>
      </c>
      <c r="K5" t="s">
        <v>855</v>
      </c>
      <c r="L5" t="s">
        <v>878</v>
      </c>
      <c r="M5" t="s">
        <v>904</v>
      </c>
      <c r="N5" t="s">
        <v>930</v>
      </c>
      <c r="O5" t="s">
        <v>957</v>
      </c>
      <c r="P5" t="s">
        <v>861</v>
      </c>
      <c r="Q5" t="s">
        <v>1004</v>
      </c>
      <c r="R5" t="s">
        <v>1027</v>
      </c>
      <c r="S5" t="s">
        <v>1053</v>
      </c>
    </row>
    <row r="6" spans="1:19" x14ac:dyDescent="0.35">
      <c r="A6" s="1" t="s">
        <v>657</v>
      </c>
      <c r="B6" t="s">
        <v>44</v>
      </c>
      <c r="C6" t="s">
        <v>44</v>
      </c>
      <c r="D6" t="s">
        <v>44</v>
      </c>
      <c r="E6" t="s">
        <v>44</v>
      </c>
      <c r="F6" t="s">
        <v>44</v>
      </c>
      <c r="G6" t="s">
        <v>44</v>
      </c>
      <c r="H6" t="s">
        <v>44</v>
      </c>
      <c r="I6" t="s">
        <v>44</v>
      </c>
      <c r="J6" t="s">
        <v>44</v>
      </c>
      <c r="K6" t="s">
        <v>44</v>
      </c>
      <c r="L6" t="s">
        <v>44</v>
      </c>
      <c r="M6" t="s">
        <v>44</v>
      </c>
      <c r="N6" t="s">
        <v>44</v>
      </c>
      <c r="O6" t="s">
        <v>44</v>
      </c>
      <c r="P6" t="s">
        <v>44</v>
      </c>
      <c r="Q6" t="s">
        <v>44</v>
      </c>
      <c r="R6" t="s">
        <v>44</v>
      </c>
      <c r="S6" t="s">
        <v>44</v>
      </c>
    </row>
    <row r="7" spans="1:19" x14ac:dyDescent="0.35">
      <c r="A7" s="1" t="s">
        <v>658</v>
      </c>
      <c r="B7" t="s">
        <v>44</v>
      </c>
      <c r="C7" t="s">
        <v>44</v>
      </c>
      <c r="D7" t="s">
        <v>694</v>
      </c>
      <c r="E7" t="s">
        <v>712</v>
      </c>
      <c r="F7" t="s">
        <v>731</v>
      </c>
      <c r="G7" t="s">
        <v>755</v>
      </c>
      <c r="H7" t="s">
        <v>780</v>
      </c>
      <c r="I7" t="s">
        <v>806</v>
      </c>
      <c r="J7" t="s">
        <v>831</v>
      </c>
      <c r="K7" t="s">
        <v>856</v>
      </c>
      <c r="L7" t="s">
        <v>879</v>
      </c>
      <c r="M7" t="s">
        <v>905</v>
      </c>
      <c r="N7" t="s">
        <v>931</v>
      </c>
      <c r="O7" t="s">
        <v>958</v>
      </c>
      <c r="P7" t="s">
        <v>981</v>
      </c>
      <c r="Q7" t="s">
        <v>1005</v>
      </c>
      <c r="R7" t="s">
        <v>1028</v>
      </c>
      <c r="S7" t="s">
        <v>1054</v>
      </c>
    </row>
    <row r="8" spans="1:19" x14ac:dyDescent="0.35">
      <c r="A8" s="1" t="s">
        <v>659</v>
      </c>
      <c r="B8" t="s">
        <v>44</v>
      </c>
      <c r="C8" t="s">
        <v>44</v>
      </c>
      <c r="D8" t="s">
        <v>695</v>
      </c>
      <c r="E8" t="s">
        <v>713</v>
      </c>
      <c r="F8" t="s">
        <v>732</v>
      </c>
      <c r="G8" t="s">
        <v>756</v>
      </c>
      <c r="H8" t="s">
        <v>781</v>
      </c>
      <c r="I8" t="s">
        <v>807</v>
      </c>
      <c r="J8" t="s">
        <v>832</v>
      </c>
      <c r="K8" t="s">
        <v>857</v>
      </c>
      <c r="L8" t="s">
        <v>880</v>
      </c>
      <c r="M8" t="s">
        <v>906</v>
      </c>
      <c r="N8" t="s">
        <v>932</v>
      </c>
      <c r="O8" t="s">
        <v>959</v>
      </c>
      <c r="P8" t="s">
        <v>982</v>
      </c>
      <c r="Q8" t="s">
        <v>1006</v>
      </c>
      <c r="R8" t="s">
        <v>1029</v>
      </c>
      <c r="S8" t="s">
        <v>1055</v>
      </c>
    </row>
    <row r="9" spans="1:19" x14ac:dyDescent="0.35">
      <c r="A9" s="1" t="s">
        <v>660</v>
      </c>
      <c r="B9" t="s">
        <v>44</v>
      </c>
      <c r="C9" t="s">
        <v>44</v>
      </c>
      <c r="D9" t="s">
        <v>44</v>
      </c>
      <c r="E9" t="s">
        <v>44</v>
      </c>
      <c r="F9" t="s">
        <v>733</v>
      </c>
      <c r="G9" t="s">
        <v>757</v>
      </c>
      <c r="H9" t="s">
        <v>782</v>
      </c>
      <c r="I9" t="s">
        <v>808</v>
      </c>
      <c r="J9" t="s">
        <v>833</v>
      </c>
      <c r="K9" t="s">
        <v>858</v>
      </c>
      <c r="L9" t="s">
        <v>881</v>
      </c>
      <c r="M9" t="s">
        <v>907</v>
      </c>
      <c r="N9" t="s">
        <v>933</v>
      </c>
      <c r="O9" t="s">
        <v>960</v>
      </c>
      <c r="P9" t="s">
        <v>983</v>
      </c>
      <c r="Q9" t="s">
        <v>1007</v>
      </c>
      <c r="R9" t="s">
        <v>1030</v>
      </c>
      <c r="S9" t="s">
        <v>1056</v>
      </c>
    </row>
    <row r="10" spans="1:19" x14ac:dyDescent="0.35">
      <c r="A10" s="1" t="s">
        <v>661</v>
      </c>
      <c r="B10" t="s">
        <v>44</v>
      </c>
      <c r="C10" t="s">
        <v>44</v>
      </c>
      <c r="D10" t="s">
        <v>44</v>
      </c>
      <c r="E10" t="s">
        <v>44</v>
      </c>
      <c r="F10" t="s">
        <v>734</v>
      </c>
      <c r="G10" t="s">
        <v>758</v>
      </c>
      <c r="H10" t="s">
        <v>783</v>
      </c>
      <c r="I10" t="s">
        <v>809</v>
      </c>
      <c r="J10" t="s">
        <v>834</v>
      </c>
      <c r="K10" t="s">
        <v>834</v>
      </c>
      <c r="L10" t="s">
        <v>882</v>
      </c>
      <c r="M10" t="s">
        <v>908</v>
      </c>
      <c r="N10" t="s">
        <v>934</v>
      </c>
      <c r="O10" t="s">
        <v>579</v>
      </c>
      <c r="P10" t="s">
        <v>984</v>
      </c>
      <c r="Q10" t="s">
        <v>1008</v>
      </c>
      <c r="R10" t="s">
        <v>1031</v>
      </c>
      <c r="S10" t="s">
        <v>1057</v>
      </c>
    </row>
    <row r="11" spans="1:19" x14ac:dyDescent="0.35">
      <c r="A11" s="1" t="s">
        <v>662</v>
      </c>
      <c r="B11" t="s">
        <v>44</v>
      </c>
      <c r="C11" t="s">
        <v>44</v>
      </c>
      <c r="D11" t="s">
        <v>44</v>
      </c>
      <c r="E11" t="s">
        <v>44</v>
      </c>
      <c r="F11" t="s">
        <v>735</v>
      </c>
      <c r="G11" t="s">
        <v>735</v>
      </c>
      <c r="H11" t="s">
        <v>784</v>
      </c>
      <c r="I11" t="s">
        <v>810</v>
      </c>
      <c r="J11" t="s">
        <v>835</v>
      </c>
      <c r="K11" t="s">
        <v>859</v>
      </c>
      <c r="L11" t="s">
        <v>883</v>
      </c>
      <c r="M11" t="s">
        <v>909</v>
      </c>
      <c r="N11" t="s">
        <v>935</v>
      </c>
      <c r="O11" t="s">
        <v>961</v>
      </c>
      <c r="P11" t="s">
        <v>985</v>
      </c>
      <c r="Q11" t="s">
        <v>1009</v>
      </c>
      <c r="R11" t="s">
        <v>1032</v>
      </c>
      <c r="S11" t="s">
        <v>1058</v>
      </c>
    </row>
    <row r="12" spans="1:19" x14ac:dyDescent="0.35">
      <c r="A12" s="1" t="s">
        <v>663</v>
      </c>
      <c r="B12" t="s">
        <v>44</v>
      </c>
      <c r="C12" t="s">
        <v>44</v>
      </c>
      <c r="D12" t="s">
        <v>44</v>
      </c>
      <c r="E12" t="s">
        <v>44</v>
      </c>
      <c r="F12" t="s">
        <v>736</v>
      </c>
      <c r="G12" t="s">
        <v>759</v>
      </c>
      <c r="H12" t="s">
        <v>785</v>
      </c>
      <c r="I12" t="s">
        <v>811</v>
      </c>
      <c r="J12" t="s">
        <v>836</v>
      </c>
      <c r="K12" t="s">
        <v>860</v>
      </c>
      <c r="L12" t="s">
        <v>884</v>
      </c>
      <c r="M12" t="s">
        <v>910</v>
      </c>
      <c r="N12" t="s">
        <v>936</v>
      </c>
      <c r="O12" t="s">
        <v>962</v>
      </c>
      <c r="P12" t="s">
        <v>986</v>
      </c>
      <c r="Q12" t="s">
        <v>1010</v>
      </c>
      <c r="R12" t="s">
        <v>1033</v>
      </c>
      <c r="S12" t="s">
        <v>1059</v>
      </c>
    </row>
    <row r="13" spans="1:19" x14ac:dyDescent="0.35">
      <c r="A13" s="1" t="s">
        <v>664</v>
      </c>
      <c r="B13" t="s">
        <v>44</v>
      </c>
      <c r="C13" t="s">
        <v>44</v>
      </c>
      <c r="D13" t="s">
        <v>696</v>
      </c>
      <c r="E13" t="s">
        <v>482</v>
      </c>
      <c r="F13" t="s">
        <v>509</v>
      </c>
      <c r="G13" t="s">
        <v>692</v>
      </c>
      <c r="H13" t="s">
        <v>786</v>
      </c>
      <c r="I13" t="s">
        <v>812</v>
      </c>
      <c r="J13" t="s">
        <v>837</v>
      </c>
      <c r="K13" t="s">
        <v>861</v>
      </c>
      <c r="L13" t="s">
        <v>885</v>
      </c>
      <c r="M13" t="s">
        <v>911</v>
      </c>
      <c r="N13" t="s">
        <v>937</v>
      </c>
      <c r="O13" t="s">
        <v>963</v>
      </c>
      <c r="P13" t="s">
        <v>987</v>
      </c>
      <c r="Q13" t="s">
        <v>1011</v>
      </c>
      <c r="R13" t="s">
        <v>1034</v>
      </c>
      <c r="S13" t="s">
        <v>1060</v>
      </c>
    </row>
    <row r="14" spans="1:19" x14ac:dyDescent="0.35">
      <c r="A14" s="1" t="s">
        <v>665</v>
      </c>
      <c r="B14" t="s">
        <v>44</v>
      </c>
      <c r="C14" t="s">
        <v>44</v>
      </c>
      <c r="D14" t="s">
        <v>697</v>
      </c>
      <c r="E14" t="s">
        <v>714</v>
      </c>
      <c r="F14" t="s">
        <v>44</v>
      </c>
      <c r="G14" t="s">
        <v>44</v>
      </c>
      <c r="H14" t="s">
        <v>44</v>
      </c>
      <c r="I14" t="s">
        <v>44</v>
      </c>
      <c r="J14" t="s">
        <v>44</v>
      </c>
      <c r="K14" t="s">
        <v>44</v>
      </c>
      <c r="L14" t="s">
        <v>886</v>
      </c>
      <c r="M14" t="s">
        <v>912</v>
      </c>
      <c r="N14" t="s">
        <v>938</v>
      </c>
      <c r="O14" t="s">
        <v>44</v>
      </c>
      <c r="P14" t="s">
        <v>44</v>
      </c>
      <c r="Q14" t="s">
        <v>44</v>
      </c>
      <c r="R14" t="s">
        <v>44</v>
      </c>
      <c r="S14" t="s">
        <v>44</v>
      </c>
    </row>
    <row r="15" spans="1:19" x14ac:dyDescent="0.35">
      <c r="A15" s="1" t="s">
        <v>666</v>
      </c>
      <c r="B15" t="s">
        <v>44</v>
      </c>
      <c r="C15" t="s">
        <v>44</v>
      </c>
      <c r="D15" t="s">
        <v>698</v>
      </c>
      <c r="E15" t="s">
        <v>715</v>
      </c>
      <c r="F15" t="s">
        <v>737</v>
      </c>
      <c r="G15" t="s">
        <v>760</v>
      </c>
      <c r="H15" t="s">
        <v>787</v>
      </c>
      <c r="I15" t="s">
        <v>813</v>
      </c>
      <c r="J15" t="s">
        <v>838</v>
      </c>
      <c r="K15" t="s">
        <v>862</v>
      </c>
      <c r="L15" t="s">
        <v>887</v>
      </c>
      <c r="M15" t="s">
        <v>913</v>
      </c>
      <c r="N15" t="s">
        <v>939</v>
      </c>
      <c r="O15" t="s">
        <v>964</v>
      </c>
      <c r="P15" t="s">
        <v>988</v>
      </c>
      <c r="Q15" t="s">
        <v>1012</v>
      </c>
      <c r="R15" t="s">
        <v>1035</v>
      </c>
      <c r="S15" t="s">
        <v>1061</v>
      </c>
    </row>
    <row r="16" spans="1:19" x14ac:dyDescent="0.35">
      <c r="A16" s="1" t="s">
        <v>667</v>
      </c>
      <c r="B16" t="s">
        <v>44</v>
      </c>
      <c r="C16" t="s">
        <v>44</v>
      </c>
      <c r="D16" t="s">
        <v>699</v>
      </c>
      <c r="E16" t="s">
        <v>716</v>
      </c>
      <c r="F16" t="s">
        <v>738</v>
      </c>
      <c r="G16" t="s">
        <v>761</v>
      </c>
      <c r="H16" t="s">
        <v>788</v>
      </c>
      <c r="I16" t="s">
        <v>814</v>
      </c>
      <c r="J16" t="s">
        <v>839</v>
      </c>
      <c r="K16" t="s">
        <v>863</v>
      </c>
      <c r="L16" t="s">
        <v>888</v>
      </c>
      <c r="M16" t="s">
        <v>914</v>
      </c>
      <c r="N16" t="s">
        <v>940</v>
      </c>
      <c r="O16" t="s">
        <v>965</v>
      </c>
      <c r="P16" t="s">
        <v>989</v>
      </c>
      <c r="Q16" t="s">
        <v>1013</v>
      </c>
      <c r="R16" t="s">
        <v>1036</v>
      </c>
      <c r="S16" t="s">
        <v>1062</v>
      </c>
    </row>
    <row r="17" spans="1:19" x14ac:dyDescent="0.35">
      <c r="A17" s="1" t="s">
        <v>668</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row>
    <row r="18" spans="1:19" x14ac:dyDescent="0.35">
      <c r="A18" s="1" t="s">
        <v>669</v>
      </c>
      <c r="B18" t="s">
        <v>44</v>
      </c>
      <c r="C18" t="s">
        <v>44</v>
      </c>
      <c r="D18" t="s">
        <v>700</v>
      </c>
      <c r="E18" t="s">
        <v>717</v>
      </c>
      <c r="F18" t="s">
        <v>739</v>
      </c>
      <c r="G18" t="s">
        <v>762</v>
      </c>
      <c r="H18" t="s">
        <v>789</v>
      </c>
      <c r="I18" t="s">
        <v>815</v>
      </c>
      <c r="J18" t="s">
        <v>840</v>
      </c>
      <c r="K18" t="s">
        <v>864</v>
      </c>
      <c r="L18" t="s">
        <v>889</v>
      </c>
      <c r="M18" t="s">
        <v>915</v>
      </c>
      <c r="N18" t="s">
        <v>941</v>
      </c>
      <c r="O18" t="s">
        <v>966</v>
      </c>
      <c r="P18" t="s">
        <v>990</v>
      </c>
      <c r="Q18" t="s">
        <v>1014</v>
      </c>
      <c r="R18" t="s">
        <v>1037</v>
      </c>
      <c r="S18" t="s">
        <v>1063</v>
      </c>
    </row>
    <row r="19" spans="1:19" x14ac:dyDescent="0.35">
      <c r="A19" s="1" t="s">
        <v>670</v>
      </c>
      <c r="B19" t="s">
        <v>44</v>
      </c>
      <c r="C19" t="s">
        <v>44</v>
      </c>
      <c r="D19" t="s">
        <v>701</v>
      </c>
      <c r="E19" t="s">
        <v>718</v>
      </c>
      <c r="F19" t="s">
        <v>740</v>
      </c>
      <c r="G19" t="s">
        <v>763</v>
      </c>
      <c r="H19" t="s">
        <v>790</v>
      </c>
      <c r="I19" t="s">
        <v>816</v>
      </c>
      <c r="J19" t="s">
        <v>841</v>
      </c>
      <c r="K19" t="s">
        <v>777</v>
      </c>
      <c r="L19" t="s">
        <v>890</v>
      </c>
      <c r="M19" t="s">
        <v>916</v>
      </c>
      <c r="N19" t="s">
        <v>942</v>
      </c>
      <c r="O19" t="s">
        <v>967</v>
      </c>
      <c r="P19" t="s">
        <v>426</v>
      </c>
      <c r="Q19" t="s">
        <v>763</v>
      </c>
      <c r="R19" t="s">
        <v>1038</v>
      </c>
      <c r="S19" t="s">
        <v>1064</v>
      </c>
    </row>
    <row r="20" spans="1:19" x14ac:dyDescent="0.35">
      <c r="A20" s="1" t="s">
        <v>671</v>
      </c>
      <c r="B20" t="s">
        <v>44</v>
      </c>
      <c r="C20" t="s">
        <v>44</v>
      </c>
      <c r="D20" t="s">
        <v>137</v>
      </c>
      <c r="E20" t="s">
        <v>54</v>
      </c>
      <c r="F20" t="s">
        <v>741</v>
      </c>
      <c r="G20" t="s">
        <v>764</v>
      </c>
      <c r="H20" t="s">
        <v>764</v>
      </c>
      <c r="I20" t="s">
        <v>44</v>
      </c>
      <c r="J20" t="s">
        <v>44</v>
      </c>
      <c r="K20" t="s">
        <v>44</v>
      </c>
      <c r="L20" t="s">
        <v>44</v>
      </c>
      <c r="M20" t="s">
        <v>44</v>
      </c>
      <c r="N20" t="s">
        <v>44</v>
      </c>
      <c r="O20" t="s">
        <v>968</v>
      </c>
      <c r="P20" t="s">
        <v>44</v>
      </c>
      <c r="Q20" t="s">
        <v>44</v>
      </c>
      <c r="R20" t="s">
        <v>1039</v>
      </c>
      <c r="S20" t="s">
        <v>1065</v>
      </c>
    </row>
    <row r="21" spans="1:19" x14ac:dyDescent="0.35">
      <c r="A21" s="1" t="s">
        <v>672</v>
      </c>
      <c r="B21" t="s">
        <v>44</v>
      </c>
      <c r="C21" t="s">
        <v>44</v>
      </c>
      <c r="D21" t="s">
        <v>44</v>
      </c>
      <c r="E21" t="s">
        <v>719</v>
      </c>
      <c r="F21" t="s">
        <v>742</v>
      </c>
      <c r="G21" t="s">
        <v>765</v>
      </c>
      <c r="H21" t="s">
        <v>791</v>
      </c>
      <c r="I21" t="s">
        <v>817</v>
      </c>
      <c r="J21" t="s">
        <v>842</v>
      </c>
      <c r="K21" t="s">
        <v>865</v>
      </c>
      <c r="L21" t="s">
        <v>891</v>
      </c>
      <c r="M21" t="s">
        <v>917</v>
      </c>
      <c r="N21" t="s">
        <v>943</v>
      </c>
      <c r="O21" t="s">
        <v>969</v>
      </c>
      <c r="P21" t="s">
        <v>44</v>
      </c>
      <c r="Q21" t="s">
        <v>44</v>
      </c>
      <c r="R21" t="s">
        <v>44</v>
      </c>
      <c r="S21" t="s">
        <v>44</v>
      </c>
    </row>
    <row r="22" spans="1:19" x14ac:dyDescent="0.35">
      <c r="A22" s="1" t="s">
        <v>673</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row>
    <row r="23" spans="1:19" x14ac:dyDescent="0.35">
      <c r="A23" s="1" t="s">
        <v>674</v>
      </c>
      <c r="B23" t="s">
        <v>44</v>
      </c>
      <c r="C23" t="s">
        <v>44</v>
      </c>
      <c r="D23" t="s">
        <v>702</v>
      </c>
      <c r="E23" t="s">
        <v>720</v>
      </c>
      <c r="F23" t="s">
        <v>743</v>
      </c>
      <c r="G23" t="s">
        <v>766</v>
      </c>
      <c r="H23" t="s">
        <v>792</v>
      </c>
      <c r="I23" t="s">
        <v>818</v>
      </c>
      <c r="J23" t="s">
        <v>843</v>
      </c>
      <c r="K23" t="s">
        <v>866</v>
      </c>
      <c r="L23" t="s">
        <v>892</v>
      </c>
      <c r="M23" t="s">
        <v>918</v>
      </c>
      <c r="N23" t="s">
        <v>944</v>
      </c>
      <c r="O23" t="s">
        <v>970</v>
      </c>
      <c r="P23" t="s">
        <v>991</v>
      </c>
      <c r="Q23" t="s">
        <v>1015</v>
      </c>
      <c r="R23" t="s">
        <v>1040</v>
      </c>
      <c r="S23" t="s">
        <v>1066</v>
      </c>
    </row>
    <row r="24" spans="1:19" x14ac:dyDescent="0.35">
      <c r="A24" s="1" t="s">
        <v>675</v>
      </c>
      <c r="B24" t="s">
        <v>44</v>
      </c>
      <c r="C24" t="s">
        <v>44</v>
      </c>
      <c r="D24" t="s">
        <v>703</v>
      </c>
      <c r="E24" t="s">
        <v>721</v>
      </c>
      <c r="F24" t="s">
        <v>744</v>
      </c>
      <c r="G24" t="s">
        <v>767</v>
      </c>
      <c r="H24" t="s">
        <v>793</v>
      </c>
      <c r="I24" t="s">
        <v>819</v>
      </c>
      <c r="J24" t="s">
        <v>844</v>
      </c>
      <c r="K24" t="s">
        <v>867</v>
      </c>
      <c r="L24" t="s">
        <v>893</v>
      </c>
      <c r="M24" t="s">
        <v>919</v>
      </c>
      <c r="N24" t="s">
        <v>945</v>
      </c>
      <c r="O24" t="s">
        <v>971</v>
      </c>
      <c r="P24" t="s">
        <v>992</v>
      </c>
      <c r="Q24" t="s">
        <v>1016</v>
      </c>
      <c r="R24" t="s">
        <v>1041</v>
      </c>
      <c r="S24" t="s">
        <v>1067</v>
      </c>
    </row>
    <row r="25" spans="1:19" x14ac:dyDescent="0.35">
      <c r="A25" s="1" t="s">
        <v>676</v>
      </c>
      <c r="B25" t="s">
        <v>44</v>
      </c>
      <c r="C25" t="s">
        <v>44</v>
      </c>
      <c r="D25" t="s">
        <v>54</v>
      </c>
      <c r="E25" t="s">
        <v>44</v>
      </c>
      <c r="F25" t="s">
        <v>91</v>
      </c>
      <c r="G25" t="s">
        <v>114</v>
      </c>
      <c r="H25" t="s">
        <v>137</v>
      </c>
      <c r="I25" t="s">
        <v>44</v>
      </c>
      <c r="J25" t="s">
        <v>44</v>
      </c>
      <c r="K25" t="s">
        <v>44</v>
      </c>
      <c r="L25" t="s">
        <v>44</v>
      </c>
      <c r="M25" t="s">
        <v>44</v>
      </c>
      <c r="N25" t="s">
        <v>259</v>
      </c>
      <c r="O25" t="s">
        <v>279</v>
      </c>
      <c r="P25" t="s">
        <v>300</v>
      </c>
      <c r="Q25" t="s">
        <v>321</v>
      </c>
      <c r="R25" t="s">
        <v>340</v>
      </c>
      <c r="S25" t="s">
        <v>359</v>
      </c>
    </row>
    <row r="26" spans="1:19" x14ac:dyDescent="0.35">
      <c r="A26" s="1" t="s">
        <v>677</v>
      </c>
      <c r="B26" t="s">
        <v>44</v>
      </c>
      <c r="C26" t="s">
        <v>44</v>
      </c>
      <c r="D26" t="s">
        <v>44</v>
      </c>
      <c r="E26" t="s">
        <v>44</v>
      </c>
      <c r="F26" t="s">
        <v>745</v>
      </c>
      <c r="G26" t="s">
        <v>768</v>
      </c>
      <c r="H26" t="s">
        <v>794</v>
      </c>
      <c r="I26" t="s">
        <v>820</v>
      </c>
      <c r="J26" t="s">
        <v>845</v>
      </c>
      <c r="K26" t="s">
        <v>868</v>
      </c>
      <c r="L26" t="s">
        <v>894</v>
      </c>
      <c r="M26" t="s">
        <v>920</v>
      </c>
      <c r="N26" t="s">
        <v>946</v>
      </c>
      <c r="O26" t="s">
        <v>499</v>
      </c>
      <c r="P26" t="s">
        <v>993</v>
      </c>
      <c r="Q26" t="s">
        <v>1017</v>
      </c>
      <c r="R26" t="s">
        <v>1042</v>
      </c>
      <c r="S26" t="s">
        <v>1068</v>
      </c>
    </row>
    <row r="27" spans="1:19" x14ac:dyDescent="0.35">
      <c r="A27" s="1" t="s">
        <v>678</v>
      </c>
      <c r="B27" t="s">
        <v>44</v>
      </c>
      <c r="C27" t="s">
        <v>44</v>
      </c>
      <c r="D27" t="s">
        <v>704</v>
      </c>
      <c r="E27" t="s">
        <v>722</v>
      </c>
      <c r="F27" t="s">
        <v>746</v>
      </c>
      <c r="G27" t="s">
        <v>737</v>
      </c>
      <c r="H27" t="s">
        <v>795</v>
      </c>
      <c r="I27" t="s">
        <v>821</v>
      </c>
      <c r="J27" t="s">
        <v>846</v>
      </c>
      <c r="K27" t="s">
        <v>869</v>
      </c>
      <c r="L27" t="s">
        <v>895</v>
      </c>
      <c r="M27" t="s">
        <v>921</v>
      </c>
      <c r="N27" t="s">
        <v>947</v>
      </c>
      <c r="O27" t="s">
        <v>972</v>
      </c>
      <c r="P27" t="s">
        <v>994</v>
      </c>
      <c r="Q27" t="s">
        <v>1018</v>
      </c>
      <c r="R27" t="s">
        <v>1043</v>
      </c>
      <c r="S27" t="s">
        <v>1069</v>
      </c>
    </row>
    <row r="28" spans="1:19" x14ac:dyDescent="0.35">
      <c r="A28" s="1" t="s">
        <v>679</v>
      </c>
      <c r="B28" t="s">
        <v>44</v>
      </c>
      <c r="C28" t="s">
        <v>44</v>
      </c>
      <c r="D28" t="s">
        <v>705</v>
      </c>
      <c r="E28" t="s">
        <v>722</v>
      </c>
      <c r="F28" t="s">
        <v>747</v>
      </c>
      <c r="G28" t="s">
        <v>769</v>
      </c>
      <c r="H28" t="s">
        <v>796</v>
      </c>
      <c r="I28" t="s">
        <v>822</v>
      </c>
      <c r="J28" t="s">
        <v>847</v>
      </c>
      <c r="K28" t="s">
        <v>870</v>
      </c>
      <c r="L28" t="s">
        <v>896</v>
      </c>
      <c r="M28" t="s">
        <v>922</v>
      </c>
      <c r="N28" t="s">
        <v>948</v>
      </c>
      <c r="O28" t="s">
        <v>973</v>
      </c>
      <c r="P28" t="s">
        <v>995</v>
      </c>
      <c r="Q28" t="s">
        <v>1019</v>
      </c>
      <c r="R28" t="s">
        <v>1044</v>
      </c>
      <c r="S28" t="s">
        <v>1070</v>
      </c>
    </row>
    <row r="29" spans="1:19" x14ac:dyDescent="0.35">
      <c r="A29" s="1" t="s">
        <v>680</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row>
    <row r="30" spans="1:19" x14ac:dyDescent="0.35">
      <c r="A30" s="1" t="s">
        <v>681</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row>
    <row r="31" spans="1:19" x14ac:dyDescent="0.35">
      <c r="A31" s="1" t="s">
        <v>682</v>
      </c>
      <c r="B31" t="s">
        <v>44</v>
      </c>
      <c r="C31" t="s">
        <v>44</v>
      </c>
      <c r="D31" t="s">
        <v>706</v>
      </c>
      <c r="E31" t="s">
        <v>723</v>
      </c>
      <c r="F31" t="s">
        <v>748</v>
      </c>
      <c r="G31" t="s">
        <v>770</v>
      </c>
      <c r="H31" t="s">
        <v>797</v>
      </c>
      <c r="I31" t="s">
        <v>823</v>
      </c>
      <c r="J31" t="s">
        <v>848</v>
      </c>
      <c r="K31" t="s">
        <v>871</v>
      </c>
      <c r="L31" t="s">
        <v>897</v>
      </c>
      <c r="M31" t="s">
        <v>923</v>
      </c>
      <c r="N31" t="s">
        <v>949</v>
      </c>
      <c r="O31" t="s">
        <v>974</v>
      </c>
      <c r="P31" t="s">
        <v>996</v>
      </c>
      <c r="Q31" t="s">
        <v>1020</v>
      </c>
      <c r="R31" t="s">
        <v>1045</v>
      </c>
      <c r="S31" t="s">
        <v>1071</v>
      </c>
    </row>
    <row r="32" spans="1:19" x14ac:dyDescent="0.35">
      <c r="A32" s="1" t="s">
        <v>683</v>
      </c>
      <c r="B32" t="s">
        <v>44</v>
      </c>
      <c r="C32" t="s">
        <v>44</v>
      </c>
      <c r="D32" t="s">
        <v>44</v>
      </c>
      <c r="E32" t="s">
        <v>44</v>
      </c>
      <c r="F32" t="s">
        <v>44</v>
      </c>
      <c r="G32" t="s">
        <v>44</v>
      </c>
      <c r="H32" t="s">
        <v>44</v>
      </c>
      <c r="I32" t="s">
        <v>44</v>
      </c>
      <c r="J32" t="s">
        <v>44</v>
      </c>
      <c r="K32" t="s">
        <v>44</v>
      </c>
      <c r="L32" t="s">
        <v>44</v>
      </c>
      <c r="M32" t="s">
        <v>44</v>
      </c>
      <c r="N32" t="s">
        <v>950</v>
      </c>
      <c r="O32" t="s">
        <v>975</v>
      </c>
      <c r="P32" t="s">
        <v>997</v>
      </c>
      <c r="Q32" t="s">
        <v>1021</v>
      </c>
      <c r="R32" t="s">
        <v>1046</v>
      </c>
      <c r="S32" t="s">
        <v>1072</v>
      </c>
    </row>
    <row r="33" spans="1:19" x14ac:dyDescent="0.35">
      <c r="A33" s="1" t="s">
        <v>684</v>
      </c>
      <c r="B33" t="s">
        <v>44</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row>
    <row r="34" spans="1:19" x14ac:dyDescent="0.35">
      <c r="A34" s="1" t="s">
        <v>685</v>
      </c>
      <c r="B34" t="s">
        <v>44</v>
      </c>
      <c r="C34" t="s">
        <v>44</v>
      </c>
      <c r="D34" t="s">
        <v>44</v>
      </c>
      <c r="E34" t="s">
        <v>44</v>
      </c>
      <c r="F34" t="s">
        <v>749</v>
      </c>
      <c r="G34" t="s">
        <v>771</v>
      </c>
      <c r="H34" t="s">
        <v>798</v>
      </c>
      <c r="I34" t="s">
        <v>824</v>
      </c>
      <c r="J34" t="s">
        <v>849</v>
      </c>
      <c r="K34" t="s">
        <v>872</v>
      </c>
      <c r="L34" t="s">
        <v>898</v>
      </c>
      <c r="M34" t="s">
        <v>924</v>
      </c>
      <c r="N34" t="s">
        <v>951</v>
      </c>
      <c r="O34" t="s">
        <v>976</v>
      </c>
      <c r="P34" t="s">
        <v>998</v>
      </c>
      <c r="Q34" t="s">
        <v>1022</v>
      </c>
      <c r="R34" t="s">
        <v>1047</v>
      </c>
      <c r="S34" t="s">
        <v>1073</v>
      </c>
    </row>
    <row r="35" spans="1:19" x14ac:dyDescent="0.35">
      <c r="A35" s="1" t="s">
        <v>686</v>
      </c>
      <c r="B35" t="s">
        <v>44</v>
      </c>
      <c r="C35" t="s">
        <v>44</v>
      </c>
      <c r="D35" t="s">
        <v>55</v>
      </c>
      <c r="E35" t="s">
        <v>724</v>
      </c>
      <c r="F35" t="s">
        <v>750</v>
      </c>
      <c r="G35" t="s">
        <v>772</v>
      </c>
      <c r="H35" t="s">
        <v>799</v>
      </c>
      <c r="I35" t="s">
        <v>825</v>
      </c>
      <c r="J35" t="s">
        <v>850</v>
      </c>
      <c r="K35" t="s">
        <v>873</v>
      </c>
      <c r="L35" t="s">
        <v>899</v>
      </c>
      <c r="M35" t="s">
        <v>925</v>
      </c>
      <c r="N35" t="s">
        <v>952</v>
      </c>
      <c r="O35" t="s">
        <v>779</v>
      </c>
      <c r="P35" t="s">
        <v>999</v>
      </c>
      <c r="Q35" t="s">
        <v>1023</v>
      </c>
      <c r="R35" t="s">
        <v>1048</v>
      </c>
      <c r="S35" t="s">
        <v>1074</v>
      </c>
    </row>
    <row r="36" spans="1:19" x14ac:dyDescent="0.35">
      <c r="A36" s="1" t="s">
        <v>687</v>
      </c>
      <c r="B36" t="s">
        <v>44</v>
      </c>
      <c r="C36" t="s">
        <v>44</v>
      </c>
      <c r="D36" t="s">
        <v>707</v>
      </c>
      <c r="E36" t="s">
        <v>44</v>
      </c>
      <c r="F36" t="s">
        <v>751</v>
      </c>
      <c r="G36" t="s">
        <v>773</v>
      </c>
      <c r="H36" t="s">
        <v>800</v>
      </c>
      <c r="I36" t="s">
        <v>826</v>
      </c>
      <c r="J36" t="s">
        <v>851</v>
      </c>
      <c r="K36" t="s">
        <v>874</v>
      </c>
      <c r="L36" t="s">
        <v>900</v>
      </c>
      <c r="M36" t="s">
        <v>926</v>
      </c>
      <c r="N36" t="s">
        <v>953</v>
      </c>
      <c r="O36" t="s">
        <v>977</v>
      </c>
      <c r="P36" t="s">
        <v>1000</v>
      </c>
      <c r="Q36" t="s">
        <v>1024</v>
      </c>
      <c r="R36" t="s">
        <v>1049</v>
      </c>
      <c r="S36" t="s">
        <v>44</v>
      </c>
    </row>
    <row r="37" spans="1:19" x14ac:dyDescent="0.35">
      <c r="A37" s="1" t="s">
        <v>688</v>
      </c>
      <c r="B37" t="s">
        <v>44</v>
      </c>
      <c r="C37" t="s">
        <v>44</v>
      </c>
      <c r="D37" t="s">
        <v>55</v>
      </c>
      <c r="E37" t="s">
        <v>71</v>
      </c>
      <c r="F37" t="s">
        <v>92</v>
      </c>
      <c r="G37" t="s">
        <v>115</v>
      </c>
      <c r="H37" t="s">
        <v>138</v>
      </c>
      <c r="I37" t="s">
        <v>157</v>
      </c>
      <c r="J37" t="s">
        <v>177</v>
      </c>
      <c r="K37" t="s">
        <v>199</v>
      </c>
      <c r="L37" t="s">
        <v>220</v>
      </c>
      <c r="M37" t="s">
        <v>240</v>
      </c>
      <c r="N37" t="s">
        <v>260</v>
      </c>
      <c r="O37" t="s">
        <v>280</v>
      </c>
      <c r="P37" t="s">
        <v>301</v>
      </c>
      <c r="Q37" t="s">
        <v>322</v>
      </c>
      <c r="R37" t="s">
        <v>341</v>
      </c>
      <c r="S37" t="s">
        <v>360</v>
      </c>
    </row>
    <row r="38" spans="1:19" x14ac:dyDescent="0.35">
      <c r="A38" s="1" t="s">
        <v>689</v>
      </c>
      <c r="B38" t="s">
        <v>44</v>
      </c>
      <c r="C38" t="s">
        <v>44</v>
      </c>
      <c r="D38" t="s">
        <v>708</v>
      </c>
      <c r="E38" t="s">
        <v>725</v>
      </c>
      <c r="F38" t="s">
        <v>739</v>
      </c>
      <c r="G38" t="s">
        <v>774</v>
      </c>
      <c r="H38" t="s">
        <v>801</v>
      </c>
      <c r="I38" t="s">
        <v>815</v>
      </c>
      <c r="J38" t="s">
        <v>840</v>
      </c>
      <c r="K38" t="s">
        <v>864</v>
      </c>
      <c r="L38" t="s">
        <v>889</v>
      </c>
      <c r="M38" t="s">
        <v>915</v>
      </c>
      <c r="N38" t="s">
        <v>941</v>
      </c>
      <c r="O38" t="s">
        <v>966</v>
      </c>
      <c r="P38" t="s">
        <v>990</v>
      </c>
      <c r="Q38" t="s">
        <v>1014</v>
      </c>
      <c r="R38" t="s">
        <v>1037</v>
      </c>
      <c r="S38" t="s">
        <v>1063</v>
      </c>
    </row>
    <row r="39" spans="1:19" x14ac:dyDescent="0.35">
      <c r="A39" s="1" t="s">
        <v>690</v>
      </c>
      <c r="B39" t="s">
        <v>44</v>
      </c>
      <c r="C39" t="s">
        <v>44</v>
      </c>
      <c r="D39" t="s">
        <v>709</v>
      </c>
      <c r="E39" t="s">
        <v>726</v>
      </c>
      <c r="F39" t="s">
        <v>44</v>
      </c>
      <c r="G39" t="s">
        <v>775</v>
      </c>
      <c r="H39" t="s">
        <v>424</v>
      </c>
      <c r="I39" t="s">
        <v>44</v>
      </c>
      <c r="J39" t="s">
        <v>44</v>
      </c>
      <c r="K39" t="s">
        <v>44</v>
      </c>
      <c r="L39" t="s">
        <v>44</v>
      </c>
      <c r="M39" t="s">
        <v>44</v>
      </c>
      <c r="N39" t="s">
        <v>44</v>
      </c>
      <c r="O39" t="s">
        <v>44</v>
      </c>
      <c r="P39" t="s">
        <v>44</v>
      </c>
      <c r="Q39" t="s">
        <v>44</v>
      </c>
      <c r="R39" t="s">
        <v>44</v>
      </c>
      <c r="S39" t="s">
        <v>44</v>
      </c>
    </row>
    <row r="40" spans="1:19" x14ac:dyDescent="0.35">
      <c r="A40" s="1" t="s">
        <v>691</v>
      </c>
      <c r="B40" t="s">
        <v>44</v>
      </c>
      <c r="C40" t="s">
        <v>44</v>
      </c>
      <c r="D40" t="s">
        <v>700</v>
      </c>
      <c r="E40" t="s">
        <v>717</v>
      </c>
      <c r="F40" t="s">
        <v>739</v>
      </c>
      <c r="G40" t="s">
        <v>762</v>
      </c>
      <c r="H40" t="s">
        <v>789</v>
      </c>
      <c r="I40" t="s">
        <v>815</v>
      </c>
      <c r="J40" t="s">
        <v>840</v>
      </c>
      <c r="K40" t="s">
        <v>864</v>
      </c>
      <c r="L40" t="s">
        <v>889</v>
      </c>
      <c r="M40" t="s">
        <v>915</v>
      </c>
      <c r="N40" t="s">
        <v>941</v>
      </c>
      <c r="O40" t="s">
        <v>966</v>
      </c>
      <c r="P40" t="s">
        <v>990</v>
      </c>
      <c r="Q40" t="s">
        <v>1014</v>
      </c>
      <c r="R40" t="s">
        <v>1037</v>
      </c>
      <c r="S40" t="s">
        <v>1063</v>
      </c>
    </row>
    <row r="44" spans="1:19" x14ac:dyDescent="0.35">
      <c r="A44" s="5" t="s">
        <v>1413</v>
      </c>
      <c r="D44">
        <f>D8/D24</f>
        <v>1.1442928930366116</v>
      </c>
      <c r="E44">
        <f t="shared" ref="E44:S44" si="0">E8/E24</f>
        <v>0.76386349786715413</v>
      </c>
      <c r="F44">
        <f t="shared" si="0"/>
        <v>1.5595254710397768</v>
      </c>
      <c r="G44">
        <f t="shared" si="0"/>
        <v>2.080369203061684</v>
      </c>
      <c r="H44">
        <f t="shared" si="0"/>
        <v>2.4968553459119498</v>
      </c>
      <c r="I44">
        <f t="shared" si="0"/>
        <v>2.6629962329759489</v>
      </c>
      <c r="J44">
        <f t="shared" si="0"/>
        <v>1.4817701785265276</v>
      </c>
      <c r="K44">
        <f t="shared" si="0"/>
        <v>1.8043829296424452</v>
      </c>
      <c r="L44">
        <f t="shared" si="0"/>
        <v>1.592074592074592</v>
      </c>
      <c r="M44">
        <f t="shared" si="0"/>
        <v>2.026795682917752</v>
      </c>
      <c r="N44">
        <f t="shared" si="0"/>
        <v>1.7788963460104399</v>
      </c>
      <c r="O44">
        <f t="shared" si="0"/>
        <v>1.9034420652391435</v>
      </c>
      <c r="P44">
        <f t="shared" si="0"/>
        <v>1.6113224237063246</v>
      </c>
      <c r="Q44">
        <f t="shared" si="0"/>
        <v>1.563175549757734</v>
      </c>
      <c r="R44">
        <f t="shared" si="0"/>
        <v>1.9052377670572018</v>
      </c>
      <c r="S44">
        <f t="shared" si="0"/>
        <v>1.754050447931889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9"/>
  <sheetViews>
    <sheetView workbookViewId="0">
      <pane xSplit="1" ySplit="1" topLeftCell="B2" activePane="bottomRight" state="frozen"/>
      <selection pane="topRight" activeCell="B1" sqref="B1"/>
      <selection pane="bottomLeft" activeCell="A2" sqref="A2"/>
      <selection pane="bottomRight" activeCell="H6" sqref="H6"/>
    </sheetView>
  </sheetViews>
  <sheetFormatPr defaultRowHeight="14.5" x14ac:dyDescent="0.35"/>
  <sheetData>
    <row r="1" spans="1:19" x14ac:dyDescent="0.35">
      <c r="B1" s="1" t="s">
        <v>388</v>
      </c>
      <c r="C1" s="1" t="s">
        <v>389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5">
      <c r="A2" s="1" t="s">
        <v>408</v>
      </c>
      <c r="B2" t="s">
        <v>44</v>
      </c>
      <c r="C2" t="s">
        <v>132</v>
      </c>
      <c r="D2" t="s">
        <v>50</v>
      </c>
      <c r="E2" t="s">
        <v>67</v>
      </c>
      <c r="F2" t="s">
        <v>87</v>
      </c>
      <c r="G2" t="s">
        <v>110</v>
      </c>
      <c r="H2" t="s">
        <v>133</v>
      </c>
      <c r="I2" t="s">
        <v>153</v>
      </c>
      <c r="J2" t="s">
        <v>173</v>
      </c>
      <c r="K2" t="s">
        <v>195</v>
      </c>
      <c r="L2" t="s">
        <v>216</v>
      </c>
      <c r="M2" t="s">
        <v>237</v>
      </c>
      <c r="N2" t="s">
        <v>256</v>
      </c>
      <c r="O2" t="s">
        <v>275</v>
      </c>
      <c r="P2" t="s">
        <v>297</v>
      </c>
      <c r="Q2" t="s">
        <v>317</v>
      </c>
      <c r="R2" t="s">
        <v>337</v>
      </c>
      <c r="S2" t="s">
        <v>355</v>
      </c>
    </row>
    <row r="3" spans="1:19" x14ac:dyDescent="0.35">
      <c r="A3" s="1" t="s">
        <v>402</v>
      </c>
      <c r="B3" t="s">
        <v>44</v>
      </c>
      <c r="C3" t="s">
        <v>421</v>
      </c>
      <c r="D3" t="s">
        <v>49</v>
      </c>
      <c r="E3" t="s">
        <v>66</v>
      </c>
      <c r="F3" t="s">
        <v>86</v>
      </c>
      <c r="G3" t="s">
        <v>109</v>
      </c>
      <c r="H3" t="s">
        <v>132</v>
      </c>
      <c r="I3" t="s">
        <v>152</v>
      </c>
      <c r="J3" t="s">
        <v>172</v>
      </c>
      <c r="K3" t="s">
        <v>194</v>
      </c>
      <c r="L3" t="s">
        <v>215</v>
      </c>
      <c r="M3" t="s">
        <v>236</v>
      </c>
      <c r="N3" t="s">
        <v>255</v>
      </c>
      <c r="O3" t="s">
        <v>274</v>
      </c>
      <c r="P3" t="s">
        <v>296</v>
      </c>
      <c r="Q3" t="s">
        <v>316</v>
      </c>
      <c r="R3" t="s">
        <v>336</v>
      </c>
      <c r="S3" t="s">
        <v>87</v>
      </c>
    </row>
    <row r="4" spans="1:19" x14ac:dyDescent="0.35">
      <c r="A4" s="1" t="s">
        <v>1075</v>
      </c>
      <c r="B4" t="s">
        <v>44</v>
      </c>
      <c r="C4" t="s">
        <v>1099</v>
      </c>
      <c r="D4" t="s">
        <v>137</v>
      </c>
      <c r="E4" t="s">
        <v>1126</v>
      </c>
      <c r="F4" t="s">
        <v>1138</v>
      </c>
      <c r="G4" t="s">
        <v>1159</v>
      </c>
      <c r="H4" t="s">
        <v>1178</v>
      </c>
      <c r="I4" t="s">
        <v>1198</v>
      </c>
      <c r="J4" t="s">
        <v>1217</v>
      </c>
      <c r="K4" t="s">
        <v>1236</v>
      </c>
      <c r="L4" t="s">
        <v>1251</v>
      </c>
      <c r="M4" t="s">
        <v>1270</v>
      </c>
      <c r="N4" t="s">
        <v>1289</v>
      </c>
      <c r="O4" t="s">
        <v>1308</v>
      </c>
      <c r="P4" t="s">
        <v>1327</v>
      </c>
      <c r="Q4" t="s">
        <v>1346</v>
      </c>
      <c r="R4" t="s">
        <v>1368</v>
      </c>
      <c r="S4" t="s">
        <v>510</v>
      </c>
    </row>
    <row r="5" spans="1:19" x14ac:dyDescent="0.35">
      <c r="A5" s="1" t="s">
        <v>1076</v>
      </c>
      <c r="B5" t="s">
        <v>44</v>
      </c>
      <c r="C5" t="s">
        <v>44</v>
      </c>
      <c r="D5" t="s">
        <v>44</v>
      </c>
      <c r="E5" t="s">
        <v>44</v>
      </c>
      <c r="F5" t="s">
        <v>1139</v>
      </c>
      <c r="G5" t="s">
        <v>470</v>
      </c>
      <c r="H5" t="s">
        <v>1179</v>
      </c>
      <c r="I5" t="s">
        <v>1199</v>
      </c>
      <c r="J5" t="s">
        <v>890</v>
      </c>
      <c r="K5" t="s">
        <v>967</v>
      </c>
      <c r="L5" t="s">
        <v>1252</v>
      </c>
      <c r="M5" t="s">
        <v>1271</v>
      </c>
      <c r="N5" t="s">
        <v>1290</v>
      </c>
      <c r="O5" t="s">
        <v>1309</v>
      </c>
      <c r="P5" t="s">
        <v>765</v>
      </c>
      <c r="Q5" t="s">
        <v>1347</v>
      </c>
      <c r="R5" t="s">
        <v>1369</v>
      </c>
      <c r="S5" t="s">
        <v>1388</v>
      </c>
    </row>
    <row r="6" spans="1:19" x14ac:dyDescent="0.35">
      <c r="A6" s="1" t="s">
        <v>1077</v>
      </c>
      <c r="B6" t="s">
        <v>44</v>
      </c>
      <c r="C6" t="s">
        <v>1100</v>
      </c>
      <c r="D6" t="s">
        <v>1118</v>
      </c>
      <c r="E6" t="s">
        <v>1127</v>
      </c>
      <c r="F6" t="s">
        <v>1140</v>
      </c>
      <c r="G6" t="s">
        <v>1160</v>
      </c>
      <c r="H6" t="s">
        <v>1180</v>
      </c>
      <c r="I6" t="s">
        <v>1200</v>
      </c>
      <c r="J6" t="s">
        <v>1218</v>
      </c>
      <c r="K6" t="s">
        <v>1237</v>
      </c>
      <c r="L6" t="s">
        <v>1253</v>
      </c>
      <c r="M6" t="s">
        <v>1272</v>
      </c>
      <c r="N6" t="s">
        <v>1291</v>
      </c>
      <c r="O6" t="s">
        <v>1310</v>
      </c>
      <c r="P6" t="s">
        <v>1328</v>
      </c>
      <c r="Q6" t="s">
        <v>1348</v>
      </c>
      <c r="R6" t="s">
        <v>1370</v>
      </c>
      <c r="S6" t="s">
        <v>1389</v>
      </c>
    </row>
    <row r="7" spans="1:19" x14ac:dyDescent="0.35">
      <c r="A7" s="1" t="s">
        <v>1078</v>
      </c>
      <c r="B7" t="s">
        <v>44</v>
      </c>
      <c r="C7" t="s">
        <v>1101</v>
      </c>
      <c r="D7" t="s">
        <v>44</v>
      </c>
      <c r="E7" t="s">
        <v>44</v>
      </c>
      <c r="F7" t="s">
        <v>1141</v>
      </c>
      <c r="G7" t="s">
        <v>1161</v>
      </c>
      <c r="H7" t="s">
        <v>1181</v>
      </c>
      <c r="I7" t="s">
        <v>1201</v>
      </c>
      <c r="J7" t="s">
        <v>1219</v>
      </c>
      <c r="K7" t="s">
        <v>1115</v>
      </c>
      <c r="L7" t="s">
        <v>1234</v>
      </c>
      <c r="M7" t="s">
        <v>1273</v>
      </c>
      <c r="N7" t="s">
        <v>1292</v>
      </c>
      <c r="O7" t="s">
        <v>1170</v>
      </c>
      <c r="P7" t="s">
        <v>750</v>
      </c>
      <c r="Q7" t="s">
        <v>1349</v>
      </c>
      <c r="R7" t="s">
        <v>1371</v>
      </c>
      <c r="S7" t="s">
        <v>1390</v>
      </c>
    </row>
    <row r="8" spans="1:19" x14ac:dyDescent="0.35">
      <c r="A8" s="1" t="s">
        <v>657</v>
      </c>
      <c r="B8" t="s">
        <v>44</v>
      </c>
      <c r="C8" t="s">
        <v>44</v>
      </c>
      <c r="D8" t="s">
        <v>44</v>
      </c>
      <c r="E8" t="s">
        <v>44</v>
      </c>
      <c r="F8" t="s">
        <v>44</v>
      </c>
      <c r="G8" t="s">
        <v>44</v>
      </c>
      <c r="H8" t="s">
        <v>44</v>
      </c>
      <c r="I8" t="s">
        <v>44</v>
      </c>
      <c r="J8" t="s">
        <v>44</v>
      </c>
      <c r="K8" t="s">
        <v>44</v>
      </c>
      <c r="L8" t="s">
        <v>44</v>
      </c>
      <c r="M8" t="s">
        <v>44</v>
      </c>
      <c r="N8" t="s">
        <v>44</v>
      </c>
      <c r="O8" t="s">
        <v>44</v>
      </c>
      <c r="P8" t="s">
        <v>44</v>
      </c>
      <c r="Q8" t="s">
        <v>44</v>
      </c>
      <c r="R8" t="s">
        <v>44</v>
      </c>
      <c r="S8" t="s">
        <v>44</v>
      </c>
    </row>
    <row r="9" spans="1:19" x14ac:dyDescent="0.35">
      <c r="A9" s="1" t="s">
        <v>670</v>
      </c>
      <c r="B9" t="s">
        <v>44</v>
      </c>
      <c r="C9" t="s">
        <v>1102</v>
      </c>
      <c r="D9" t="s">
        <v>44</v>
      </c>
      <c r="E9" t="s">
        <v>1128</v>
      </c>
      <c r="F9" t="s">
        <v>1142</v>
      </c>
      <c r="G9" t="s">
        <v>1132</v>
      </c>
      <c r="H9" t="s">
        <v>1182</v>
      </c>
      <c r="I9" t="s">
        <v>1202</v>
      </c>
      <c r="J9" t="s">
        <v>899</v>
      </c>
      <c r="K9" t="s">
        <v>791</v>
      </c>
      <c r="L9" t="s">
        <v>1254</v>
      </c>
      <c r="M9" t="s">
        <v>1274</v>
      </c>
      <c r="N9" t="s">
        <v>1293</v>
      </c>
      <c r="O9" t="s">
        <v>1311</v>
      </c>
      <c r="P9" t="s">
        <v>424</v>
      </c>
      <c r="Q9" t="s">
        <v>1141</v>
      </c>
      <c r="R9" t="s">
        <v>873</v>
      </c>
      <c r="S9" t="s">
        <v>1391</v>
      </c>
    </row>
    <row r="10" spans="1:19" x14ac:dyDescent="0.35">
      <c r="A10" s="1" t="s">
        <v>1079</v>
      </c>
      <c r="B10" t="s">
        <v>44</v>
      </c>
      <c r="C10" t="s">
        <v>1103</v>
      </c>
      <c r="D10" t="s">
        <v>1119</v>
      </c>
      <c r="E10" t="s">
        <v>1129</v>
      </c>
      <c r="F10" t="s">
        <v>1143</v>
      </c>
      <c r="G10" t="s">
        <v>1162</v>
      </c>
      <c r="H10" t="s">
        <v>1183</v>
      </c>
      <c r="I10" t="s">
        <v>1203</v>
      </c>
      <c r="J10" t="s">
        <v>1220</v>
      </c>
      <c r="K10" t="s">
        <v>1238</v>
      </c>
      <c r="L10" t="s">
        <v>1255</v>
      </c>
      <c r="M10" t="s">
        <v>1275</v>
      </c>
      <c r="N10" t="s">
        <v>1294</v>
      </c>
      <c r="O10" t="s">
        <v>1312</v>
      </c>
      <c r="P10" t="s">
        <v>1329</v>
      </c>
      <c r="Q10" t="s">
        <v>1350</v>
      </c>
      <c r="R10" t="s">
        <v>1372</v>
      </c>
      <c r="S10" t="s">
        <v>1392</v>
      </c>
    </row>
    <row r="11" spans="1:19" x14ac:dyDescent="0.35">
      <c r="A11" s="1" t="s">
        <v>1080</v>
      </c>
      <c r="B11" t="s">
        <v>44</v>
      </c>
      <c r="C11" t="s">
        <v>1104</v>
      </c>
      <c r="D11" t="s">
        <v>1120</v>
      </c>
      <c r="E11" t="s">
        <v>1130</v>
      </c>
      <c r="F11" t="s">
        <v>1144</v>
      </c>
      <c r="G11" t="s">
        <v>1163</v>
      </c>
      <c r="H11" t="s">
        <v>1184</v>
      </c>
      <c r="I11" t="s">
        <v>612</v>
      </c>
      <c r="J11" t="s">
        <v>1221</v>
      </c>
      <c r="K11" t="s">
        <v>1239</v>
      </c>
      <c r="L11" t="s">
        <v>1256</v>
      </c>
      <c r="M11" t="s">
        <v>1276</v>
      </c>
      <c r="N11" t="s">
        <v>1295</v>
      </c>
      <c r="O11" t="s">
        <v>1313</v>
      </c>
      <c r="P11" t="s">
        <v>1330</v>
      </c>
      <c r="Q11" t="s">
        <v>1351</v>
      </c>
      <c r="R11" t="s">
        <v>1373</v>
      </c>
      <c r="S11" t="s">
        <v>1393</v>
      </c>
    </row>
    <row r="12" spans="1:19" x14ac:dyDescent="0.35">
      <c r="A12" s="1" t="s">
        <v>1081</v>
      </c>
      <c r="B12" t="s">
        <v>44</v>
      </c>
      <c r="C12" t="s">
        <v>1105</v>
      </c>
      <c r="D12" t="s">
        <v>215</v>
      </c>
      <c r="E12" t="s">
        <v>1131</v>
      </c>
      <c r="F12" t="s">
        <v>1145</v>
      </c>
      <c r="G12" t="s">
        <v>1164</v>
      </c>
      <c r="H12" t="s">
        <v>1185</v>
      </c>
      <c r="I12" t="s">
        <v>1204</v>
      </c>
      <c r="J12" t="s">
        <v>1222</v>
      </c>
      <c r="K12" t="s">
        <v>1240</v>
      </c>
      <c r="L12" t="s">
        <v>1257</v>
      </c>
      <c r="M12" t="s">
        <v>1277</v>
      </c>
      <c r="N12" t="s">
        <v>1296</v>
      </c>
      <c r="O12" t="s">
        <v>1314</v>
      </c>
      <c r="P12" t="s">
        <v>1331</v>
      </c>
      <c r="Q12" t="s">
        <v>1352</v>
      </c>
      <c r="R12" t="s">
        <v>1374</v>
      </c>
      <c r="S12" t="s">
        <v>1394</v>
      </c>
    </row>
    <row r="13" spans="1:19" x14ac:dyDescent="0.35">
      <c r="A13" s="1" t="s">
        <v>1082</v>
      </c>
      <c r="B13" t="s">
        <v>44</v>
      </c>
      <c r="C13" t="s">
        <v>1106</v>
      </c>
      <c r="D13" t="s">
        <v>44</v>
      </c>
      <c r="E13" t="s">
        <v>44</v>
      </c>
      <c r="F13" t="s">
        <v>1146</v>
      </c>
      <c r="G13" t="s">
        <v>1165</v>
      </c>
      <c r="H13" t="s">
        <v>1186</v>
      </c>
      <c r="I13" t="s">
        <v>1205</v>
      </c>
      <c r="J13" t="s">
        <v>1223</v>
      </c>
      <c r="K13" t="s">
        <v>1241</v>
      </c>
      <c r="L13" t="s">
        <v>1258</v>
      </c>
      <c r="M13" t="s">
        <v>1278</v>
      </c>
      <c r="N13" t="s">
        <v>1297</v>
      </c>
      <c r="O13" t="s">
        <v>1315</v>
      </c>
      <c r="P13" t="s">
        <v>1332</v>
      </c>
      <c r="Q13" t="s">
        <v>1353</v>
      </c>
      <c r="R13" t="s">
        <v>1375</v>
      </c>
      <c r="S13" t="s">
        <v>1395</v>
      </c>
    </row>
    <row r="14" spans="1:19" x14ac:dyDescent="0.35">
      <c r="A14" s="1" t="s">
        <v>1083</v>
      </c>
      <c r="B14" t="s">
        <v>44</v>
      </c>
      <c r="C14" t="s">
        <v>1107</v>
      </c>
      <c r="D14" t="s">
        <v>44</v>
      </c>
      <c r="E14" t="s">
        <v>1132</v>
      </c>
      <c r="F14" t="s">
        <v>44</v>
      </c>
      <c r="G14" t="s">
        <v>44</v>
      </c>
      <c r="H14" t="s">
        <v>1187</v>
      </c>
      <c r="I14" t="s">
        <v>1206</v>
      </c>
      <c r="J14" t="s">
        <v>1132</v>
      </c>
      <c r="K14" t="s">
        <v>44</v>
      </c>
      <c r="L14" t="s">
        <v>1259</v>
      </c>
      <c r="M14" t="s">
        <v>1153</v>
      </c>
      <c r="N14" t="s">
        <v>1298</v>
      </c>
      <c r="O14" t="s">
        <v>1316</v>
      </c>
      <c r="P14" t="s">
        <v>1333</v>
      </c>
      <c r="Q14" t="s">
        <v>1354</v>
      </c>
      <c r="R14" t="s">
        <v>1376</v>
      </c>
      <c r="S14" t="s">
        <v>1396</v>
      </c>
    </row>
    <row r="15" spans="1:19" x14ac:dyDescent="0.35">
      <c r="A15" s="1" t="s">
        <v>1084</v>
      </c>
      <c r="B15" t="s">
        <v>44</v>
      </c>
      <c r="C15" t="s">
        <v>1108</v>
      </c>
      <c r="D15" t="s">
        <v>1121</v>
      </c>
      <c r="E15" t="s">
        <v>1133</v>
      </c>
      <c r="F15" t="s">
        <v>1147</v>
      </c>
      <c r="G15" t="s">
        <v>1166</v>
      </c>
      <c r="H15" t="s">
        <v>1188</v>
      </c>
      <c r="I15" t="s">
        <v>1207</v>
      </c>
      <c r="J15" t="s">
        <v>1224</v>
      </c>
      <c r="K15" t="s">
        <v>1242</v>
      </c>
      <c r="L15" t="s">
        <v>1260</v>
      </c>
      <c r="M15" t="s">
        <v>1279</v>
      </c>
      <c r="N15" t="s">
        <v>1299</v>
      </c>
      <c r="O15" t="s">
        <v>1317</v>
      </c>
      <c r="P15" t="s">
        <v>1334</v>
      </c>
      <c r="Q15" t="s">
        <v>1355</v>
      </c>
      <c r="R15" t="s">
        <v>1377</v>
      </c>
      <c r="S15" t="s">
        <v>1397</v>
      </c>
    </row>
    <row r="16" spans="1:19" x14ac:dyDescent="0.35">
      <c r="A16" s="1" t="s">
        <v>1085</v>
      </c>
      <c r="B16" t="s">
        <v>44</v>
      </c>
      <c r="C16" t="s">
        <v>1109</v>
      </c>
      <c r="D16" t="s">
        <v>1122</v>
      </c>
      <c r="E16" t="s">
        <v>1134</v>
      </c>
      <c r="F16" t="s">
        <v>1148</v>
      </c>
      <c r="G16" t="s">
        <v>1167</v>
      </c>
      <c r="H16" t="s">
        <v>1189</v>
      </c>
      <c r="I16" t="s">
        <v>1208</v>
      </c>
      <c r="J16" t="s">
        <v>1225</v>
      </c>
      <c r="K16" t="s">
        <v>1243</v>
      </c>
      <c r="L16" t="s">
        <v>1261</v>
      </c>
      <c r="M16" t="s">
        <v>1280</v>
      </c>
      <c r="N16" t="s">
        <v>1300</v>
      </c>
      <c r="O16" t="s">
        <v>1318</v>
      </c>
      <c r="P16" t="s">
        <v>1335</v>
      </c>
      <c r="Q16" t="s">
        <v>1356</v>
      </c>
      <c r="R16" t="s">
        <v>1378</v>
      </c>
      <c r="S16" t="s">
        <v>1398</v>
      </c>
    </row>
    <row r="17" spans="1:19" x14ac:dyDescent="0.35">
      <c r="A17" s="1" t="s">
        <v>1086</v>
      </c>
      <c r="B17" t="s">
        <v>44</v>
      </c>
      <c r="C17" t="s">
        <v>1110</v>
      </c>
      <c r="D17" t="s">
        <v>1123</v>
      </c>
      <c r="E17" t="s">
        <v>1135</v>
      </c>
      <c r="F17" t="s">
        <v>1149</v>
      </c>
      <c r="G17" t="s">
        <v>1168</v>
      </c>
      <c r="H17" t="s">
        <v>1190</v>
      </c>
      <c r="I17" t="s">
        <v>44</v>
      </c>
      <c r="J17" t="s">
        <v>1226</v>
      </c>
      <c r="K17" t="s">
        <v>1241</v>
      </c>
      <c r="L17" t="s">
        <v>1258</v>
      </c>
      <c r="M17" t="s">
        <v>1281</v>
      </c>
      <c r="N17" t="s">
        <v>1297</v>
      </c>
      <c r="O17" t="s">
        <v>1319</v>
      </c>
      <c r="P17" t="s">
        <v>1336</v>
      </c>
      <c r="Q17" t="s">
        <v>1357</v>
      </c>
      <c r="R17" t="s">
        <v>484</v>
      </c>
      <c r="S17" t="s">
        <v>1399</v>
      </c>
    </row>
    <row r="18" spans="1:19" x14ac:dyDescent="0.35">
      <c r="A18" s="1" t="s">
        <v>1087</v>
      </c>
      <c r="B18" t="s">
        <v>44</v>
      </c>
      <c r="C18" t="s">
        <v>1111</v>
      </c>
      <c r="D18" t="s">
        <v>1124</v>
      </c>
      <c r="E18" t="s">
        <v>1136</v>
      </c>
      <c r="F18" t="s">
        <v>1150</v>
      </c>
      <c r="G18" t="s">
        <v>1169</v>
      </c>
      <c r="H18" t="s">
        <v>1191</v>
      </c>
      <c r="I18" t="s">
        <v>1209</v>
      </c>
      <c r="J18" t="s">
        <v>1227</v>
      </c>
      <c r="K18" t="s">
        <v>1244</v>
      </c>
      <c r="L18" t="s">
        <v>1262</v>
      </c>
      <c r="M18" t="s">
        <v>1282</v>
      </c>
      <c r="N18" t="s">
        <v>1301</v>
      </c>
      <c r="O18" t="s">
        <v>1320</v>
      </c>
      <c r="P18" t="s">
        <v>1337</v>
      </c>
      <c r="Q18" t="s">
        <v>1358</v>
      </c>
      <c r="R18" t="s">
        <v>1379</v>
      </c>
      <c r="S18" t="s">
        <v>1400</v>
      </c>
    </row>
    <row r="19" spans="1:19" x14ac:dyDescent="0.35">
      <c r="A19" s="1" t="s">
        <v>1088</v>
      </c>
      <c r="B19" t="s">
        <v>44</v>
      </c>
      <c r="C19" t="s">
        <v>1112</v>
      </c>
      <c r="D19" t="s">
        <v>1125</v>
      </c>
      <c r="E19" t="s">
        <v>1125</v>
      </c>
      <c r="F19" t="s">
        <v>1141</v>
      </c>
      <c r="G19" t="s">
        <v>1170</v>
      </c>
      <c r="H19" t="s">
        <v>1141</v>
      </c>
      <c r="I19" t="s">
        <v>1170</v>
      </c>
      <c r="J19" t="s">
        <v>1228</v>
      </c>
      <c r="K19" t="s">
        <v>1228</v>
      </c>
      <c r="L19" t="s">
        <v>44</v>
      </c>
      <c r="M19" t="s">
        <v>44</v>
      </c>
      <c r="N19" t="s">
        <v>44</v>
      </c>
      <c r="O19" t="s">
        <v>44</v>
      </c>
      <c r="P19" t="s">
        <v>1338</v>
      </c>
      <c r="Q19" t="s">
        <v>44</v>
      </c>
      <c r="R19" t="s">
        <v>44</v>
      </c>
      <c r="S19" t="s">
        <v>1401</v>
      </c>
    </row>
    <row r="20" spans="1:19" x14ac:dyDescent="0.35">
      <c r="A20" s="1" t="s">
        <v>1089</v>
      </c>
      <c r="B20" t="s">
        <v>44</v>
      </c>
      <c r="C20" t="s">
        <v>44</v>
      </c>
      <c r="D20" t="s">
        <v>44</v>
      </c>
      <c r="E20" t="s">
        <v>44</v>
      </c>
      <c r="F20" t="s">
        <v>1151</v>
      </c>
      <c r="G20" t="s">
        <v>44</v>
      </c>
      <c r="H20" t="s">
        <v>44</v>
      </c>
      <c r="I20" t="s">
        <v>44</v>
      </c>
      <c r="J20" t="s">
        <v>44</v>
      </c>
      <c r="K20" t="s">
        <v>44</v>
      </c>
      <c r="L20" t="s">
        <v>44</v>
      </c>
      <c r="M20" t="s">
        <v>44</v>
      </c>
      <c r="N20" t="s">
        <v>44</v>
      </c>
      <c r="O20" t="s">
        <v>44</v>
      </c>
      <c r="P20" t="s">
        <v>44</v>
      </c>
      <c r="Q20" t="s">
        <v>44</v>
      </c>
      <c r="R20" t="s">
        <v>44</v>
      </c>
      <c r="S20" t="s">
        <v>44</v>
      </c>
    </row>
    <row r="21" spans="1:19" x14ac:dyDescent="0.35">
      <c r="A21" s="1" t="s">
        <v>1090</v>
      </c>
      <c r="B21" t="s">
        <v>44</v>
      </c>
      <c r="C21" t="s">
        <v>44</v>
      </c>
      <c r="D21" t="s">
        <v>44</v>
      </c>
      <c r="E21" t="s">
        <v>44</v>
      </c>
      <c r="F21" t="s">
        <v>1152</v>
      </c>
      <c r="G21" t="s">
        <v>1171</v>
      </c>
      <c r="H21" t="s">
        <v>1192</v>
      </c>
      <c r="I21" t="s">
        <v>1210</v>
      </c>
      <c r="J21" t="s">
        <v>1229</v>
      </c>
      <c r="K21" t="s">
        <v>1245</v>
      </c>
      <c r="L21" t="s">
        <v>1263</v>
      </c>
      <c r="M21" t="s">
        <v>1283</v>
      </c>
      <c r="N21" t="s">
        <v>1302</v>
      </c>
      <c r="O21" t="s">
        <v>1321</v>
      </c>
      <c r="P21" t="s">
        <v>1339</v>
      </c>
      <c r="Q21" t="s">
        <v>1359</v>
      </c>
      <c r="R21" t="s">
        <v>1380</v>
      </c>
      <c r="S21" t="s">
        <v>1402</v>
      </c>
    </row>
    <row r="22" spans="1:19" x14ac:dyDescent="0.35">
      <c r="A22" s="1" t="s">
        <v>1091</v>
      </c>
      <c r="B22" t="s">
        <v>44</v>
      </c>
      <c r="C22" t="s">
        <v>44</v>
      </c>
      <c r="D22" t="s">
        <v>44</v>
      </c>
      <c r="E22" t="s">
        <v>44</v>
      </c>
      <c r="F22" t="s">
        <v>1153</v>
      </c>
      <c r="G22" t="s">
        <v>1172</v>
      </c>
      <c r="H22" t="s">
        <v>1193</v>
      </c>
      <c r="I22" t="s">
        <v>1211</v>
      </c>
      <c r="J22" t="s">
        <v>1230</v>
      </c>
      <c r="K22" t="s">
        <v>1246</v>
      </c>
      <c r="L22" t="s">
        <v>1264</v>
      </c>
      <c r="M22" t="s">
        <v>1284</v>
      </c>
      <c r="N22" t="s">
        <v>1303</v>
      </c>
      <c r="O22" t="s">
        <v>1322</v>
      </c>
      <c r="P22" t="s">
        <v>1340</v>
      </c>
      <c r="Q22" t="s">
        <v>1360</v>
      </c>
      <c r="R22" t="s">
        <v>1381</v>
      </c>
      <c r="S22" t="s">
        <v>1403</v>
      </c>
    </row>
    <row r="23" spans="1:19" x14ac:dyDescent="0.35">
      <c r="A23" s="1" t="s">
        <v>1092</v>
      </c>
      <c r="B23" t="s">
        <v>44</v>
      </c>
      <c r="C23" t="s">
        <v>1113</v>
      </c>
      <c r="D23" t="s">
        <v>44</v>
      </c>
      <c r="E23" t="s">
        <v>44</v>
      </c>
      <c r="F23" t="s">
        <v>1154</v>
      </c>
      <c r="G23" t="s">
        <v>1173</v>
      </c>
      <c r="H23" t="s">
        <v>1194</v>
      </c>
      <c r="I23" t="s">
        <v>1212</v>
      </c>
      <c r="J23" t="s">
        <v>1231</v>
      </c>
      <c r="K23" t="s">
        <v>1247</v>
      </c>
      <c r="L23" t="s">
        <v>1265</v>
      </c>
      <c r="M23" t="s">
        <v>1285</v>
      </c>
      <c r="N23" t="s">
        <v>1304</v>
      </c>
      <c r="O23" t="s">
        <v>1323</v>
      </c>
      <c r="P23" t="s">
        <v>1341</v>
      </c>
      <c r="Q23" t="s">
        <v>1361</v>
      </c>
      <c r="R23" t="s">
        <v>1382</v>
      </c>
      <c r="S23" t="s">
        <v>865</v>
      </c>
    </row>
    <row r="24" spans="1:19" x14ac:dyDescent="0.35">
      <c r="A24" s="1" t="s">
        <v>1093</v>
      </c>
      <c r="B24" t="s">
        <v>44</v>
      </c>
      <c r="C24" t="s">
        <v>1114</v>
      </c>
      <c r="D24" t="s">
        <v>1125</v>
      </c>
      <c r="E24" t="s">
        <v>1125</v>
      </c>
      <c r="F24" t="s">
        <v>1155</v>
      </c>
      <c r="G24" t="s">
        <v>1174</v>
      </c>
      <c r="H24" t="s">
        <v>1195</v>
      </c>
      <c r="I24" t="s">
        <v>1213</v>
      </c>
      <c r="J24" t="s">
        <v>1232</v>
      </c>
      <c r="K24" t="s">
        <v>1248</v>
      </c>
      <c r="L24" t="s">
        <v>1266</v>
      </c>
      <c r="M24" t="s">
        <v>1286</v>
      </c>
      <c r="N24" t="s">
        <v>1305</v>
      </c>
      <c r="O24" t="s">
        <v>1324</v>
      </c>
      <c r="P24" t="s">
        <v>1342</v>
      </c>
      <c r="Q24" t="s">
        <v>1362</v>
      </c>
      <c r="R24" t="s">
        <v>1383</v>
      </c>
      <c r="S24" t="s">
        <v>1404</v>
      </c>
    </row>
    <row r="25" spans="1:19" x14ac:dyDescent="0.35">
      <c r="A25" s="1" t="s">
        <v>1094</v>
      </c>
      <c r="B25" t="s">
        <v>44</v>
      </c>
      <c r="C25" t="s">
        <v>44</v>
      </c>
      <c r="D25" t="s">
        <v>44</v>
      </c>
      <c r="E25" t="s">
        <v>44</v>
      </c>
      <c r="F25" t="s">
        <v>1156</v>
      </c>
      <c r="G25" t="s">
        <v>1175</v>
      </c>
      <c r="H25" t="s">
        <v>1137</v>
      </c>
      <c r="I25" t="s">
        <v>1214</v>
      </c>
      <c r="J25" t="s">
        <v>1233</v>
      </c>
      <c r="K25" t="s">
        <v>44</v>
      </c>
      <c r="L25" t="s">
        <v>1267</v>
      </c>
      <c r="M25" t="s">
        <v>1175</v>
      </c>
      <c r="N25" t="s">
        <v>1112</v>
      </c>
      <c r="O25" t="s">
        <v>1325</v>
      </c>
      <c r="P25" t="s">
        <v>1343</v>
      </c>
      <c r="Q25" t="s">
        <v>1363</v>
      </c>
      <c r="R25" t="s">
        <v>1384</v>
      </c>
      <c r="S25" t="s">
        <v>1125</v>
      </c>
    </row>
    <row r="26" spans="1:19" x14ac:dyDescent="0.35">
      <c r="A26" s="1" t="s">
        <v>1095</v>
      </c>
      <c r="B26" t="s">
        <v>44</v>
      </c>
      <c r="C26" t="s">
        <v>1115</v>
      </c>
      <c r="D26" t="s">
        <v>1116</v>
      </c>
      <c r="E26" t="s">
        <v>1137</v>
      </c>
      <c r="F26" t="s">
        <v>1157</v>
      </c>
      <c r="G26" t="s">
        <v>1176</v>
      </c>
      <c r="H26" t="s">
        <v>1196</v>
      </c>
      <c r="I26" t="s">
        <v>1215</v>
      </c>
      <c r="J26" t="s">
        <v>1234</v>
      </c>
      <c r="K26" t="s">
        <v>1249</v>
      </c>
      <c r="L26" t="s">
        <v>1268</v>
      </c>
      <c r="M26" t="s">
        <v>1287</v>
      </c>
      <c r="N26" t="s">
        <v>1306</v>
      </c>
      <c r="O26" t="s">
        <v>854</v>
      </c>
      <c r="P26" t="s">
        <v>1344</v>
      </c>
      <c r="Q26" t="s">
        <v>1364</v>
      </c>
      <c r="R26" t="s">
        <v>1385</v>
      </c>
      <c r="S26" t="s">
        <v>1405</v>
      </c>
    </row>
    <row r="27" spans="1:19" x14ac:dyDescent="0.35">
      <c r="A27" s="1" t="s">
        <v>1096</v>
      </c>
      <c r="B27" t="s">
        <v>44</v>
      </c>
      <c r="C27" t="s">
        <v>1116</v>
      </c>
      <c r="D27" t="s">
        <v>692</v>
      </c>
      <c r="E27" t="s">
        <v>710</v>
      </c>
      <c r="F27" t="s">
        <v>727</v>
      </c>
      <c r="G27" t="s">
        <v>752</v>
      </c>
      <c r="H27" t="s">
        <v>776</v>
      </c>
      <c r="I27" t="s">
        <v>802</v>
      </c>
      <c r="J27" t="s">
        <v>827</v>
      </c>
      <c r="K27" t="s">
        <v>852</v>
      </c>
      <c r="L27" t="s">
        <v>875</v>
      </c>
      <c r="M27" t="s">
        <v>901</v>
      </c>
      <c r="N27" t="s">
        <v>927</v>
      </c>
      <c r="O27" t="s">
        <v>954</v>
      </c>
      <c r="P27" t="s">
        <v>978</v>
      </c>
      <c r="Q27" t="s">
        <v>1365</v>
      </c>
      <c r="R27" t="s">
        <v>1386</v>
      </c>
      <c r="S27" t="s">
        <v>1406</v>
      </c>
    </row>
    <row r="28" spans="1:19" x14ac:dyDescent="0.35">
      <c r="A28" s="1" t="s">
        <v>1097</v>
      </c>
      <c r="B28" t="s">
        <v>44</v>
      </c>
      <c r="C28" t="s">
        <v>1038</v>
      </c>
      <c r="D28" t="s">
        <v>1116</v>
      </c>
      <c r="E28" t="s">
        <v>692</v>
      </c>
      <c r="F28" t="s">
        <v>710</v>
      </c>
      <c r="G28" t="s">
        <v>727</v>
      </c>
      <c r="H28" t="s">
        <v>752</v>
      </c>
      <c r="I28" t="s">
        <v>776</v>
      </c>
      <c r="J28" t="s">
        <v>802</v>
      </c>
      <c r="K28" t="s">
        <v>827</v>
      </c>
      <c r="L28" t="s">
        <v>852</v>
      </c>
      <c r="M28" t="s">
        <v>875</v>
      </c>
      <c r="N28" t="s">
        <v>901</v>
      </c>
      <c r="O28" t="s">
        <v>927</v>
      </c>
      <c r="P28" t="s">
        <v>954</v>
      </c>
      <c r="Q28" t="s">
        <v>1366</v>
      </c>
      <c r="R28" t="s">
        <v>1365</v>
      </c>
      <c r="S28" t="s">
        <v>1386</v>
      </c>
    </row>
    <row r="29" spans="1:19" x14ac:dyDescent="0.35">
      <c r="A29" s="1" t="s">
        <v>1098</v>
      </c>
      <c r="B29" t="s">
        <v>44</v>
      </c>
      <c r="C29" t="s">
        <v>1117</v>
      </c>
      <c r="D29" t="s">
        <v>215</v>
      </c>
      <c r="E29" t="s">
        <v>1131</v>
      </c>
      <c r="F29" t="s">
        <v>1158</v>
      </c>
      <c r="G29" t="s">
        <v>1177</v>
      </c>
      <c r="H29" t="s">
        <v>1197</v>
      </c>
      <c r="I29" t="s">
        <v>1216</v>
      </c>
      <c r="J29" t="s">
        <v>1235</v>
      </c>
      <c r="K29" t="s">
        <v>1250</v>
      </c>
      <c r="L29" t="s">
        <v>1269</v>
      </c>
      <c r="M29" t="s">
        <v>1288</v>
      </c>
      <c r="N29" t="s">
        <v>1307</v>
      </c>
      <c r="O29" t="s">
        <v>1326</v>
      </c>
      <c r="P29" t="s">
        <v>1345</v>
      </c>
      <c r="Q29" t="s">
        <v>1367</v>
      </c>
      <c r="R29" t="s">
        <v>1387</v>
      </c>
      <c r="S29"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2022-08-15T23:25:24Z</dcterms:created>
  <dcterms:modified xsi:type="dcterms:W3CDTF">2023-01-28T05:29:07Z</dcterms:modified>
</cp:coreProperties>
</file>