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any-Models\KTOS\"/>
    </mc:Choice>
  </mc:AlternateContent>
  <xr:revisionPtr revIDLastSave="0" documentId="13_ncr:1_{D656BA88-2D0B-4590-9601-2492EAF95317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Info" sheetId="1" r:id="rId1"/>
    <sheet name="Model" sheetId="6" r:id="rId2"/>
    <sheet name="Income Statement" sheetId="3" r:id="rId3"/>
    <sheet name="Summary" sheetId="2" r:id="rId4"/>
    <sheet name="Balance Sheet" sheetId="4" r:id="rId5"/>
    <sheet name="Cash Flow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91" i="6" l="1"/>
  <c r="BM93" i="6"/>
  <c r="AX102" i="6"/>
  <c r="AX110" i="6" s="1"/>
  <c r="AY94" i="6"/>
  <c r="AY90" i="6"/>
  <c r="AY89" i="6"/>
  <c r="AY86" i="6"/>
  <c r="AY82" i="6"/>
  <c r="AY81" i="6"/>
  <c r="AY80" i="6"/>
  <c r="AY76" i="6"/>
  <c r="AY75" i="6"/>
  <c r="AY74" i="6"/>
  <c r="AY73" i="6"/>
  <c r="AY72" i="6"/>
  <c r="AY68" i="6"/>
  <c r="AY67" i="6"/>
  <c r="AY69" i="6" s="1"/>
  <c r="AY65" i="6"/>
  <c r="AY64" i="6"/>
  <c r="AY99" i="6"/>
  <c r="AY9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BQ118" i="6"/>
  <c r="AL118" i="6"/>
  <c r="AL119" i="6" s="1"/>
  <c r="AM118" i="6"/>
  <c r="AM119" i="6" s="1"/>
  <c r="AN118" i="6"/>
  <c r="AO118" i="6"/>
  <c r="AP118" i="6"/>
  <c r="AR118" i="6"/>
  <c r="AS118" i="6"/>
  <c r="AT118" i="6"/>
  <c r="AV118" i="6"/>
  <c r="AW118" i="6"/>
  <c r="AX118" i="6"/>
  <c r="AZ118" i="6"/>
  <c r="BA118" i="6"/>
  <c r="BB118" i="6"/>
  <c r="BD118" i="6"/>
  <c r="BE118" i="6"/>
  <c r="BF118" i="6"/>
  <c r="BF119" i="6" s="1"/>
  <c r="BH118" i="6"/>
  <c r="BI118" i="6"/>
  <c r="BJ118" i="6"/>
  <c r="AK118" i="6"/>
  <c r="BE154" i="6"/>
  <c r="BF154" i="6" s="1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BQ140" i="6"/>
  <c r="AR140" i="6"/>
  <c r="AS140" i="6"/>
  <c r="AT140" i="6"/>
  <c r="AV140" i="6"/>
  <c r="AW140" i="6"/>
  <c r="AX140" i="6"/>
  <c r="AZ140" i="6"/>
  <c r="BA140" i="6"/>
  <c r="BB140" i="6"/>
  <c r="BD140" i="6"/>
  <c r="BE140" i="6"/>
  <c r="BF140" i="6"/>
  <c r="BH140" i="6"/>
  <c r="BI140" i="6"/>
  <c r="BJ140" i="6"/>
  <c r="BA155" i="6"/>
  <c r="BB155" i="6" s="1"/>
  <c r="BC155" i="6" s="1"/>
  <c r="BA154" i="6"/>
  <c r="BB154" i="6" s="1"/>
  <c r="AL95" i="6"/>
  <c r="AM95" i="6"/>
  <c r="AK95" i="6"/>
  <c r="AK97" i="6" s="1"/>
  <c r="BC99" i="6"/>
  <c r="BC98" i="6"/>
  <c r="BC94" i="6"/>
  <c r="BC90" i="6"/>
  <c r="BC89" i="6"/>
  <c r="BC86" i="6"/>
  <c r="BC82" i="6"/>
  <c r="BC81" i="6"/>
  <c r="BC80" i="6"/>
  <c r="BC76" i="6"/>
  <c r="BC75" i="6"/>
  <c r="BC74" i="6"/>
  <c r="BC73" i="6"/>
  <c r="BC72" i="6"/>
  <c r="BC68" i="6"/>
  <c r="BC67" i="6"/>
  <c r="BC65" i="6"/>
  <c r="BC64" i="6"/>
  <c r="BC52" i="6"/>
  <c r="BC51" i="6"/>
  <c r="BC50" i="6"/>
  <c r="BC53" i="6" s="1"/>
  <c r="BC47" i="6"/>
  <c r="BC46" i="6"/>
  <c r="BC45" i="6"/>
  <c r="BC40" i="6"/>
  <c r="BC39" i="6"/>
  <c r="BC38" i="6"/>
  <c r="BC37" i="6"/>
  <c r="BC34" i="6"/>
  <c r="BC33" i="6"/>
  <c r="BC32" i="6"/>
  <c r="BC21" i="6"/>
  <c r="BC20" i="6"/>
  <c r="BC9" i="6"/>
  <c r="BC8" i="6"/>
  <c r="BG99" i="6"/>
  <c r="BG98" i="6"/>
  <c r="BK99" i="6"/>
  <c r="BK98" i="6"/>
  <c r="BE155" i="6"/>
  <c r="BF155" i="6" s="1"/>
  <c r="BG155" i="6" s="1"/>
  <c r="BF150" i="6"/>
  <c r="BF132" i="6"/>
  <c r="BF110" i="6"/>
  <c r="BE150" i="6"/>
  <c r="BE132" i="6"/>
  <c r="BE110" i="6"/>
  <c r="BG52" i="6"/>
  <c r="BG51" i="6"/>
  <c r="BG50" i="6"/>
  <c r="BG47" i="6"/>
  <c r="BG46" i="6"/>
  <c r="BG45" i="6"/>
  <c r="BG40" i="6"/>
  <c r="BG39" i="6"/>
  <c r="BG38" i="6"/>
  <c r="BG37" i="6"/>
  <c r="BG34" i="6"/>
  <c r="BG33" i="6"/>
  <c r="BG32" i="6"/>
  <c r="BG21" i="6"/>
  <c r="BG20" i="6"/>
  <c r="BG15" i="6"/>
  <c r="BG14" i="6"/>
  <c r="BG9" i="6"/>
  <c r="BG8" i="6"/>
  <c r="AL26" i="6"/>
  <c r="AM26" i="6"/>
  <c r="AN26" i="6"/>
  <c r="AO26" i="6"/>
  <c r="AP26" i="6"/>
  <c r="AQ26" i="6"/>
  <c r="AQ28" i="6" s="1"/>
  <c r="AQ29" i="6" s="1"/>
  <c r="AR26" i="6"/>
  <c r="AS26" i="6"/>
  <c r="AT26" i="6"/>
  <c r="AU26" i="6"/>
  <c r="AV26" i="6"/>
  <c r="AW26" i="6"/>
  <c r="AX26" i="6"/>
  <c r="AY26" i="6"/>
  <c r="AZ26" i="6"/>
  <c r="BA26" i="6"/>
  <c r="BB26" i="6"/>
  <c r="AL27" i="6"/>
  <c r="AM27" i="6"/>
  <c r="AN27" i="6"/>
  <c r="AN28" i="6" s="1"/>
  <c r="AN30" i="6" s="1"/>
  <c r="AO27" i="6"/>
  <c r="AO28" i="6" s="1"/>
  <c r="AO29" i="6" s="1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AK27" i="6"/>
  <c r="AK26" i="6"/>
  <c r="BF27" i="6"/>
  <c r="BF26" i="6"/>
  <c r="BD27" i="6"/>
  <c r="BD26" i="6"/>
  <c r="BE27" i="6"/>
  <c r="BE26" i="6"/>
  <c r="BI91" i="6"/>
  <c r="BJ91" i="6"/>
  <c r="BH91" i="6"/>
  <c r="BK90" i="6"/>
  <c r="BO90" i="6" s="1"/>
  <c r="BG94" i="6"/>
  <c r="BG90" i="6"/>
  <c r="BG89" i="6"/>
  <c r="BG86" i="6"/>
  <c r="BG82" i="6"/>
  <c r="BG81" i="6"/>
  <c r="BG80" i="6"/>
  <c r="BG76" i="6"/>
  <c r="BG75" i="6"/>
  <c r="BG74" i="6"/>
  <c r="BG73" i="6"/>
  <c r="BG72" i="6"/>
  <c r="BG68" i="6"/>
  <c r="BG67" i="6"/>
  <c r="BG65" i="6"/>
  <c r="BG64" i="6"/>
  <c r="BK89" i="6"/>
  <c r="AO77" i="6"/>
  <c r="AP77" i="6"/>
  <c r="AQ77" i="6"/>
  <c r="AR77" i="6"/>
  <c r="AS77" i="6"/>
  <c r="AT77" i="6"/>
  <c r="AU77" i="6"/>
  <c r="AV77" i="6"/>
  <c r="AW77" i="6"/>
  <c r="AX77" i="6"/>
  <c r="AZ77" i="6"/>
  <c r="BA77" i="6"/>
  <c r="BB77" i="6"/>
  <c r="AN77" i="6"/>
  <c r="BE77" i="6"/>
  <c r="BF77" i="6"/>
  <c r="BH77" i="6"/>
  <c r="BI77" i="6"/>
  <c r="BJ77" i="6"/>
  <c r="BD77" i="6"/>
  <c r="BE95" i="6"/>
  <c r="BE97" i="6" s="1"/>
  <c r="BF95" i="6"/>
  <c r="BF96" i="6" s="1"/>
  <c r="AS83" i="6"/>
  <c r="AT83" i="6"/>
  <c r="AU83" i="6"/>
  <c r="AV83" i="6"/>
  <c r="AW83" i="6"/>
  <c r="AX83" i="6"/>
  <c r="AY83" i="6"/>
  <c r="AZ83" i="6"/>
  <c r="BA83" i="6"/>
  <c r="BB83" i="6"/>
  <c r="BD83" i="6"/>
  <c r="BE83" i="6"/>
  <c r="BF83" i="6"/>
  <c r="AR83" i="6"/>
  <c r="BI83" i="6"/>
  <c r="BJ83" i="6"/>
  <c r="BH83" i="6"/>
  <c r="BH143" i="6"/>
  <c r="BI154" i="6"/>
  <c r="BJ154" i="6" s="1"/>
  <c r="BI155" i="6"/>
  <c r="BJ155" i="6" s="1"/>
  <c r="P1" i="6"/>
  <c r="AQ149" i="6"/>
  <c r="AQ148" i="6"/>
  <c r="AQ147" i="6"/>
  <c r="AQ146" i="6"/>
  <c r="AQ145" i="6"/>
  <c r="AQ143" i="6"/>
  <c r="AQ139" i="6"/>
  <c r="AQ138" i="6"/>
  <c r="AQ137" i="6"/>
  <c r="AQ136" i="6"/>
  <c r="AQ135" i="6"/>
  <c r="AQ134" i="6"/>
  <c r="AQ131" i="6"/>
  <c r="AQ130" i="6"/>
  <c r="AQ129" i="6"/>
  <c r="AQ128" i="6"/>
  <c r="AQ127" i="6"/>
  <c r="AQ126" i="6"/>
  <c r="AQ125" i="6"/>
  <c r="AQ124" i="6"/>
  <c r="AQ123" i="6"/>
  <c r="AQ122" i="6"/>
  <c r="AQ121" i="6"/>
  <c r="AQ117" i="6"/>
  <c r="AQ116" i="6"/>
  <c r="AQ115" i="6"/>
  <c r="AQ114" i="6"/>
  <c r="AQ113" i="6"/>
  <c r="AQ112" i="6"/>
  <c r="AQ109" i="6"/>
  <c r="AQ108" i="6"/>
  <c r="AQ107" i="6"/>
  <c r="AQ106" i="6"/>
  <c r="AQ105" i="6"/>
  <c r="AQ104" i="6"/>
  <c r="AQ103" i="6"/>
  <c r="AQ102" i="6"/>
  <c r="AU149" i="6"/>
  <c r="AU148" i="6"/>
  <c r="AU147" i="6"/>
  <c r="AU146" i="6"/>
  <c r="AU145" i="6"/>
  <c r="AU143" i="6"/>
  <c r="AU139" i="6"/>
  <c r="AU138" i="6"/>
  <c r="AU137" i="6"/>
  <c r="AU136" i="6"/>
  <c r="AU135" i="6"/>
  <c r="AU134" i="6"/>
  <c r="AU131" i="6"/>
  <c r="AU130" i="6"/>
  <c r="AU129" i="6"/>
  <c r="AU128" i="6"/>
  <c r="AU127" i="6"/>
  <c r="AU126" i="6"/>
  <c r="AU125" i="6"/>
  <c r="AU124" i="6"/>
  <c r="AU123" i="6"/>
  <c r="AU122" i="6"/>
  <c r="AU121" i="6"/>
  <c r="AU117" i="6"/>
  <c r="AU116" i="6"/>
  <c r="AU115" i="6"/>
  <c r="AU114" i="6"/>
  <c r="AU113" i="6"/>
  <c r="AU112" i="6"/>
  <c r="AU109" i="6"/>
  <c r="AU108" i="6"/>
  <c r="AU107" i="6"/>
  <c r="AU106" i="6"/>
  <c r="AU105" i="6"/>
  <c r="AU104" i="6"/>
  <c r="AU103" i="6"/>
  <c r="AU102" i="6"/>
  <c r="AY149" i="6"/>
  <c r="AY148" i="6"/>
  <c r="AY147" i="6"/>
  <c r="AY146" i="6"/>
  <c r="AY145" i="6"/>
  <c r="AY143" i="6"/>
  <c r="AY139" i="6"/>
  <c r="AY138" i="6"/>
  <c r="AY137" i="6"/>
  <c r="AY136" i="6"/>
  <c r="AY135" i="6"/>
  <c r="AY134" i="6"/>
  <c r="AO132" i="6"/>
  <c r="AO141" i="6" s="1"/>
  <c r="AP132" i="6"/>
  <c r="AP141" i="6" s="1"/>
  <c r="AR132" i="6"/>
  <c r="AR141" i="6" s="1"/>
  <c r="AS132" i="6"/>
  <c r="AS141" i="6" s="1"/>
  <c r="AT132" i="6"/>
  <c r="AV132" i="6"/>
  <c r="AW132" i="6"/>
  <c r="AX132" i="6"/>
  <c r="AN132" i="6"/>
  <c r="AN141" i="6" s="1"/>
  <c r="AY131" i="6"/>
  <c r="AY130" i="6"/>
  <c r="AY129" i="6"/>
  <c r="AY128" i="6"/>
  <c r="AY127" i="6"/>
  <c r="AY126" i="6"/>
  <c r="AY125" i="6"/>
  <c r="AY124" i="6"/>
  <c r="AY123" i="6"/>
  <c r="AY122" i="6"/>
  <c r="AY121" i="6"/>
  <c r="AY117" i="6"/>
  <c r="AY116" i="6"/>
  <c r="AY115" i="6"/>
  <c r="AY114" i="6"/>
  <c r="AY113" i="6"/>
  <c r="AY112" i="6"/>
  <c r="AY118" i="6" s="1"/>
  <c r="AY109" i="6"/>
  <c r="AY108" i="6"/>
  <c r="AY107" i="6"/>
  <c r="AY106" i="6"/>
  <c r="AY105" i="6"/>
  <c r="AY104" i="6"/>
  <c r="AY103" i="6"/>
  <c r="AY102" i="6"/>
  <c r="BC149" i="6"/>
  <c r="BC148" i="6"/>
  <c r="BC147" i="6"/>
  <c r="BC146" i="6"/>
  <c r="BC145" i="6"/>
  <c r="BC143" i="6"/>
  <c r="BC139" i="6"/>
  <c r="BC138" i="6"/>
  <c r="BC137" i="6"/>
  <c r="BC136" i="6"/>
  <c r="BC135" i="6"/>
  <c r="BC134" i="6"/>
  <c r="BC131" i="6"/>
  <c r="BC130" i="6"/>
  <c r="BC129" i="6"/>
  <c r="BC128" i="6"/>
  <c r="BC127" i="6"/>
  <c r="BC126" i="6"/>
  <c r="BC125" i="6"/>
  <c r="BC124" i="6"/>
  <c r="BC123" i="6"/>
  <c r="BC122" i="6"/>
  <c r="BC121" i="6"/>
  <c r="BC117" i="6"/>
  <c r="BC116" i="6"/>
  <c r="BC115" i="6"/>
  <c r="BC114" i="6"/>
  <c r="BC113" i="6"/>
  <c r="BC112" i="6"/>
  <c r="BC109" i="6"/>
  <c r="BC108" i="6"/>
  <c r="BC107" i="6"/>
  <c r="BC106" i="6"/>
  <c r="BC105" i="6"/>
  <c r="BC104" i="6"/>
  <c r="BC103" i="6"/>
  <c r="BC102" i="6"/>
  <c r="BK52" i="6"/>
  <c r="BK51" i="6"/>
  <c r="BK50" i="6"/>
  <c r="BK47" i="6"/>
  <c r="BK46" i="6"/>
  <c r="BK45" i="6"/>
  <c r="BK40" i="6"/>
  <c r="BK39" i="6"/>
  <c r="BK64" i="6"/>
  <c r="BK38" i="6"/>
  <c r="BK37" i="6"/>
  <c r="BK34" i="6"/>
  <c r="BK33" i="6"/>
  <c r="BK32" i="6"/>
  <c r="BK21" i="6"/>
  <c r="BK20" i="6"/>
  <c r="BK15" i="6"/>
  <c r="BK14" i="6"/>
  <c r="BK9" i="6"/>
  <c r="BK8" i="6"/>
  <c r="BK149" i="6"/>
  <c r="BK148" i="6"/>
  <c r="BK147" i="6"/>
  <c r="BK146" i="6"/>
  <c r="BK145" i="6"/>
  <c r="BK143" i="6"/>
  <c r="BK139" i="6"/>
  <c r="BK138" i="6"/>
  <c r="BK137" i="6"/>
  <c r="BK136" i="6"/>
  <c r="BK135" i="6"/>
  <c r="BK134" i="6"/>
  <c r="BK131" i="6"/>
  <c r="BK130" i="6"/>
  <c r="BK129" i="6"/>
  <c r="BK128" i="6"/>
  <c r="BK127" i="6"/>
  <c r="BK126" i="6"/>
  <c r="BK125" i="6"/>
  <c r="BK124" i="6"/>
  <c r="BK123" i="6"/>
  <c r="BK122" i="6"/>
  <c r="BK121" i="6"/>
  <c r="BK117" i="6"/>
  <c r="BK116" i="6"/>
  <c r="BK115" i="6"/>
  <c r="BK114" i="6"/>
  <c r="BK113" i="6"/>
  <c r="BK112" i="6"/>
  <c r="BK109" i="6"/>
  <c r="BK108" i="6"/>
  <c r="BK107" i="6"/>
  <c r="BK106" i="6"/>
  <c r="BK105" i="6"/>
  <c r="BK104" i="6"/>
  <c r="BK1048576" i="6"/>
  <c r="BK103" i="6"/>
  <c r="BK102" i="6"/>
  <c r="BK94" i="6"/>
  <c r="BK86" i="6"/>
  <c r="BK82" i="6"/>
  <c r="BK81" i="6"/>
  <c r="BK80" i="6"/>
  <c r="BK76" i="6"/>
  <c r="BK75" i="6"/>
  <c r="BK74" i="6"/>
  <c r="BK73" i="6"/>
  <c r="BK72" i="6"/>
  <c r="BK68" i="6"/>
  <c r="BK67" i="6"/>
  <c r="BK65" i="6"/>
  <c r="BV23" i="6"/>
  <c r="BW23" i="6"/>
  <c r="BX23" i="6"/>
  <c r="BV24" i="6"/>
  <c r="BW24" i="6"/>
  <c r="BX24" i="6"/>
  <c r="CC53" i="6"/>
  <c r="CC48" i="6"/>
  <c r="CC41" i="6"/>
  <c r="CC35" i="6"/>
  <c r="BR26" i="6"/>
  <c r="BS26" i="6"/>
  <c r="BT26" i="6"/>
  <c r="BU26" i="6"/>
  <c r="BV26" i="6"/>
  <c r="BW26" i="6"/>
  <c r="BX26" i="6"/>
  <c r="BY26" i="6"/>
  <c r="BZ26" i="6"/>
  <c r="CA26" i="6"/>
  <c r="CB26" i="6"/>
  <c r="BR27" i="6"/>
  <c r="BS27" i="6"/>
  <c r="BT27" i="6"/>
  <c r="BU27" i="6"/>
  <c r="BV27" i="6"/>
  <c r="BW27" i="6"/>
  <c r="BX27" i="6"/>
  <c r="BY27" i="6"/>
  <c r="BZ27" i="6"/>
  <c r="CA27" i="6"/>
  <c r="CB27" i="6"/>
  <c r="BQ27" i="6"/>
  <c r="BQ26" i="6"/>
  <c r="CC27" i="6"/>
  <c r="CC26" i="6"/>
  <c r="CC22" i="6"/>
  <c r="CC24" i="6" s="1"/>
  <c r="CC16" i="6"/>
  <c r="CC18" i="6" s="1"/>
  <c r="CC10" i="6"/>
  <c r="CC12" i="6" s="1"/>
  <c r="CC168" i="6"/>
  <c r="CC156" i="6"/>
  <c r="CC110" i="6"/>
  <c r="AZ132" i="6"/>
  <c r="BA132" i="6"/>
  <c r="BB132" i="6"/>
  <c r="BD132" i="6"/>
  <c r="BH132" i="6"/>
  <c r="BI132" i="6"/>
  <c r="BI141" i="6" s="1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D53" i="6"/>
  <c r="BE53" i="6"/>
  <c r="BF53" i="6"/>
  <c r="BH53" i="6"/>
  <c r="BI53" i="6"/>
  <c r="BJ53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D48" i="6"/>
  <c r="BE48" i="6"/>
  <c r="BF48" i="6"/>
  <c r="BH48" i="6"/>
  <c r="BI48" i="6"/>
  <c r="BJ48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D41" i="6"/>
  <c r="BE41" i="6"/>
  <c r="BF41" i="6"/>
  <c r="BH41" i="6"/>
  <c r="BI41" i="6"/>
  <c r="BJ41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D35" i="6"/>
  <c r="BE35" i="6"/>
  <c r="BF35" i="6"/>
  <c r="BH35" i="6"/>
  <c r="BI35" i="6"/>
  <c r="BJ35" i="6"/>
  <c r="AK22" i="6"/>
  <c r="AK59" i="6" s="1"/>
  <c r="AL22" i="6"/>
  <c r="AL23" i="6" s="1"/>
  <c r="AM22" i="6"/>
  <c r="AM23" i="6" s="1"/>
  <c r="AN22" i="6"/>
  <c r="AN23" i="6" s="1"/>
  <c r="AO22" i="6"/>
  <c r="AO23" i="6" s="1"/>
  <c r="AP22" i="6"/>
  <c r="AP24" i="6" s="1"/>
  <c r="AQ22" i="6"/>
  <c r="AQ24" i="6" s="1"/>
  <c r="AR22" i="6"/>
  <c r="AR24" i="6" s="1"/>
  <c r="AS22" i="6"/>
  <c r="AS24" i="6" s="1"/>
  <c r="AT22" i="6"/>
  <c r="AT24" i="6" s="1"/>
  <c r="AU22" i="6"/>
  <c r="AU24" i="6" s="1"/>
  <c r="AV22" i="6"/>
  <c r="AV24" i="6" s="1"/>
  <c r="AW22" i="6"/>
  <c r="AW24" i="6" s="1"/>
  <c r="AX22" i="6"/>
  <c r="AX24" i="6" s="1"/>
  <c r="AY22" i="6"/>
  <c r="AY24" i="6" s="1"/>
  <c r="AZ22" i="6"/>
  <c r="AZ23" i="6" s="1"/>
  <c r="BA22" i="6"/>
  <c r="BA23" i="6" s="1"/>
  <c r="BB22" i="6"/>
  <c r="BB23" i="6" s="1"/>
  <c r="BD22" i="6"/>
  <c r="BD23" i="6" s="1"/>
  <c r="BE22" i="6"/>
  <c r="BE23" i="6" s="1"/>
  <c r="BF22" i="6"/>
  <c r="BF24" i="6" s="1"/>
  <c r="BH22" i="6"/>
  <c r="BH24" i="6" s="1"/>
  <c r="BI22" i="6"/>
  <c r="BI24" i="6" s="1"/>
  <c r="BJ22" i="6"/>
  <c r="BJ24" i="6" s="1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H16" i="6"/>
  <c r="BI16" i="6"/>
  <c r="BJ16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D10" i="6"/>
  <c r="BE10" i="6"/>
  <c r="BF10" i="6"/>
  <c r="BH10" i="6"/>
  <c r="BI10" i="6"/>
  <c r="BJ10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D156" i="6"/>
  <c r="BH156" i="6"/>
  <c r="AL96" i="6"/>
  <c r="AM96" i="6"/>
  <c r="AL97" i="6"/>
  <c r="AM97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D91" i="6"/>
  <c r="BE91" i="6"/>
  <c r="BF91" i="6"/>
  <c r="AN69" i="6"/>
  <c r="AO69" i="6"/>
  <c r="AP69" i="6"/>
  <c r="AQ69" i="6"/>
  <c r="AR69" i="6"/>
  <c r="AS69" i="6"/>
  <c r="AT69" i="6"/>
  <c r="AU69" i="6"/>
  <c r="AV69" i="6"/>
  <c r="AW69" i="6"/>
  <c r="AX69" i="6"/>
  <c r="AZ69" i="6"/>
  <c r="BA69" i="6"/>
  <c r="BB69" i="6"/>
  <c r="BD69" i="6"/>
  <c r="BE69" i="6"/>
  <c r="BF69" i="6"/>
  <c r="BH69" i="6"/>
  <c r="BI69" i="6"/>
  <c r="AK87" i="6"/>
  <c r="AL87" i="6"/>
  <c r="AM87" i="6"/>
  <c r="BJ69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D66" i="6"/>
  <c r="BE66" i="6"/>
  <c r="BF66" i="6"/>
  <c r="BH66" i="6"/>
  <c r="BI66" i="6"/>
  <c r="BJ66" i="6"/>
  <c r="BG104" i="6"/>
  <c r="BG105" i="6"/>
  <c r="BG106" i="6"/>
  <c r="BG107" i="6"/>
  <c r="BG108" i="6"/>
  <c r="BG109" i="6"/>
  <c r="BG112" i="6"/>
  <c r="BG113" i="6"/>
  <c r="BG114" i="6"/>
  <c r="BG115" i="6"/>
  <c r="BG116" i="6"/>
  <c r="BG117" i="6"/>
  <c r="BG121" i="6"/>
  <c r="BG122" i="6"/>
  <c r="BG123" i="6"/>
  <c r="BG124" i="6"/>
  <c r="BG125" i="6"/>
  <c r="BG126" i="6"/>
  <c r="BG127" i="6"/>
  <c r="BG128" i="6"/>
  <c r="BG129" i="6"/>
  <c r="BG130" i="6"/>
  <c r="BG131" i="6"/>
  <c r="BG134" i="6"/>
  <c r="BG135" i="6"/>
  <c r="BG136" i="6"/>
  <c r="BG137" i="6"/>
  <c r="BG138" i="6"/>
  <c r="BG139" i="6"/>
  <c r="BG143" i="6"/>
  <c r="BG145" i="6"/>
  <c r="BG146" i="6"/>
  <c r="BG147" i="6"/>
  <c r="BG148" i="6"/>
  <c r="BG149" i="6"/>
  <c r="BG102" i="6"/>
  <c r="C150" i="6"/>
  <c r="C151" i="6" s="1"/>
  <c r="AK150" i="6"/>
  <c r="AK151" i="6" s="1"/>
  <c r="AL150" i="6"/>
  <c r="AL151" i="6" s="1"/>
  <c r="AM150" i="6"/>
  <c r="AM151" i="6" s="1"/>
  <c r="AN150" i="6"/>
  <c r="AO150" i="6"/>
  <c r="AP150" i="6"/>
  <c r="AR150" i="6"/>
  <c r="AS150" i="6"/>
  <c r="AT150" i="6"/>
  <c r="AV150" i="6"/>
  <c r="AW150" i="6"/>
  <c r="AX150" i="6"/>
  <c r="AZ150" i="6"/>
  <c r="BA150" i="6"/>
  <c r="BB150" i="6"/>
  <c r="BD150" i="6"/>
  <c r="BH150" i="6"/>
  <c r="BI150" i="6"/>
  <c r="BJ150" i="6"/>
  <c r="BJ132" i="6"/>
  <c r="C110" i="6"/>
  <c r="C119" i="6" s="1"/>
  <c r="AK110" i="6"/>
  <c r="AL110" i="6"/>
  <c r="AM110" i="6"/>
  <c r="AN110" i="6"/>
  <c r="AN119" i="6" s="1"/>
  <c r="AO110" i="6"/>
  <c r="AO119" i="6" s="1"/>
  <c r="AP110" i="6"/>
  <c r="AR110" i="6"/>
  <c r="AS110" i="6"/>
  <c r="AT110" i="6"/>
  <c r="AV110" i="6"/>
  <c r="AW110" i="6"/>
  <c r="AZ110" i="6"/>
  <c r="BA110" i="6"/>
  <c r="BB110" i="6"/>
  <c r="BB119" i="6" s="1"/>
  <c r="BD110" i="6"/>
  <c r="BD119" i="6" s="1"/>
  <c r="BH110" i="6"/>
  <c r="BI110" i="6"/>
  <c r="BJ110" i="6"/>
  <c r="A1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B29" i="2"/>
  <c r="BS168" i="6"/>
  <c r="BT168" i="6"/>
  <c r="BU168" i="6"/>
  <c r="BV168" i="6"/>
  <c r="BW168" i="6"/>
  <c r="BX168" i="6"/>
  <c r="BY168" i="6"/>
  <c r="BZ168" i="6"/>
  <c r="CA168" i="6"/>
  <c r="CB168" i="6"/>
  <c r="BR168" i="6"/>
  <c r="CC4" i="6"/>
  <c r="BR4" i="6"/>
  <c r="BS4" i="6"/>
  <c r="BT4" i="6"/>
  <c r="BU4" i="6"/>
  <c r="BV4" i="6"/>
  <c r="BW4" i="6"/>
  <c r="BX4" i="6"/>
  <c r="BY4" i="6"/>
  <c r="BZ4" i="6"/>
  <c r="CA4" i="6"/>
  <c r="CB4" i="6"/>
  <c r="BQ4" i="6"/>
  <c r="BT110" i="6"/>
  <c r="BT119" i="6" s="1"/>
  <c r="BQ128" i="6"/>
  <c r="BQ132" i="6" s="1"/>
  <c r="BQ110" i="6"/>
  <c r="BR110" i="6"/>
  <c r="BS110" i="6"/>
  <c r="BS119" i="6" s="1"/>
  <c r="BV53" i="6"/>
  <c r="BW53" i="6"/>
  <c r="BX53" i="6"/>
  <c r="BU110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BV10" i="6"/>
  <c r="BV48" i="6" s="1"/>
  <c r="BW10" i="6"/>
  <c r="BW48" i="6" s="1"/>
  <c r="BX10" i="6"/>
  <c r="BX48" i="6" s="1"/>
  <c r="BQ16" i="6"/>
  <c r="BQ18" i="6" s="1"/>
  <c r="BR16" i="6"/>
  <c r="BR17" i="6" s="1"/>
  <c r="BS16" i="6"/>
  <c r="BS17" i="6" s="1"/>
  <c r="BT16" i="6"/>
  <c r="BT18" i="6" s="1"/>
  <c r="BU16" i="6"/>
  <c r="BU17" i="6" s="1"/>
  <c r="BV16" i="6"/>
  <c r="BV18" i="6" s="1"/>
  <c r="BW16" i="6"/>
  <c r="BW18" i="6" s="1"/>
  <c r="BX16" i="6"/>
  <c r="BX17" i="6" s="1"/>
  <c r="BY16" i="6"/>
  <c r="BY18" i="6" s="1"/>
  <c r="BZ16" i="6"/>
  <c r="BZ18" i="6" s="1"/>
  <c r="CA16" i="6"/>
  <c r="CA18" i="6" s="1"/>
  <c r="CB16" i="6"/>
  <c r="CB18" i="6" s="1"/>
  <c r="BW110" i="6"/>
  <c r="BX110" i="6"/>
  <c r="BY110" i="6"/>
  <c r="BQ10" i="6"/>
  <c r="BQ48" i="6" s="1"/>
  <c r="BR10" i="6"/>
  <c r="BR48" i="6" s="1"/>
  <c r="BS10" i="6"/>
  <c r="BS48" i="6" s="1"/>
  <c r="BT10" i="6"/>
  <c r="BT48" i="6" s="1"/>
  <c r="BU10" i="6"/>
  <c r="BU48" i="6" s="1"/>
  <c r="BY10" i="6"/>
  <c r="BY12" i="6" s="1"/>
  <c r="BZ10" i="6"/>
  <c r="BZ12" i="6" s="1"/>
  <c r="CA10" i="6"/>
  <c r="CA12" i="6" s="1"/>
  <c r="BZ110" i="6"/>
  <c r="CA110" i="6"/>
  <c r="BQ156" i="6"/>
  <c r="BR156" i="6"/>
  <c r="BS156" i="6"/>
  <c r="BT156" i="6"/>
  <c r="BU156" i="6"/>
  <c r="BV156" i="6"/>
  <c r="BW156" i="6"/>
  <c r="BX156" i="6"/>
  <c r="BY156" i="6"/>
  <c r="BZ156" i="6"/>
  <c r="CB156" i="6"/>
  <c r="CA156" i="6"/>
  <c r="BY53" i="6"/>
  <c r="BZ53" i="6"/>
  <c r="CA53" i="6"/>
  <c r="CB53" i="6"/>
  <c r="BY48" i="6"/>
  <c r="BZ48" i="6"/>
  <c r="CA48" i="6"/>
  <c r="CB48" i="6"/>
  <c r="BQ22" i="6"/>
  <c r="BQ53" i="6" s="1"/>
  <c r="BR22" i="6"/>
  <c r="BR53" i="6" s="1"/>
  <c r="BS22" i="6"/>
  <c r="BS53" i="6" s="1"/>
  <c r="BT22" i="6"/>
  <c r="BT53" i="6" s="1"/>
  <c r="BU22" i="6"/>
  <c r="BU53" i="6" s="1"/>
  <c r="BY22" i="6"/>
  <c r="BY24" i="6" s="1"/>
  <c r="BZ22" i="6"/>
  <c r="BZ24" i="6" s="1"/>
  <c r="CB22" i="6"/>
  <c r="CB24" i="6" s="1"/>
  <c r="CA22" i="6"/>
  <c r="CA24" i="6" s="1"/>
  <c r="CB10" i="6"/>
  <c r="CB12" i="6" s="1"/>
  <c r="BQ91" i="6"/>
  <c r="BR91" i="6"/>
  <c r="BS91" i="6"/>
  <c r="BT91" i="6"/>
  <c r="BU91" i="6"/>
  <c r="BV91" i="6"/>
  <c r="BW91" i="6"/>
  <c r="BX91" i="6"/>
  <c r="BY91" i="6"/>
  <c r="BZ91" i="6"/>
  <c r="CA91" i="6"/>
  <c r="CC91" i="6"/>
  <c r="CD91" i="6"/>
  <c r="CE91" i="6"/>
  <c r="CD87" i="6"/>
  <c r="CE87" i="6"/>
  <c r="CD95" i="6"/>
  <c r="CE95" i="6"/>
  <c r="CB91" i="6"/>
  <c r="BV110" i="6"/>
  <c r="CB110" i="6"/>
  <c r="CD110" i="6"/>
  <c r="CD119" i="6" s="1"/>
  <c r="CE110" i="6"/>
  <c r="CE119" i="6" s="1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D141" i="6" s="1"/>
  <c r="CE132" i="6"/>
  <c r="CE141" i="6" s="1"/>
  <c r="BR150" i="6"/>
  <c r="BS150" i="6"/>
  <c r="BT150" i="6"/>
  <c r="BU150" i="6"/>
  <c r="BV150" i="6"/>
  <c r="BW150" i="6"/>
  <c r="BX150" i="6"/>
  <c r="BY150" i="6"/>
  <c r="BZ150" i="6"/>
  <c r="CA150" i="6"/>
  <c r="CB150" i="6"/>
  <c r="BG150" i="6" s="1"/>
  <c r="CC150" i="6"/>
  <c r="CD150" i="6"/>
  <c r="CE150" i="6"/>
  <c r="BQ150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BQ69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BQ66" i="6"/>
  <c r="BR3" i="6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CE3" i="6" s="1"/>
  <c r="AY77" i="6" l="1"/>
  <c r="BK140" i="6"/>
  <c r="BC118" i="6"/>
  <c r="BC27" i="6"/>
  <c r="BC140" i="6"/>
  <c r="BK91" i="6"/>
  <c r="BG10" i="6"/>
  <c r="BG53" i="6"/>
  <c r="BC22" i="6"/>
  <c r="BC24" i="6" s="1"/>
  <c r="AX119" i="6"/>
  <c r="AU118" i="6"/>
  <c r="AU119" i="6" s="1"/>
  <c r="AT141" i="6"/>
  <c r="AT151" i="6" s="1"/>
  <c r="BE119" i="6"/>
  <c r="AU140" i="6"/>
  <c r="BK118" i="6"/>
  <c r="AP119" i="6"/>
  <c r="BU119" i="6"/>
  <c r="BV169" i="6" s="1"/>
  <c r="AQ118" i="6"/>
  <c r="BG118" i="6"/>
  <c r="BR119" i="6"/>
  <c r="AZ119" i="6"/>
  <c r="AX141" i="6"/>
  <c r="BU141" i="6"/>
  <c r="AW119" i="6"/>
  <c r="BB141" i="6"/>
  <c r="BB151" i="6" s="1"/>
  <c r="AW141" i="6"/>
  <c r="AW151" i="6" s="1"/>
  <c r="BT141" i="6"/>
  <c r="BT170" i="6" s="1"/>
  <c r="AV119" i="6"/>
  <c r="CC119" i="6"/>
  <c r="BA141" i="6"/>
  <c r="BA151" i="6" s="1"/>
  <c r="AW28" i="6"/>
  <c r="AW30" i="6" s="1"/>
  <c r="AV141" i="6"/>
  <c r="AV151" i="6" s="1"/>
  <c r="BS141" i="6"/>
  <c r="CB119" i="6"/>
  <c r="BR141" i="6"/>
  <c r="BJ119" i="6"/>
  <c r="AT119" i="6"/>
  <c r="CA119" i="6"/>
  <c r="BG140" i="6"/>
  <c r="BI119" i="6"/>
  <c r="AS119" i="6"/>
  <c r="BZ119" i="6"/>
  <c r="AK119" i="6"/>
  <c r="BH119" i="6"/>
  <c r="AR119" i="6"/>
  <c r="BY119" i="6"/>
  <c r="BY169" i="6" s="1"/>
  <c r="AS28" i="6"/>
  <c r="AS29" i="6" s="1"/>
  <c r="BX119" i="6"/>
  <c r="BX169" i="6" s="1"/>
  <c r="BJ141" i="6"/>
  <c r="BQ141" i="6"/>
  <c r="BW119" i="6"/>
  <c r="BV119" i="6"/>
  <c r="BH141" i="6"/>
  <c r="BC10" i="6"/>
  <c r="AQ140" i="6"/>
  <c r="BG26" i="6"/>
  <c r="BG28" i="6" s="1"/>
  <c r="BG29" i="6" s="1"/>
  <c r="AY140" i="6"/>
  <c r="BG48" i="6"/>
  <c r="BG54" i="6" s="1"/>
  <c r="BA119" i="6"/>
  <c r="BQ119" i="6"/>
  <c r="AZ141" i="6"/>
  <c r="AZ151" i="6" s="1"/>
  <c r="BB156" i="6"/>
  <c r="BC154" i="6"/>
  <c r="BC156" i="6" s="1"/>
  <c r="BC41" i="6"/>
  <c r="AW23" i="6"/>
  <c r="CA141" i="6"/>
  <c r="CA151" i="6" s="1"/>
  <c r="BZ141" i="6"/>
  <c r="BZ151" i="6" s="1"/>
  <c r="BY141" i="6"/>
  <c r="BW141" i="6"/>
  <c r="BW151" i="6" s="1"/>
  <c r="BV141" i="6"/>
  <c r="AN29" i="6"/>
  <c r="BX141" i="6"/>
  <c r="BX170" i="6" s="1"/>
  <c r="BO89" i="6"/>
  <c r="BP91" i="6" s="1"/>
  <c r="BG27" i="6"/>
  <c r="AL28" i="6"/>
  <c r="AL30" i="6" s="1"/>
  <c r="BF141" i="6"/>
  <c r="BF151" i="6" s="1"/>
  <c r="BC66" i="6"/>
  <c r="BE141" i="6"/>
  <c r="BE151" i="6" s="1"/>
  <c r="BA156" i="6"/>
  <c r="BD141" i="6"/>
  <c r="BD151" i="6" s="1"/>
  <c r="AY28" i="6"/>
  <c r="AY30" i="6" s="1"/>
  <c r="BC69" i="6"/>
  <c r="AT28" i="6"/>
  <c r="AT30" i="6" s="1"/>
  <c r="AQ30" i="6"/>
  <c r="CC141" i="6"/>
  <c r="AM24" i="6"/>
  <c r="CB141" i="6"/>
  <c r="BO91" i="6"/>
  <c r="BE24" i="6"/>
  <c r="AO24" i="6"/>
  <c r="AY23" i="6"/>
  <c r="AP28" i="6"/>
  <c r="AP30" i="6" s="1"/>
  <c r="BD24" i="6"/>
  <c r="AN24" i="6"/>
  <c r="AX23" i="6"/>
  <c r="BK83" i="6"/>
  <c r="AM28" i="6"/>
  <c r="AM29" i="6" s="1"/>
  <c r="BB24" i="6"/>
  <c r="AL24" i="6"/>
  <c r="AV23" i="6"/>
  <c r="BA24" i="6"/>
  <c r="AU23" i="6"/>
  <c r="AZ24" i="6"/>
  <c r="BJ23" i="6"/>
  <c r="AT23" i="6"/>
  <c r="BI23" i="6"/>
  <c r="AS23" i="6"/>
  <c r="BA28" i="6"/>
  <c r="BA30" i="6" s="1"/>
  <c r="BH23" i="6"/>
  <c r="AR23" i="6"/>
  <c r="AK23" i="6"/>
  <c r="AQ23" i="6"/>
  <c r="AK24" i="6"/>
  <c r="BF23" i="6"/>
  <c r="AP23" i="6"/>
  <c r="AX28" i="6"/>
  <c r="AX30" i="6" s="1"/>
  <c r="BG16" i="6"/>
  <c r="AO30" i="6"/>
  <c r="AV28" i="6"/>
  <c r="AV30" i="6" s="1"/>
  <c r="AX29" i="6"/>
  <c r="BC23" i="6"/>
  <c r="AU28" i="6"/>
  <c r="AU30" i="6" s="1"/>
  <c r="BK77" i="6"/>
  <c r="BG69" i="6"/>
  <c r="AR28" i="6"/>
  <c r="AR29" i="6" s="1"/>
  <c r="AK96" i="6"/>
  <c r="BC91" i="6"/>
  <c r="BC83" i="6"/>
  <c r="BC77" i="6"/>
  <c r="BC48" i="6"/>
  <c r="BC54" i="6" s="1"/>
  <c r="BC58" i="6" s="1"/>
  <c r="BC35" i="6"/>
  <c r="BC26" i="6"/>
  <c r="BC28" i="6" s="1"/>
  <c r="BC30" i="6" s="1"/>
  <c r="AZ28" i="6"/>
  <c r="AZ30" i="6" s="1"/>
  <c r="BB28" i="6"/>
  <c r="BB30" i="6" s="1"/>
  <c r="BE156" i="6"/>
  <c r="BF156" i="6"/>
  <c r="BG154" i="6"/>
  <c r="BG156" i="6" s="1"/>
  <c r="BG41" i="6"/>
  <c r="BG35" i="6"/>
  <c r="BG22" i="6"/>
  <c r="BG23" i="6" s="1"/>
  <c r="BG91" i="6"/>
  <c r="BG83" i="6"/>
  <c r="BG77" i="6"/>
  <c r="BG66" i="6"/>
  <c r="BI156" i="6"/>
  <c r="BK154" i="6"/>
  <c r="BK159" i="6" s="1"/>
  <c r="BJ156" i="6"/>
  <c r="BK155" i="6"/>
  <c r="CC11" i="6"/>
  <c r="BS28" i="6"/>
  <c r="BS30" i="6" s="1"/>
  <c r="BK22" i="6"/>
  <c r="BK24" i="6" s="1"/>
  <c r="AY150" i="6"/>
  <c r="AQ110" i="6"/>
  <c r="BK41" i="6"/>
  <c r="AU150" i="6"/>
  <c r="AY132" i="6"/>
  <c r="CC54" i="6"/>
  <c r="CC57" i="6" s="1"/>
  <c r="BK48" i="6"/>
  <c r="BK10" i="6"/>
  <c r="BK16" i="6"/>
  <c r="BK53" i="6"/>
  <c r="AY110" i="6"/>
  <c r="AY119" i="6" s="1"/>
  <c r="BV12" i="6"/>
  <c r="BK132" i="6"/>
  <c r="BK35" i="6"/>
  <c r="AX151" i="6"/>
  <c r="BX11" i="6"/>
  <c r="BK110" i="6"/>
  <c r="BK150" i="6"/>
  <c r="AS151" i="6"/>
  <c r="AR151" i="6"/>
  <c r="AP151" i="6"/>
  <c r="AO151" i="6"/>
  <c r="AN151" i="6"/>
  <c r="AQ150" i="6"/>
  <c r="AQ132" i="6"/>
  <c r="AU132" i="6"/>
  <c r="AU141" i="6" s="1"/>
  <c r="AU110" i="6"/>
  <c r="BC150" i="6"/>
  <c r="BC132" i="6"/>
  <c r="BC141" i="6" s="1"/>
  <c r="BC110" i="6"/>
  <c r="BC119" i="6" s="1"/>
  <c r="CB17" i="6"/>
  <c r="CB11" i="6"/>
  <c r="BQ11" i="6"/>
  <c r="CA11" i="6"/>
  <c r="BQ12" i="6"/>
  <c r="BZ11" i="6"/>
  <c r="BY11" i="6"/>
  <c r="BW11" i="6"/>
  <c r="BV11" i="6"/>
  <c r="BU11" i="6"/>
  <c r="BX12" i="6"/>
  <c r="BT11" i="6"/>
  <c r="BW12" i="6"/>
  <c r="BS11" i="6"/>
  <c r="BR11" i="6"/>
  <c r="BU12" i="6"/>
  <c r="BT12" i="6"/>
  <c r="BK69" i="6"/>
  <c r="BS12" i="6"/>
  <c r="BR12" i="6"/>
  <c r="BK66" i="6"/>
  <c r="BX18" i="6"/>
  <c r="BU18" i="6"/>
  <c r="BT17" i="6"/>
  <c r="BR24" i="6"/>
  <c r="BS18" i="6"/>
  <c r="BR18" i="6"/>
  <c r="CC17" i="6"/>
  <c r="BQ17" i="6"/>
  <c r="CA17" i="6"/>
  <c r="BZ17" i="6"/>
  <c r="BY17" i="6"/>
  <c r="AQ54" i="6"/>
  <c r="BR28" i="6"/>
  <c r="BR30" i="6" s="1"/>
  <c r="BW17" i="6"/>
  <c r="BV17" i="6"/>
  <c r="BZ28" i="6"/>
  <c r="BZ29" i="6" s="1"/>
  <c r="BU24" i="6"/>
  <c r="BT24" i="6"/>
  <c r="BS24" i="6"/>
  <c r="CB23" i="6"/>
  <c r="CC23" i="6"/>
  <c r="CA23" i="6"/>
  <c r="BZ23" i="6"/>
  <c r="BY23" i="6"/>
  <c r="CC28" i="6"/>
  <c r="CC29" i="6" s="1"/>
  <c r="BQ24" i="6"/>
  <c r="BQ23" i="6"/>
  <c r="BU23" i="6"/>
  <c r="BT23" i="6"/>
  <c r="BS23" i="6"/>
  <c r="BR23" i="6"/>
  <c r="BT28" i="6"/>
  <c r="BT30" i="6" s="1"/>
  <c r="BQ28" i="6"/>
  <c r="BY28" i="6"/>
  <c r="BY29" i="6" s="1"/>
  <c r="BX28" i="6"/>
  <c r="BX29" i="6" s="1"/>
  <c r="CB28" i="6"/>
  <c r="CB30" i="6" s="1"/>
  <c r="BW28" i="6"/>
  <c r="CA28" i="6"/>
  <c r="BV28" i="6"/>
  <c r="BJ54" i="6"/>
  <c r="BU28" i="6"/>
  <c r="BU30" i="6" s="1"/>
  <c r="BI151" i="6"/>
  <c r="BR170" i="6"/>
  <c r="BZ164" i="6"/>
  <c r="BJ151" i="6"/>
  <c r="AT70" i="6"/>
  <c r="AT78" i="6" s="1"/>
  <c r="AT85" i="6" s="1"/>
  <c r="AT87" i="6" s="1"/>
  <c r="AT93" i="6" s="1"/>
  <c r="AT95" i="6" s="1"/>
  <c r="AR70" i="6"/>
  <c r="AR78" i="6" s="1"/>
  <c r="AR85" i="6" s="1"/>
  <c r="AR87" i="6" s="1"/>
  <c r="AR93" i="6" s="1"/>
  <c r="AR95" i="6" s="1"/>
  <c r="AO70" i="6"/>
  <c r="AO78" i="6" s="1"/>
  <c r="AO85" i="6" s="1"/>
  <c r="AO87" i="6" s="1"/>
  <c r="AO93" i="6" s="1"/>
  <c r="AO95" i="6" s="1"/>
  <c r="BB54" i="6"/>
  <c r="BB58" i="6" s="1"/>
  <c r="CC170" i="6"/>
  <c r="AW70" i="6"/>
  <c r="AW78" i="6" s="1"/>
  <c r="AW85" i="6" s="1"/>
  <c r="AW87" i="6" s="1"/>
  <c r="AW93" i="6" s="1"/>
  <c r="AW95" i="6" s="1"/>
  <c r="AW97" i="6" s="1"/>
  <c r="BR169" i="6"/>
  <c r="AQ70" i="6"/>
  <c r="AQ78" i="6" s="1"/>
  <c r="AQ85" i="6" s="1"/>
  <c r="AQ87" i="6" s="1"/>
  <c r="AQ93" i="6" s="1"/>
  <c r="AQ95" i="6" s="1"/>
  <c r="AP70" i="6"/>
  <c r="AP78" i="6" s="1"/>
  <c r="AP85" i="6" s="1"/>
  <c r="AP87" i="6" s="1"/>
  <c r="AP93" i="6" s="1"/>
  <c r="AP95" i="6" s="1"/>
  <c r="CB169" i="6"/>
  <c r="BD54" i="6"/>
  <c r="BD58" i="6" s="1"/>
  <c r="BA54" i="6"/>
  <c r="BA57" i="6" s="1"/>
  <c r="AZ70" i="6"/>
  <c r="AZ78" i="6" s="1"/>
  <c r="AZ85" i="6" s="1"/>
  <c r="AZ87" i="6" s="1"/>
  <c r="AZ93" i="6" s="1"/>
  <c r="AZ95" i="6" s="1"/>
  <c r="AZ97" i="6" s="1"/>
  <c r="BF54" i="6"/>
  <c r="BF59" i="6" s="1"/>
  <c r="AS70" i="6"/>
  <c r="AS78" i="6" s="1"/>
  <c r="AS85" i="6" s="1"/>
  <c r="AS87" i="6" s="1"/>
  <c r="AS93" i="6" s="1"/>
  <c r="AS95" i="6" s="1"/>
  <c r="CC164" i="6"/>
  <c r="AP58" i="6"/>
  <c r="BE54" i="6"/>
  <c r="AO54" i="6"/>
  <c r="AN54" i="6"/>
  <c r="AM54" i="6"/>
  <c r="AM58" i="6"/>
  <c r="AL54" i="6"/>
  <c r="AL58" i="6"/>
  <c r="AK54" i="6"/>
  <c r="AK58" i="6"/>
  <c r="AZ54" i="6"/>
  <c r="AZ57" i="6" s="1"/>
  <c r="BG132" i="6"/>
  <c r="BH70" i="6"/>
  <c r="AY54" i="6"/>
  <c r="BT164" i="6"/>
  <c r="AP54" i="6"/>
  <c r="BF70" i="6"/>
  <c r="BF78" i="6" s="1"/>
  <c r="BF85" i="6" s="1"/>
  <c r="BF87" i="6" s="1"/>
  <c r="BF97" i="6"/>
  <c r="AU70" i="6"/>
  <c r="AU78" i="6" s="1"/>
  <c r="AU85" i="6" s="1"/>
  <c r="AU87" i="6" s="1"/>
  <c r="AU93" i="6" s="1"/>
  <c r="AU95" i="6" s="1"/>
  <c r="BD70" i="6"/>
  <c r="BD78" i="6" s="1"/>
  <c r="BD85" i="6" s="1"/>
  <c r="BD87" i="6" s="1"/>
  <c r="BD93" i="6" s="1"/>
  <c r="BD95" i="6" s="1"/>
  <c r="BD96" i="6" s="1"/>
  <c r="AN70" i="6"/>
  <c r="AN78" i="6" s="1"/>
  <c r="AN85" i="6" s="1"/>
  <c r="AN87" i="6" s="1"/>
  <c r="AN93" i="6" s="1"/>
  <c r="AN95" i="6" s="1"/>
  <c r="CB170" i="6"/>
  <c r="CA169" i="6"/>
  <c r="AQ59" i="6"/>
  <c r="BS164" i="6"/>
  <c r="AP57" i="6"/>
  <c r="AP60" i="6" s="1"/>
  <c r="AX59" i="6"/>
  <c r="AX58" i="6"/>
  <c r="AP59" i="6"/>
  <c r="AW58" i="6"/>
  <c r="AN57" i="6"/>
  <c r="AN60" i="6" s="1"/>
  <c r="BH151" i="6"/>
  <c r="AO59" i="6"/>
  <c r="AV58" i="6"/>
  <c r="AM57" i="6"/>
  <c r="AM60" i="6" s="1"/>
  <c r="CC172" i="6"/>
  <c r="AU58" i="6"/>
  <c r="AL57" i="6"/>
  <c r="AL60" i="6" s="1"/>
  <c r="AT58" i="6"/>
  <c r="AM59" i="6"/>
  <c r="AK57" i="6"/>
  <c r="AK60" i="6" s="1"/>
  <c r="CC169" i="6"/>
  <c r="BS169" i="6"/>
  <c r="AS58" i="6"/>
  <c r="AX54" i="6"/>
  <c r="AL59" i="6"/>
  <c r="AW54" i="6"/>
  <c r="AV54" i="6"/>
  <c r="AV70" i="6"/>
  <c r="AV78" i="6" s="1"/>
  <c r="AV85" i="6" s="1"/>
  <c r="AV87" i="6" s="1"/>
  <c r="AV93" i="6" s="1"/>
  <c r="AV95" i="6" s="1"/>
  <c r="BE96" i="6"/>
  <c r="AU54" i="6"/>
  <c r="AW57" i="6"/>
  <c r="AW60" i="6" s="1"/>
  <c r="BY164" i="6"/>
  <c r="BU170" i="6"/>
  <c r="AT54" i="6"/>
  <c r="BX164" i="6"/>
  <c r="BJ70" i="6"/>
  <c r="AS54" i="6"/>
  <c r="AW59" i="6"/>
  <c r="BW164" i="6"/>
  <c r="BS170" i="6"/>
  <c r="BH54" i="6"/>
  <c r="BH59" i="6" s="1"/>
  <c r="AR54" i="6"/>
  <c r="AV59" i="6"/>
  <c r="AU59" i="6"/>
  <c r="BU164" i="6"/>
  <c r="BI54" i="6"/>
  <c r="BI59" i="6" s="1"/>
  <c r="BE70" i="6"/>
  <c r="BE78" i="6" s="1"/>
  <c r="BE85" i="6" s="1"/>
  <c r="BE87" i="6" s="1"/>
  <c r="BI70" i="6"/>
  <c r="BA70" i="6"/>
  <c r="BA78" i="6" s="1"/>
  <c r="BA85" i="6" s="1"/>
  <c r="BA87" i="6" s="1"/>
  <c r="BA93" i="6" s="1"/>
  <c r="BA95" i="6" s="1"/>
  <c r="BA97" i="6" s="1"/>
  <c r="AY70" i="6"/>
  <c r="AY78" i="6" s="1"/>
  <c r="AY85" i="6" s="1"/>
  <c r="AY87" i="6" s="1"/>
  <c r="AY93" i="6" s="1"/>
  <c r="BR164" i="6"/>
  <c r="AX70" i="6"/>
  <c r="AX78" i="6" s="1"/>
  <c r="AX85" i="6" s="1"/>
  <c r="AX87" i="6" s="1"/>
  <c r="AX93" i="6" s="1"/>
  <c r="AX95" i="6" s="1"/>
  <c r="AX97" i="6" s="1"/>
  <c r="BG110" i="6"/>
  <c r="BG119" i="6" s="1"/>
  <c r="BB70" i="6"/>
  <c r="BB78" i="6" s="1"/>
  <c r="BB85" i="6" s="1"/>
  <c r="BB87" i="6" s="1"/>
  <c r="BB93" i="6" s="1"/>
  <c r="BB95" i="6" s="1"/>
  <c r="BB96" i="6" s="1"/>
  <c r="CE164" i="6"/>
  <c r="BV164" i="6"/>
  <c r="BW169" i="6"/>
  <c r="BT169" i="6"/>
  <c r="CB164" i="6"/>
  <c r="BV172" i="6"/>
  <c r="BW170" i="6"/>
  <c r="BZ169" i="6"/>
  <c r="CF164" i="6"/>
  <c r="CA164" i="6"/>
  <c r="BQ172" i="6"/>
  <c r="BU172" i="6"/>
  <c r="BR172" i="6"/>
  <c r="CB172" i="6"/>
  <c r="CA172" i="6"/>
  <c r="BT172" i="6"/>
  <c r="BS172" i="6"/>
  <c r="BZ172" i="6"/>
  <c r="BY172" i="6"/>
  <c r="BX172" i="6"/>
  <c r="BW172" i="6"/>
  <c r="BQ54" i="6"/>
  <c r="BQ59" i="6" s="1"/>
  <c r="BS54" i="6"/>
  <c r="BS58" i="6" s="1"/>
  <c r="CA54" i="6"/>
  <c r="CA58" i="6" s="1"/>
  <c r="BY54" i="6"/>
  <c r="BY58" i="6" s="1"/>
  <c r="CB54" i="6"/>
  <c r="CB58" i="6" s="1"/>
  <c r="BZ54" i="6"/>
  <c r="BZ58" i="6" s="1"/>
  <c r="BU70" i="6"/>
  <c r="BS70" i="6"/>
  <c r="BQ151" i="6"/>
  <c r="BV70" i="6"/>
  <c r="CE151" i="6"/>
  <c r="CC151" i="6"/>
  <c r="BU151" i="6"/>
  <c r="BQ70" i="6"/>
  <c r="BT70" i="6"/>
  <c r="CB151" i="6"/>
  <c r="BG151" i="6" s="1"/>
  <c r="BR151" i="6"/>
  <c r="BR70" i="6"/>
  <c r="CD70" i="6"/>
  <c r="CD78" i="6" s="1"/>
  <c r="CC70" i="6"/>
  <c r="CE70" i="6"/>
  <c r="CE78" i="6" s="1"/>
  <c r="BY70" i="6"/>
  <c r="BV151" i="6"/>
  <c r="BX70" i="6"/>
  <c r="BW70" i="6"/>
  <c r="BZ70" i="6"/>
  <c r="CA70" i="6"/>
  <c r="CB70" i="6"/>
  <c r="CD151" i="6"/>
  <c r="BT151" i="6"/>
  <c r="BS151" i="6"/>
  <c r="BK141" i="6" l="1"/>
  <c r="AW29" i="6"/>
  <c r="BG141" i="6"/>
  <c r="BU169" i="6"/>
  <c r="BV170" i="6"/>
  <c r="BX151" i="6"/>
  <c r="BA96" i="6"/>
  <c r="BA29" i="6"/>
  <c r="AQ119" i="6"/>
  <c r="BC70" i="6"/>
  <c r="BC78" i="6" s="1"/>
  <c r="BC85" i="6" s="1"/>
  <c r="BC87" i="6" s="1"/>
  <c r="BC93" i="6" s="1"/>
  <c r="BC95" i="6" s="1"/>
  <c r="BC97" i="6" s="1"/>
  <c r="BK119" i="6"/>
  <c r="AL29" i="6"/>
  <c r="AQ141" i="6"/>
  <c r="AQ151" i="6" s="1"/>
  <c r="BY170" i="6"/>
  <c r="AS30" i="6"/>
  <c r="AT29" i="6"/>
  <c r="AV29" i="6"/>
  <c r="AY141" i="6"/>
  <c r="BY151" i="6"/>
  <c r="BK23" i="6"/>
  <c r="AZ29" i="6"/>
  <c r="BB29" i="6"/>
  <c r="AY29" i="6"/>
  <c r="AR30" i="6"/>
  <c r="CA170" i="6"/>
  <c r="BZ170" i="6"/>
  <c r="AP29" i="6"/>
  <c r="AN97" i="6"/>
  <c r="AN96" i="6"/>
  <c r="AQ97" i="6"/>
  <c r="AQ96" i="6"/>
  <c r="AW96" i="6"/>
  <c r="AU96" i="6"/>
  <c r="AU97" i="6"/>
  <c r="AV96" i="6"/>
  <c r="AV97" i="6"/>
  <c r="AU29" i="6"/>
  <c r="BG24" i="6"/>
  <c r="AY95" i="6"/>
  <c r="AY96" i="6" s="1"/>
  <c r="BC29" i="6"/>
  <c r="BG30" i="6"/>
  <c r="AS97" i="6"/>
  <c r="AS96" i="6"/>
  <c r="BG70" i="6"/>
  <c r="BG78" i="6" s="1"/>
  <c r="BG85" i="6" s="1"/>
  <c r="AO97" i="6"/>
  <c r="AO96" i="6"/>
  <c r="AP97" i="6"/>
  <c r="AP96" i="6"/>
  <c r="AR97" i="6"/>
  <c r="AR96" i="6"/>
  <c r="AM30" i="6"/>
  <c r="AT97" i="6"/>
  <c r="AT96" i="6"/>
  <c r="BG59" i="6"/>
  <c r="AX96" i="6"/>
  <c r="BD97" i="6"/>
  <c r="AZ96" i="6"/>
  <c r="BB97" i="6"/>
  <c r="BH78" i="6"/>
  <c r="BJ78" i="6"/>
  <c r="BI78" i="6"/>
  <c r="BK156" i="6"/>
  <c r="AY151" i="6"/>
  <c r="BS29" i="6"/>
  <c r="BK70" i="6"/>
  <c r="CC58" i="6"/>
  <c r="AU151" i="6"/>
  <c r="BK151" i="6"/>
  <c r="BR29" i="6"/>
  <c r="BK54" i="6"/>
  <c r="BK58" i="6" s="1"/>
  <c r="BC57" i="6"/>
  <c r="AZ58" i="6"/>
  <c r="CC59" i="6"/>
  <c r="BA59" i="6"/>
  <c r="BC59" i="6"/>
  <c r="BC151" i="6"/>
  <c r="BE57" i="6"/>
  <c r="BE58" i="6"/>
  <c r="BJ59" i="6"/>
  <c r="BJ58" i="6"/>
  <c r="BJ57" i="6"/>
  <c r="BA58" i="6"/>
  <c r="BF58" i="6"/>
  <c r="BD59" i="6"/>
  <c r="BI58" i="6"/>
  <c r="BG57" i="6"/>
  <c r="BH57" i="6"/>
  <c r="BE59" i="6"/>
  <c r="BI57" i="6"/>
  <c r="BG58" i="6"/>
  <c r="BB57" i="6"/>
  <c r="AZ59" i="6"/>
  <c r="BD57" i="6"/>
  <c r="BB59" i="6"/>
  <c r="BF57" i="6"/>
  <c r="BH58" i="6"/>
  <c r="BZ30" i="6"/>
  <c r="CC30" i="6"/>
  <c r="BT29" i="6"/>
  <c r="BU29" i="6"/>
  <c r="BV29" i="6"/>
  <c r="BV30" i="6"/>
  <c r="CA30" i="6"/>
  <c r="CA29" i="6"/>
  <c r="BQ30" i="6"/>
  <c r="BQ29" i="6"/>
  <c r="BW30" i="6"/>
  <c r="BW29" i="6"/>
  <c r="CB29" i="6"/>
  <c r="BX30" i="6"/>
  <c r="BY30" i="6"/>
  <c r="BS57" i="6"/>
  <c r="BS59" i="6"/>
  <c r="BY59" i="6"/>
  <c r="BY57" i="6"/>
  <c r="CB59" i="6"/>
  <c r="BZ59" i="6"/>
  <c r="BZ57" i="6"/>
  <c r="BQ57" i="6"/>
  <c r="CA59" i="6"/>
  <c r="CA57" i="6"/>
  <c r="CC55" i="6"/>
  <c r="CB57" i="6"/>
  <c r="BQ58" i="6"/>
  <c r="AN58" i="6"/>
  <c r="AO58" i="6"/>
  <c r="AN59" i="6"/>
  <c r="AO57" i="6"/>
  <c r="AO60" i="6" s="1"/>
  <c r="AT57" i="6"/>
  <c r="AT60" i="6" s="1"/>
  <c r="AT59" i="6"/>
  <c r="AX57" i="6"/>
  <c r="AX60" i="6" s="1"/>
  <c r="AV57" i="6"/>
  <c r="AV60" i="6" s="1"/>
  <c r="AQ58" i="6"/>
  <c r="CC78" i="6"/>
  <c r="CC159" i="6"/>
  <c r="AY59" i="6"/>
  <c r="AY57" i="6"/>
  <c r="AY60" i="6" s="1"/>
  <c r="AR59" i="6"/>
  <c r="AQ57" i="6"/>
  <c r="AQ60" i="6" s="1"/>
  <c r="AS57" i="6"/>
  <c r="AS60" i="6" s="1"/>
  <c r="AR57" i="6"/>
  <c r="AR60" i="6" s="1"/>
  <c r="AS59" i="6"/>
  <c r="AY58" i="6"/>
  <c r="AU57" i="6"/>
  <c r="AU60" i="6" s="1"/>
  <c r="AR58" i="6"/>
  <c r="CA55" i="6"/>
  <c r="CB55" i="6"/>
  <c r="BZ55" i="6"/>
  <c r="BR78" i="6"/>
  <c r="BR85" i="6" s="1"/>
  <c r="BR87" i="6" s="1"/>
  <c r="BR159" i="6"/>
  <c r="BQ78" i="6"/>
  <c r="BQ159" i="6"/>
  <c r="BT78" i="6"/>
  <c r="BT85" i="6" s="1"/>
  <c r="BT87" i="6" s="1"/>
  <c r="BT159" i="6"/>
  <c r="BV78" i="6"/>
  <c r="BV85" i="6" s="1"/>
  <c r="BV87" i="6" s="1"/>
  <c r="BV159" i="6"/>
  <c r="BW78" i="6"/>
  <c r="BW85" i="6" s="1"/>
  <c r="BW87" i="6" s="1"/>
  <c r="BW159" i="6"/>
  <c r="BX78" i="6"/>
  <c r="BX85" i="6" s="1"/>
  <c r="BX87" i="6" s="1"/>
  <c r="BX159" i="6"/>
  <c r="CB78" i="6"/>
  <c r="CB85" i="6" s="1"/>
  <c r="CB159" i="6"/>
  <c r="CA78" i="6"/>
  <c r="CA85" i="6" s="1"/>
  <c r="CA87" i="6" s="1"/>
  <c r="CA159" i="6"/>
  <c r="BZ78" i="6"/>
  <c r="BZ85" i="6" s="1"/>
  <c r="BZ87" i="6" s="1"/>
  <c r="BZ159" i="6"/>
  <c r="BS78" i="6"/>
  <c r="BS85" i="6" s="1"/>
  <c r="BS87" i="6" s="1"/>
  <c r="BS159" i="6"/>
  <c r="BY78" i="6"/>
  <c r="BY85" i="6" s="1"/>
  <c r="BY87" i="6" s="1"/>
  <c r="BY159" i="6"/>
  <c r="BU78" i="6"/>
  <c r="BU85" i="6" s="1"/>
  <c r="BU87" i="6" s="1"/>
  <c r="BU159" i="6"/>
  <c r="BW54" i="6"/>
  <c r="BX54" i="6"/>
  <c r="BU54" i="6"/>
  <c r="BR54" i="6"/>
  <c r="BV54" i="6"/>
  <c r="BT54" i="6"/>
  <c r="BH60" i="6" l="1"/>
  <c r="AY97" i="6"/>
  <c r="BI85" i="6"/>
  <c r="BI87" i="6" s="1"/>
  <c r="BI93" i="6" s="1"/>
  <c r="BI95" i="6" s="1"/>
  <c r="BJ85" i="6"/>
  <c r="BJ87" i="6" s="1"/>
  <c r="BJ93" i="6" s="1"/>
  <c r="BJ95" i="6" s="1"/>
  <c r="BH85" i="6"/>
  <c r="BH87" i="6" s="1"/>
  <c r="BH93" i="6" s="1"/>
  <c r="BH95" i="6" s="1"/>
  <c r="BC96" i="6"/>
  <c r="BC60" i="6"/>
  <c r="AZ60" i="6"/>
  <c r="BB60" i="6"/>
  <c r="BG60" i="6"/>
  <c r="BD60" i="6"/>
  <c r="BA60" i="6"/>
  <c r="BW93" i="6"/>
  <c r="BW95" i="6" s="1"/>
  <c r="BT93" i="6"/>
  <c r="BT95" i="6" s="1"/>
  <c r="BV93" i="6"/>
  <c r="BV95" i="6" s="1"/>
  <c r="BS93" i="6"/>
  <c r="BS95" i="6" s="1"/>
  <c r="BR93" i="6"/>
  <c r="BR95" i="6" s="1"/>
  <c r="BK78" i="6"/>
  <c r="BK85" i="6" s="1"/>
  <c r="BU93" i="6"/>
  <c r="BU95" i="6" s="1"/>
  <c r="CB87" i="6"/>
  <c r="BG87" i="6"/>
  <c r="BX93" i="6"/>
  <c r="BX95" i="6" s="1"/>
  <c r="CB93" i="6"/>
  <c r="BG93" i="6" s="1"/>
  <c r="BG95" i="6" s="1"/>
  <c r="CA93" i="6"/>
  <c r="CA95" i="6" s="1"/>
  <c r="BZ93" i="6"/>
  <c r="BZ95" i="6" s="1"/>
  <c r="BY93" i="6"/>
  <c r="BY95" i="6" s="1"/>
  <c r="CC60" i="6"/>
  <c r="BK57" i="6"/>
  <c r="BK59" i="6"/>
  <c r="BI60" i="6"/>
  <c r="BF60" i="6"/>
  <c r="BJ60" i="6"/>
  <c r="BE60" i="6"/>
  <c r="BX59" i="6"/>
  <c r="BX57" i="6"/>
  <c r="BX60" i="6" s="1"/>
  <c r="BX58" i="6"/>
  <c r="BT55" i="6"/>
  <c r="BT58" i="6"/>
  <c r="BT57" i="6"/>
  <c r="BT60" i="6" s="1"/>
  <c r="BT59" i="6"/>
  <c r="BU59" i="6"/>
  <c r="BU57" i="6"/>
  <c r="BU60" i="6" s="1"/>
  <c r="BU58" i="6"/>
  <c r="BV59" i="6"/>
  <c r="BV58" i="6"/>
  <c r="BV57" i="6"/>
  <c r="BV60" i="6" s="1"/>
  <c r="BW59" i="6"/>
  <c r="BW58" i="6"/>
  <c r="BW57" i="6"/>
  <c r="BW60" i="6" s="1"/>
  <c r="BR55" i="6"/>
  <c r="BR58" i="6"/>
  <c r="BR57" i="6"/>
  <c r="BR60" i="6" s="1"/>
  <c r="BR59" i="6"/>
  <c r="BZ60" i="6"/>
  <c r="CC165" i="6"/>
  <c r="CC85" i="6"/>
  <c r="CC160" i="6"/>
  <c r="BV55" i="6"/>
  <c r="BQ160" i="6"/>
  <c r="BQ85" i="6"/>
  <c r="BQ87" i="6" s="1"/>
  <c r="BR160" i="6"/>
  <c r="BR165" i="6"/>
  <c r="BU160" i="6"/>
  <c r="BU165" i="6"/>
  <c r="BY160" i="6"/>
  <c r="BY165" i="6"/>
  <c r="BV160" i="6"/>
  <c r="BV165" i="6"/>
  <c r="BZ160" i="6"/>
  <c r="BZ165" i="6"/>
  <c r="CA160" i="6"/>
  <c r="CA165" i="6"/>
  <c r="BS160" i="6"/>
  <c r="BS165" i="6"/>
  <c r="BT160" i="6"/>
  <c r="BT165" i="6"/>
  <c r="BW160" i="6"/>
  <c r="BW165" i="6"/>
  <c r="CB160" i="6"/>
  <c r="CB165" i="6"/>
  <c r="BU55" i="6"/>
  <c r="BX160" i="6"/>
  <c r="BX165" i="6"/>
  <c r="BX55" i="6"/>
  <c r="BS60" i="6"/>
  <c r="BS55" i="6"/>
  <c r="BW55" i="6"/>
  <c r="BY55" i="6"/>
  <c r="CB60" i="6"/>
  <c r="BQ60" i="6"/>
  <c r="BY60" i="6"/>
  <c r="CA60" i="6"/>
  <c r="BH96" i="6" l="1"/>
  <c r="BH97" i="6"/>
  <c r="BJ96" i="6"/>
  <c r="BJ97" i="6"/>
  <c r="BI97" i="6"/>
  <c r="BI96" i="6"/>
  <c r="BV96" i="6"/>
  <c r="BV161" i="6"/>
  <c r="BV166" i="6"/>
  <c r="BV97" i="6"/>
  <c r="BX96" i="6"/>
  <c r="BX97" i="6"/>
  <c r="BX161" i="6"/>
  <c r="BX166" i="6"/>
  <c r="BU161" i="6"/>
  <c r="BU166" i="6"/>
  <c r="BU97" i="6"/>
  <c r="BU96" i="6"/>
  <c r="BR97" i="6"/>
  <c r="BR161" i="6"/>
  <c r="BR96" i="6"/>
  <c r="BS96" i="6"/>
  <c r="BS161" i="6"/>
  <c r="BS166" i="6"/>
  <c r="BS97" i="6"/>
  <c r="BT97" i="6"/>
  <c r="BT166" i="6"/>
  <c r="BT161" i="6"/>
  <c r="BT96" i="6"/>
  <c r="BW97" i="6"/>
  <c r="BW166" i="6"/>
  <c r="BW161" i="6"/>
  <c r="BW96" i="6"/>
  <c r="BY96" i="6"/>
  <c r="BY161" i="6"/>
  <c r="BQ93" i="6"/>
  <c r="BQ95" i="6" s="1"/>
  <c r="CB95" i="6"/>
  <c r="CB161" i="6" s="1"/>
  <c r="BG96" i="6"/>
  <c r="BG97" i="6"/>
  <c r="CA161" i="6"/>
  <c r="CA97" i="6"/>
  <c r="CA96" i="6"/>
  <c r="BZ96" i="6"/>
  <c r="BZ161" i="6"/>
  <c r="BZ97" i="6"/>
  <c r="CA166" i="6"/>
  <c r="BZ166" i="6"/>
  <c r="BY166" i="6"/>
  <c r="BY97" i="6"/>
  <c r="BK60" i="6"/>
  <c r="CC87" i="6"/>
  <c r="CC93" i="6" s="1"/>
  <c r="CC95" i="6" s="1"/>
  <c r="BK87" i="6"/>
  <c r="BK93" i="6" s="1"/>
  <c r="BO93" i="6" s="1"/>
  <c r="BQ96" i="6" l="1"/>
  <c r="BQ97" i="6"/>
  <c r="BQ161" i="6"/>
  <c r="BR166" i="6"/>
  <c r="CB166" i="6"/>
  <c r="CC166" i="6"/>
  <c r="CC96" i="6"/>
  <c r="CC161" i="6"/>
  <c r="CC97" i="6"/>
  <c r="CB97" i="6"/>
  <c r="CB96" i="6"/>
  <c r="BK95" i="6"/>
  <c r="BO95" i="6" s="1"/>
  <c r="BK96" i="6"/>
  <c r="BK97" i="6"/>
  <c r="AK28" i="6" l="1"/>
  <c r="BH27" i="6"/>
  <c r="BD28" i="6"/>
  <c r="BD29" i="6" l="1"/>
  <c r="BD30" i="6"/>
  <c r="BI27" i="6"/>
  <c r="AK29" i="6"/>
  <c r="AK30" i="6"/>
  <c r="BE28" i="6"/>
  <c r="BE29" i="6" l="1"/>
  <c r="BE30" i="6"/>
  <c r="BJ27" i="6"/>
  <c r="BF28" i="6"/>
  <c r="BF29" i="6" l="1"/>
  <c r="BF30" i="6"/>
  <c r="BK27" i="6"/>
  <c r="BH26" i="6"/>
  <c r="BH28" i="6" l="1"/>
  <c r="BH30" i="6" s="1"/>
  <c r="BI26" i="6"/>
  <c r="BH29" i="6" l="1"/>
  <c r="BJ26" i="6"/>
  <c r="BI28" i="6"/>
  <c r="BI30" i="6" s="1"/>
  <c r="BI29" i="6" l="1"/>
  <c r="BK26" i="6"/>
  <c r="BJ28" i="6"/>
  <c r="BJ30" i="6" s="1"/>
  <c r="BK28" i="6" l="1"/>
  <c r="BK30" i="6" s="1"/>
  <c r="BK29" i="6"/>
  <c r="BJ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BY58" authorId="0" shapeId="0" xr:uid="{AE55FDDB-2A69-42E5-A2E4-065715B668B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Kratos sold off Public Safety and Service Division in 2018.</t>
        </r>
      </text>
    </comment>
  </commentList>
</comments>
</file>

<file path=xl/sharedStrings.xml><?xml version="1.0" encoding="utf-8"?>
<sst xmlns="http://schemas.openxmlformats.org/spreadsheetml/2006/main" count="3152" uniqueCount="1127">
  <si>
    <t>Company Name</t>
  </si>
  <si>
    <t>Ticker</t>
  </si>
  <si>
    <t>Information</t>
  </si>
  <si>
    <t>KRATOS DEFENSE &amp; SECURITY SOLUTIONS, INC.</t>
  </si>
  <si>
    <t>KTOS</t>
  </si>
  <si>
    <t>US stock · Industrials sector · Aerospace &amp; Defense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</si>
  <si>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</si>
  <si>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</si>
  <si>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</si>
  <si>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</si>
  <si>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</si>
  <si>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</si>
  <si>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</si>
  <si>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</si>
  <si>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</si>
  <si>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</si>
  <si>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</si>
  <si>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</si>
  <si>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</si>
  <si>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</si>
  <si>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</si>
  <si>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</si>
  <si>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</si>
  <si>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</si>
  <si>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</si>
  <si>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</si>
  <si>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</si>
  <si>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</si>
  <si>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</si>
  <si>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</si>
  <si>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</si>
  <si>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</si>
  <si>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</si>
  <si>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</si>
  <si>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</si>
  <si>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</si>
  <si>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</si>
  <si>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</si>
  <si>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</si>
  <si>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</si>
  <si>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</si>
  <si>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</si>
  <si>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</si>
  <si>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</si>
  <si>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</si>
  <si>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</si>
  <si>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</si>
  <si>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44.60</t>
  </si>
  <si>
    <t>(7.88)</t>
  </si>
  <si>
    <t>(0.42)</t>
  </si>
  <si>
    <t>- -</t>
  </si>
  <si>
    <t>0.97</t>
  </si>
  <si>
    <t>25.46</t>
  </si>
  <si>
    <t>7</t>
  </si>
  <si>
    <t>(4.3)</t>
  </si>
  <si>
    <t>(0.2)</t>
  </si>
  <si>
    <t>328</t>
  </si>
  <si>
    <t>(9.6)%</t>
  </si>
  <si>
    <t>(58)</t>
  </si>
  <si>
    <t>(45.0)%</t>
  </si>
  <si>
    <t>(17.7)%</t>
  </si>
  <si>
    <t>(4)</t>
  </si>
  <si>
    <t>187</t>
  </si>
  <si>
    <t>(32.8)%</t>
  </si>
  <si>
    <t>(12.9)%</t>
  </si>
  <si>
    <t>(30.9)%</t>
  </si>
  <si>
    <t>100.0%</t>
  </si>
  <si>
    <t>26.16</t>
  </si>
  <si>
    <t>(5.51)</t>
  </si>
  <si>
    <t>(0.24)</t>
  </si>
  <si>
    <t>0.12</t>
  </si>
  <si>
    <t>22.59</t>
  </si>
  <si>
    <t>(3.7)</t>
  </si>
  <si>
    <t>194</t>
  </si>
  <si>
    <t>(12.7)%</t>
  </si>
  <si>
    <t>4</t>
  </si>
  <si>
    <t>(41)</t>
  </si>
  <si>
    <t>(4.8)%</t>
  </si>
  <si>
    <t>(21.1)%</t>
  </si>
  <si>
    <t>23</t>
  </si>
  <si>
    <t>73</t>
  </si>
  <si>
    <t>167</t>
  </si>
  <si>
    <t>(16.4)%</t>
  </si>
  <si>
    <t>(11.8)%</t>
  </si>
  <si>
    <t>(24.4)%</t>
  </si>
  <si>
    <t>30.91</t>
  </si>
  <si>
    <t>(12.00)</t>
  </si>
  <si>
    <t>(0.72)</t>
  </si>
  <si>
    <t>0.10</t>
  </si>
  <si>
    <t>15.86</t>
  </si>
  <si>
    <t>9</t>
  </si>
  <si>
    <t>(1.4)</t>
  </si>
  <si>
    <t>(0.1)</t>
  </si>
  <si>
    <t>286</t>
  </si>
  <si>
    <t>(33.1)%</t>
  </si>
  <si>
    <t>8</t>
  </si>
  <si>
    <t>(111)</t>
  </si>
  <si>
    <t>0.7%</t>
  </si>
  <si>
    <t>(38.8)%</t>
  </si>
  <si>
    <t>35</t>
  </si>
  <si>
    <t>77</t>
  </si>
  <si>
    <t>147</t>
  </si>
  <si>
    <t>(48.0)%</t>
  </si>
  <si>
    <t>(35.8)%</t>
  </si>
  <si>
    <t>(75.6)%</t>
  </si>
  <si>
    <t>25.34</t>
  </si>
  <si>
    <t>(3.14)</t>
  </si>
  <si>
    <t>1.70</t>
  </si>
  <si>
    <t>0.03</t>
  </si>
  <si>
    <t>9.46</t>
  </si>
  <si>
    <t>13</t>
  </si>
  <si>
    <t>(2.8)</t>
  </si>
  <si>
    <t>(0.0)</t>
  </si>
  <si>
    <t>335</t>
  </si>
  <si>
    <t>(8.1)%</t>
  </si>
  <si>
    <t>(42)</t>
  </si>
  <si>
    <t>(2.7)%</t>
  </si>
  <si>
    <t>(12.4)%</t>
  </si>
  <si>
    <t>37</t>
  </si>
  <si>
    <t>52</t>
  </si>
  <si>
    <t>125</t>
  </si>
  <si>
    <t>(17.2)%</t>
  </si>
  <si>
    <t>(12.5)%</t>
  </si>
  <si>
    <t>(33.2)%</t>
  </si>
  <si>
    <t>24.61</t>
  </si>
  <si>
    <t>0.87</t>
  </si>
  <si>
    <t>1.57</t>
  </si>
  <si>
    <t>0.14</t>
  </si>
  <si>
    <t>10.23</t>
  </si>
  <si>
    <t>17</t>
  </si>
  <si>
    <t>13.3</t>
  </si>
  <si>
    <t>0.6</t>
  </si>
  <si>
    <t>409</t>
  </si>
  <si>
    <t>5.7%</t>
  </si>
  <si>
    <t>15</t>
  </si>
  <si>
    <t>(631.6)%</t>
  </si>
  <si>
    <t>3.5%</t>
  </si>
  <si>
    <t>66</t>
  </si>
  <si>
    <t>226</t>
  </si>
  <si>
    <t>170</t>
  </si>
  <si>
    <t>43.6%</t>
  </si>
  <si>
    <t>4.6%</t>
  </si>
  <si>
    <t>8.5%</t>
  </si>
  <si>
    <t>(95.0)%</t>
  </si>
  <si>
    <t>26.05</t>
  </si>
  <si>
    <t>(0.88)</t>
  </si>
  <si>
    <t>(0.18)</t>
  </si>
  <si>
    <t>0.27</t>
  </si>
  <si>
    <t>11.41</t>
  </si>
  <si>
    <t>27</t>
  </si>
  <si>
    <t>(11.9)</t>
  </si>
  <si>
    <t>(0.7)</t>
  </si>
  <si>
    <t>714</t>
  </si>
  <si>
    <t>4.0%</t>
  </si>
  <si>
    <t>48</t>
  </si>
  <si>
    <t>(24)</t>
  </si>
  <si>
    <t>(8.8)%</t>
  </si>
  <si>
    <t>(3.4)%</t>
  </si>
  <si>
    <t>207</t>
  </si>
  <si>
    <t>654</t>
  </si>
  <si>
    <t>313</t>
  </si>
  <si>
    <t>3.1%</t>
  </si>
  <si>
    <t>2.4%</t>
  </si>
  <si>
    <t>(7.7)%</t>
  </si>
  <si>
    <t>20.67</t>
  </si>
  <si>
    <t>(2.44)</t>
  </si>
  <si>
    <t>0.79</t>
  </si>
  <si>
    <t>0.35</t>
  </si>
  <si>
    <t>6.91</t>
  </si>
  <si>
    <t>47</t>
  </si>
  <si>
    <t>(2.3)</t>
  </si>
  <si>
    <t>969</t>
  </si>
  <si>
    <t>(5.1)%</t>
  </si>
  <si>
    <t>58</t>
  </si>
  <si>
    <t>(114)</t>
  </si>
  <si>
    <t>1.4%</t>
  </si>
  <si>
    <t>177</t>
  </si>
  <si>
    <t>649</t>
  </si>
  <si>
    <t>324</t>
  </si>
  <si>
    <t>(4.9)%</t>
  </si>
  <si>
    <t>(3.9)%</t>
  </si>
  <si>
    <t>(35.3)%</t>
  </si>
  <si>
    <t>14.86</t>
  </si>
  <si>
    <t>(0.65)</t>
  </si>
  <si>
    <t>0.08</t>
  </si>
  <si>
    <t>0.29</t>
  </si>
  <si>
    <t>5.21</t>
  </si>
  <si>
    <t>57</t>
  </si>
  <si>
    <t>(9.8)</t>
  </si>
  <si>
    <t>(0.6)</t>
  </si>
  <si>
    <t>844</t>
  </si>
  <si>
    <t>3.8%</t>
  </si>
  <si>
    <t>53</t>
  </si>
  <si>
    <t>(37)</t>
  </si>
  <si>
    <t>(4.4)%</t>
  </si>
  <si>
    <t>179</t>
  </si>
  <si>
    <t>643</t>
  </si>
  <si>
    <t>296</t>
  </si>
  <si>
    <t>3.0%</t>
  </si>
  <si>
    <t>2.3%</t>
  </si>
  <si>
    <t>(12.6)%</t>
  </si>
  <si>
    <t>13.25</t>
  </si>
  <si>
    <t>(1.35)</t>
  </si>
  <si>
    <t>(0.14)</t>
  </si>
  <si>
    <t>0.25</t>
  </si>
  <si>
    <t>3.89</t>
  </si>
  <si>
    <t>(5.3)</t>
  </si>
  <si>
    <t>(0.3)</t>
  </si>
  <si>
    <t>763</t>
  </si>
  <si>
    <t>2.6%</t>
  </si>
  <si>
    <t>39</t>
  </si>
  <si>
    <t>(78)</t>
  </si>
  <si>
    <t>(7.1)%</t>
  </si>
  <si>
    <t>(10.2)%</t>
  </si>
  <si>
    <t>655</t>
  </si>
  <si>
    <t>224</t>
  </si>
  <si>
    <t>(2.2)%</t>
  </si>
  <si>
    <t>(1.6)%</t>
  </si>
  <si>
    <t>(34.8)%</t>
  </si>
  <si>
    <t>11.19</t>
  </si>
  <si>
    <t>0.34</t>
  </si>
  <si>
    <t>0.19</t>
  </si>
  <si>
    <t>4.33</t>
  </si>
  <si>
    <t>59</t>
  </si>
  <si>
    <t>15.4</t>
  </si>
  <si>
    <t>0.8</t>
  </si>
  <si>
    <t>657</t>
  </si>
  <si>
    <t>(0.7)%</t>
  </si>
  <si>
    <t>26</t>
  </si>
  <si>
    <t>20</t>
  </si>
  <si>
    <t>25.6%</t>
  </si>
  <si>
    <t>148</t>
  </si>
  <si>
    <t>444</t>
  </si>
  <si>
    <t>254</t>
  </si>
  <si>
    <t>4.5%</t>
  </si>
  <si>
    <t>4.9%</t>
  </si>
  <si>
    <t>7.8%</t>
  </si>
  <si>
    <t>8.84</t>
  </si>
  <si>
    <t>(0.99)</t>
  </si>
  <si>
    <t>(0.35)</t>
  </si>
  <si>
    <t>0.15</t>
  </si>
  <si>
    <t>4.51</t>
  </si>
  <si>
    <t>61</t>
  </si>
  <si>
    <t>(5.2)</t>
  </si>
  <si>
    <t>542</t>
  </si>
  <si>
    <t>(61)</t>
  </si>
  <si>
    <t>(15.6)%</t>
  </si>
  <si>
    <t>(11.2)%</t>
  </si>
  <si>
    <t>431</t>
  </si>
  <si>
    <t>276</t>
  </si>
  <si>
    <t>(1.9)%</t>
  </si>
  <si>
    <t>(21.9)%</t>
  </si>
  <si>
    <t>8.40</t>
  </si>
  <si>
    <t>(0.48)</t>
  </si>
  <si>
    <t>(0.60)</t>
  </si>
  <si>
    <t>0.30</t>
  </si>
  <si>
    <t>5.72</t>
  </si>
  <si>
    <t>90</t>
  </si>
  <si>
    <t>(21.6)</t>
  </si>
  <si>
    <t>(0.9)</t>
  </si>
  <si>
    <t>752</t>
  </si>
  <si>
    <t>(0.8)%</t>
  </si>
  <si>
    <t>(43)</t>
  </si>
  <si>
    <t>16.1%</t>
  </si>
  <si>
    <t>(5.7)%</t>
  </si>
  <si>
    <t>282</t>
  </si>
  <si>
    <t>294</t>
  </si>
  <si>
    <t>512</t>
  </si>
  <si>
    <t>(2.1)%</t>
  </si>
  <si>
    <t>(8.3)%</t>
  </si>
  <si>
    <t>5.95</t>
  </si>
  <si>
    <t>(0.03)</t>
  </si>
  <si>
    <t>(0.12)</t>
  </si>
  <si>
    <t>0.22</t>
  </si>
  <si>
    <t>5.00</t>
  </si>
  <si>
    <t>104</t>
  </si>
  <si>
    <t>(364.2)</t>
  </si>
  <si>
    <t>(14.6)</t>
  </si>
  <si>
    <t>618</t>
  </si>
  <si>
    <t>18</t>
  </si>
  <si>
    <t>52.9%</t>
  </si>
  <si>
    <t>(0.6)%</t>
  </si>
  <si>
    <t>330</t>
  </si>
  <si>
    <t>519</t>
  </si>
  <si>
    <t>1.3%</t>
  </si>
  <si>
    <t>2.2%</t>
  </si>
  <si>
    <t>6.77</t>
  </si>
  <si>
    <t>5.42</t>
  </si>
  <si>
    <t>106</t>
  </si>
  <si>
    <t>156.9</t>
  </si>
  <si>
    <t>6.5</t>
  </si>
  <si>
    <t>718</t>
  </si>
  <si>
    <t>5.3%</t>
  </si>
  <si>
    <t>30.6%</t>
  </si>
  <si>
    <t>1.7%</t>
  </si>
  <si>
    <t>340</t>
  </si>
  <si>
    <t>334</t>
  </si>
  <si>
    <t>574</t>
  </si>
  <si>
    <t>2.8%</t>
  </si>
  <si>
    <t>3.4%</t>
  </si>
  <si>
    <t>6.47</t>
  </si>
  <si>
    <t>0.69</t>
  </si>
  <si>
    <t>0.09</t>
  </si>
  <si>
    <t>0.31</t>
  </si>
  <si>
    <t>8.01</t>
  </si>
  <si>
    <t>116</t>
  </si>
  <si>
    <t>26.5</t>
  </si>
  <si>
    <t>0.7</t>
  </si>
  <si>
    <t>748</t>
  </si>
  <si>
    <t>3.9%</t>
  </si>
  <si>
    <t>34</t>
  </si>
  <si>
    <t>80</t>
  </si>
  <si>
    <t>(1,080.9)%</t>
  </si>
  <si>
    <t>10.6%</t>
  </si>
  <si>
    <t>567</t>
  </si>
  <si>
    <t>925</t>
  </si>
  <si>
    <t>25.7%</t>
  </si>
  <si>
    <t>1.9%</t>
  </si>
  <si>
    <t>8.6%</t>
  </si>
  <si>
    <t>(2,246.7)%</t>
  </si>
  <si>
    <t>6.50</t>
  </si>
  <si>
    <t>(0.02)</t>
  </si>
  <si>
    <t>(0.13)</t>
  </si>
  <si>
    <t>0.37</t>
  </si>
  <si>
    <t>7.57</t>
  </si>
  <si>
    <t>(1,579.4)</t>
  </si>
  <si>
    <t>(52.6)</t>
  </si>
  <si>
    <t>812</t>
  </si>
  <si>
    <t>(2)</t>
  </si>
  <si>
    <t>88.6%</t>
  </si>
  <si>
    <t>(0.2)%</t>
  </si>
  <si>
    <t>537</t>
  </si>
  <si>
    <t>329</t>
  </si>
  <si>
    <t>945</t>
  </si>
  <si>
    <t>0.2%</t>
  </si>
  <si>
    <t>1.6%</t>
  </si>
  <si>
    <t>6.82</t>
  </si>
  <si>
    <t>(0.66)</t>
  </si>
  <si>
    <t>0.38</t>
  </si>
  <si>
    <t>7.44</t>
  </si>
  <si>
    <t>126</t>
  </si>
  <si>
    <t>(59.0)</t>
  </si>
  <si>
    <t>(2.9)</t>
  </si>
  <si>
    <t>861</t>
  </si>
  <si>
    <t>0.3%</t>
  </si>
  <si>
    <t>(31)</t>
  </si>
  <si>
    <t>38.0%</t>
  </si>
  <si>
    <t>(3.7)%</t>
  </si>
  <si>
    <t>388</t>
  </si>
  <si>
    <t>935</t>
  </si>
  <si>
    <t>(0.5)%</t>
  </si>
  <si>
    <t>(3.3)%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</si>
  <si>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</si>
  <si>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</si>
  <si>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</si>
  <si>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</si>
  <si>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</si>
  <si>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</si>
  <si>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</si>
  <si>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</si>
  <si>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</si>
  <si>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</si>
  <si>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</si>
  <si>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</si>
  <si>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</si>
  <si>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</si>
  <si>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</si>
  <si>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</si>
  <si>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</si>
  <si>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</si>
  <si>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</si>
  <si>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</si>
  <si>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</si>
  <si>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</si>
  <si>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</si>
  <si>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</si>
  <si>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</si>
  <si>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</si>
  <si>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</si>
  <si>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</si>
  <si>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</si>
  <si>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</si>
  <si>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</si>
  <si>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</si>
  <si>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</si>
  <si>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</si>
  <si>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</si>
  <si>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</si>
  <si>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25</t>
  </si>
  <si>
    <t>48.55%</t>
  </si>
  <si>
    <t>1</t>
  </si>
  <si>
    <t>41</t>
  </si>
  <si>
    <t>12</t>
  </si>
  <si>
    <t>22.35%</t>
  </si>
  <si>
    <t>11</t>
  </si>
  <si>
    <t>20.62%</t>
  </si>
  <si>
    <t>(1)</t>
  </si>
  <si>
    <t>10</t>
  </si>
  <si>
    <t>19.65%</t>
  </si>
  <si>
    <t>6</t>
  </si>
  <si>
    <t>5</t>
  </si>
  <si>
    <t>9.06%</t>
  </si>
  <si>
    <t>1.50</t>
  </si>
  <si>
    <t>3</t>
  </si>
  <si>
    <t>93</t>
  </si>
  <si>
    <t>44.27%</t>
  </si>
  <si>
    <t>21</t>
  </si>
  <si>
    <t>75</t>
  </si>
  <si>
    <t>19</t>
  </si>
  <si>
    <t>20.95%</t>
  </si>
  <si>
    <t>19.02%</t>
  </si>
  <si>
    <t>18.13%</t>
  </si>
  <si>
    <t>10.36%</t>
  </si>
  <si>
    <t>3.30</t>
  </si>
  <si>
    <t>2.70</t>
  </si>
  <si>
    <t>256</t>
  </si>
  <si>
    <t>140</t>
  </si>
  <si>
    <t>45.41%</t>
  </si>
  <si>
    <t>64</t>
  </si>
  <si>
    <t>54</t>
  </si>
  <si>
    <t>204</t>
  </si>
  <si>
    <t>63</t>
  </si>
  <si>
    <t>24.54%</t>
  </si>
  <si>
    <t>20.32%</t>
  </si>
  <si>
    <t>0</t>
  </si>
  <si>
    <t>20.36%</t>
  </si>
  <si>
    <t>32</t>
  </si>
  <si>
    <t>12.43%</t>
  </si>
  <si>
    <t>7.60</t>
  </si>
  <si>
    <t>6.30</t>
  </si>
  <si>
    <t>141</t>
  </si>
  <si>
    <t>31.95%</t>
  </si>
  <si>
    <t>138</t>
  </si>
  <si>
    <t>103</t>
  </si>
  <si>
    <t>279</t>
  </si>
  <si>
    <t>(53)</t>
  </si>
  <si>
    <t>(25.39)%</t>
  </si>
  <si>
    <t>(72)</t>
  </si>
  <si>
    <t>(34.51)%</t>
  </si>
  <si>
    <t>(75)</t>
  </si>
  <si>
    <t>(36.25)%</t>
  </si>
  <si>
    <t>(15)</t>
  </si>
  <si>
    <t>(60)</t>
  </si>
  <si>
    <t>(29.01)%</t>
  </si>
  <si>
    <t>(13.10)</t>
  </si>
  <si>
    <t>139</t>
  </si>
  <si>
    <t>25.83%</t>
  </si>
  <si>
    <t>74</t>
  </si>
  <si>
    <t>29</t>
  </si>
  <si>
    <t>242</t>
  </si>
  <si>
    <t>(44)</t>
  </si>
  <si>
    <t>(23.74)%</t>
  </si>
  <si>
    <t>(55)</t>
  </si>
  <si>
    <t>(29.25)%</t>
  </si>
  <si>
    <t>(54)</t>
  </si>
  <si>
    <t>(28.72)%</t>
  </si>
  <si>
    <t>(64)</t>
  </si>
  <si>
    <t>(34.17)%</t>
  </si>
  <si>
    <t>(13.30)</t>
  </si>
  <si>
    <t>229</t>
  </si>
  <si>
    <t>162</t>
  </si>
  <si>
    <t>67</t>
  </si>
  <si>
    <t>29.15%</t>
  </si>
  <si>
    <t>42</t>
  </si>
  <si>
    <t>215</t>
  </si>
  <si>
    <t>7.83%</t>
  </si>
  <si>
    <t>22</t>
  </si>
  <si>
    <t>9.72%</t>
  </si>
  <si>
    <t>(8)</t>
  </si>
  <si>
    <t>14</t>
  </si>
  <si>
    <t>6.08%</t>
  </si>
  <si>
    <t>(0)</t>
  </si>
  <si>
    <t>4.16%</t>
  </si>
  <si>
    <t>1.78</t>
  </si>
  <si>
    <t>1.30</t>
  </si>
  <si>
    <t>397</t>
  </si>
  <si>
    <t>84</t>
  </si>
  <si>
    <t>21.16%</t>
  </si>
  <si>
    <t>390</t>
  </si>
  <si>
    <t>2.44%</t>
  </si>
  <si>
    <t>1.79%</t>
  </si>
  <si>
    <t>1.18%</t>
  </si>
  <si>
    <t>(3)</t>
  </si>
  <si>
    <t>1.26%</t>
  </si>
  <si>
    <t>0.70</t>
  </si>
  <si>
    <t>375</t>
  </si>
  <si>
    <t>291</t>
  </si>
  <si>
    <t>22.46%</t>
  </si>
  <si>
    <t>69</t>
  </si>
  <si>
    <t>358</t>
  </si>
  <si>
    <t>4.56%</t>
  </si>
  <si>
    <t>4.48%</t>
  </si>
  <si>
    <t>0.99%</t>
  </si>
  <si>
    <t>0.50</t>
  </si>
  <si>
    <t>274</t>
  </si>
  <si>
    <t>16.32%</t>
  </si>
  <si>
    <t>85</t>
  </si>
  <si>
    <t>359</t>
  </si>
  <si>
    <t>(36)</t>
  </si>
  <si>
    <t>(11.10)%</t>
  </si>
  <si>
    <t>(9.58)%</t>
  </si>
  <si>
    <t>(32)</t>
  </si>
  <si>
    <t>(9.82)%</t>
  </si>
  <si>
    <t>(17.66)%</t>
  </si>
  <si>
    <t>(7.90)</t>
  </si>
  <si>
    <t>56</t>
  </si>
  <si>
    <t>218</t>
  </si>
  <si>
    <t>(35)</t>
  </si>
  <si>
    <t>(18.18)%</t>
  </si>
  <si>
    <t>(25)</t>
  </si>
  <si>
    <t>(12.71)%</t>
  </si>
  <si>
    <t>(27)</t>
  </si>
  <si>
    <t>(13.89)%</t>
  </si>
  <si>
    <t>(21.07)%</t>
  </si>
  <si>
    <t>(5.50)</t>
  </si>
  <si>
    <t>228</t>
  </si>
  <si>
    <t>20.34%</t>
  </si>
  <si>
    <t>151</t>
  </si>
  <si>
    <t>44</t>
  </si>
  <si>
    <t>99</t>
  </si>
  <si>
    <t>379</t>
  </si>
  <si>
    <t>(104)</t>
  </si>
  <si>
    <t>(36.44)%</t>
  </si>
  <si>
    <t>(95)</t>
  </si>
  <si>
    <t>(33.12)%</t>
  </si>
  <si>
    <t>(10)</t>
  </si>
  <si>
    <t>(105)</t>
  </si>
  <si>
    <t>(36.58)%</t>
  </si>
  <si>
    <t>(38.82)%</t>
  </si>
  <si>
    <t>271</t>
  </si>
  <si>
    <t>19.01%</t>
  </si>
  <si>
    <t>91</t>
  </si>
  <si>
    <t>2</t>
  </si>
  <si>
    <t>36</t>
  </si>
  <si>
    <t>362</t>
  </si>
  <si>
    <t>(21)</t>
  </si>
  <si>
    <t>(6.31)%</t>
  </si>
  <si>
    <t>(8.07)%</t>
  </si>
  <si>
    <t>(11.15)%</t>
  </si>
  <si>
    <t>(12.41)%</t>
  </si>
  <si>
    <t>20.64%</t>
  </si>
  <si>
    <t>385</t>
  </si>
  <si>
    <t>38</t>
  </si>
  <si>
    <t>9.25%</t>
  </si>
  <si>
    <t>5.65%</t>
  </si>
  <si>
    <t>0.47%</t>
  </si>
  <si>
    <t>(12)</t>
  </si>
  <si>
    <t>3.55%</t>
  </si>
  <si>
    <t>0.86</t>
  </si>
  <si>
    <t>523</t>
  </si>
  <si>
    <t>191</t>
  </si>
  <si>
    <t>26.78%</t>
  </si>
  <si>
    <t>143</t>
  </si>
  <si>
    <t>684</t>
  </si>
  <si>
    <t>51</t>
  </si>
  <si>
    <t>10.77%</t>
  </si>
  <si>
    <t>28</t>
  </si>
  <si>
    <t>3.95%</t>
  </si>
  <si>
    <t>(50)</t>
  </si>
  <si>
    <t>(22)</t>
  </si>
  <si>
    <t>(3.03)%</t>
  </si>
  <si>
    <t>(3.39)%</t>
  </si>
  <si>
    <t>712</t>
  </si>
  <si>
    <t>257</t>
  </si>
  <si>
    <t>26.54%</t>
  </si>
  <si>
    <t>307</t>
  </si>
  <si>
    <t>193</t>
  </si>
  <si>
    <t>149</t>
  </si>
  <si>
    <t>96</t>
  </si>
  <si>
    <t>1,019</t>
  </si>
  <si>
    <t>0.87%</t>
  </si>
  <si>
    <t>(5.13)%</t>
  </si>
  <si>
    <t>(65)</t>
  </si>
  <si>
    <t>(115)</t>
  </si>
  <si>
    <t>(11.81)%</t>
  </si>
  <si>
    <t>(11.80)%</t>
  </si>
  <si>
    <t>640</t>
  </si>
  <si>
    <t>205</t>
  </si>
  <si>
    <t>24.23%</t>
  </si>
  <si>
    <t>186</t>
  </si>
  <si>
    <t>(26)</t>
  </si>
  <si>
    <t>826</t>
  </si>
  <si>
    <t>81</t>
  </si>
  <si>
    <t>9.62%</t>
  </si>
  <si>
    <t>3.77%</t>
  </si>
  <si>
    <t>(28)</t>
  </si>
  <si>
    <t>(3.36)%</t>
  </si>
  <si>
    <t>(4.41)%</t>
  </si>
  <si>
    <t>584</t>
  </si>
  <si>
    <t>23.51%</t>
  </si>
  <si>
    <t>213</t>
  </si>
  <si>
    <t>173</t>
  </si>
  <si>
    <t>135</t>
  </si>
  <si>
    <t>797</t>
  </si>
  <si>
    <t>55</t>
  </si>
  <si>
    <t>2.71%</t>
  </si>
  <si>
    <t>2.61%</t>
  </si>
  <si>
    <t>(92)</t>
  </si>
  <si>
    <t>(9.41)%</t>
  </si>
  <si>
    <t>(10.22)%</t>
  </si>
  <si>
    <t>495</t>
  </si>
  <si>
    <t>24.62%</t>
  </si>
  <si>
    <t>16</t>
  </si>
  <si>
    <t>665</t>
  </si>
  <si>
    <t>70</t>
  </si>
  <si>
    <t>10.64%</t>
  </si>
  <si>
    <t>(5)</t>
  </si>
  <si>
    <t>(0.68)%</t>
  </si>
  <si>
    <t>(40)</t>
  </si>
  <si>
    <t>(45)</t>
  </si>
  <si>
    <t>(6.79)%</t>
  </si>
  <si>
    <t>(11)</t>
  </si>
  <si>
    <t>3.01%</t>
  </si>
  <si>
    <t>421</t>
  </si>
  <si>
    <t>121</t>
  </si>
  <si>
    <t>22.24%</t>
  </si>
  <si>
    <t>146</t>
  </si>
  <si>
    <t>560</t>
  </si>
  <si>
    <t>0.94%</t>
  </si>
  <si>
    <t>(19)</t>
  </si>
  <si>
    <t>(3.43)%</t>
  </si>
  <si>
    <t>(33)</t>
  </si>
  <si>
    <t>(52)</t>
  </si>
  <si>
    <t>(9.56)%</t>
  </si>
  <si>
    <t>(11.16)%</t>
  </si>
  <si>
    <t>555</t>
  </si>
  <si>
    <t>197</t>
  </si>
  <si>
    <t>26.24%</t>
  </si>
  <si>
    <t>178</t>
  </si>
  <si>
    <t>161</t>
  </si>
  <si>
    <t>733</t>
  </si>
  <si>
    <t>0.09%</t>
  </si>
  <si>
    <t>(6)</t>
  </si>
  <si>
    <t>(0.77)%</t>
  </si>
  <si>
    <t>(51)</t>
  </si>
  <si>
    <t>(6.76)%</t>
  </si>
  <si>
    <t>(5.68)%</t>
  </si>
  <si>
    <t>448</t>
  </si>
  <si>
    <t>27.46%</t>
  </si>
  <si>
    <t>120</t>
  </si>
  <si>
    <t>114</t>
  </si>
  <si>
    <t>588</t>
  </si>
  <si>
    <t>6.57%</t>
  </si>
  <si>
    <t>31</t>
  </si>
  <si>
    <t>4.94%</t>
  </si>
  <si>
    <t>1.41%</t>
  </si>
  <si>
    <t>(0.57)%</t>
  </si>
  <si>
    <t>528</t>
  </si>
  <si>
    <t>190</t>
  </si>
  <si>
    <t>26.48%</t>
  </si>
  <si>
    <t>152</t>
  </si>
  <si>
    <t>131</t>
  </si>
  <si>
    <t>123</t>
  </si>
  <si>
    <t>680</t>
  </si>
  <si>
    <t>24</t>
  </si>
  <si>
    <t>76</t>
  </si>
  <si>
    <t>10.58%</t>
  </si>
  <si>
    <t>5.30%</t>
  </si>
  <si>
    <t>2.19%</t>
  </si>
  <si>
    <t>1.74%</t>
  </si>
  <si>
    <t>0.11</t>
  </si>
  <si>
    <t>109</t>
  </si>
  <si>
    <t>545</t>
  </si>
  <si>
    <t>203</t>
  </si>
  <si>
    <t>27.18%</t>
  </si>
  <si>
    <t>172</t>
  </si>
  <si>
    <t>145</t>
  </si>
  <si>
    <t>716</t>
  </si>
  <si>
    <t>8.52%</t>
  </si>
  <si>
    <t>3.92%</t>
  </si>
  <si>
    <t>(23)</t>
  </si>
  <si>
    <t>0.91%</t>
  </si>
  <si>
    <t>(74)</t>
  </si>
  <si>
    <t>10.65%</t>
  </si>
  <si>
    <t>0.67</t>
  </si>
  <si>
    <t>119</t>
  </si>
  <si>
    <t>586</t>
  </si>
  <si>
    <t>225</t>
  </si>
  <si>
    <t>27.74%</t>
  </si>
  <si>
    <t>195</t>
  </si>
  <si>
    <t>160</t>
  </si>
  <si>
    <t>782</t>
  </si>
  <si>
    <t>60</t>
  </si>
  <si>
    <t>7.43%</t>
  </si>
  <si>
    <t>3.44%</t>
  </si>
  <si>
    <t>0.54%</t>
  </si>
  <si>
    <t>(0.25)%</t>
  </si>
  <si>
    <t>(0.01)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</si>
  <si>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</si>
  <si>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</si>
  <si>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</si>
  <si>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</si>
  <si>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</si>
  <si>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</si>
  <si>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</si>
  <si>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</si>
  <si>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</si>
  <si>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</si>
  <si>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</si>
  <si>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</si>
  <si>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</si>
  <si>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</si>
  <si>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</si>
  <si>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</si>
  <si>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</si>
  <si>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</si>
  <si>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</si>
  <si>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</si>
  <si>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</si>
  <si>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</si>
  <si>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</si>
  <si>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</si>
  <si>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</si>
  <si>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</si>
  <si>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</si>
  <si>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</si>
  <si>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</si>
  <si>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</si>
  <si>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</si>
  <si>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</si>
  <si>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</si>
  <si>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</si>
  <si>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</si>
  <si>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</si>
  <si>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</si>
  <si>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</si>
  <si>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</si>
  <si>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46</t>
  </si>
  <si>
    <t>72</t>
  </si>
  <si>
    <t>122</t>
  </si>
  <si>
    <t>33</t>
  </si>
  <si>
    <t>102</t>
  </si>
  <si>
    <t>153</t>
  </si>
  <si>
    <t>185</t>
  </si>
  <si>
    <t>82</t>
  </si>
  <si>
    <t>112</t>
  </si>
  <si>
    <t>297</t>
  </si>
  <si>
    <t>30</t>
  </si>
  <si>
    <t>98</t>
  </si>
  <si>
    <t>43</t>
  </si>
  <si>
    <t>199</t>
  </si>
  <si>
    <t>174</t>
  </si>
  <si>
    <t>78</t>
  </si>
  <si>
    <t>(17)</t>
  </si>
  <si>
    <t>(14)</t>
  </si>
  <si>
    <t>198</t>
  </si>
  <si>
    <t>171</t>
  </si>
  <si>
    <t>234</t>
  </si>
  <si>
    <t>40</t>
  </si>
  <si>
    <t>(81)</t>
  </si>
  <si>
    <t>183</t>
  </si>
  <si>
    <t>79</t>
  </si>
  <si>
    <t>94</t>
  </si>
  <si>
    <t>216</t>
  </si>
  <si>
    <t>(100)</t>
  </si>
  <si>
    <t>346</t>
  </si>
  <si>
    <t>316</t>
  </si>
  <si>
    <t>62</t>
  </si>
  <si>
    <t>133</t>
  </si>
  <si>
    <t>83</t>
  </si>
  <si>
    <t>89</t>
  </si>
  <si>
    <t>331</t>
  </si>
  <si>
    <t>107</t>
  </si>
  <si>
    <t>110</t>
  </si>
  <si>
    <t>320</t>
  </si>
  <si>
    <t>221</t>
  </si>
  <si>
    <t>127</t>
  </si>
  <si>
    <t>336</t>
  </si>
  <si>
    <t>230</t>
  </si>
  <si>
    <t>118</t>
  </si>
  <si>
    <t>155</t>
  </si>
  <si>
    <t>169</t>
  </si>
  <si>
    <t>196</t>
  </si>
  <si>
    <t>144</t>
  </si>
  <si>
    <t>(205)</t>
  </si>
  <si>
    <t>419</t>
  </si>
  <si>
    <t>214</t>
  </si>
  <si>
    <t>168</t>
  </si>
  <si>
    <t>(246)</t>
  </si>
  <si>
    <t>(9)</t>
  </si>
  <si>
    <t>97</t>
  </si>
  <si>
    <t>45</t>
  </si>
  <si>
    <t>184</t>
  </si>
  <si>
    <t>312</t>
  </si>
  <si>
    <t>166</t>
  </si>
  <si>
    <t>(357)</t>
  </si>
  <si>
    <t>513</t>
  </si>
  <si>
    <t>137</t>
  </si>
  <si>
    <t>117</t>
  </si>
  <si>
    <t>(398)</t>
  </si>
  <si>
    <t>535</t>
  </si>
  <si>
    <t>129</t>
  </si>
  <si>
    <t>200</t>
  </si>
  <si>
    <t>352</t>
  </si>
  <si>
    <t>536</t>
  </si>
  <si>
    <t>248</t>
  </si>
  <si>
    <t>366</t>
  </si>
  <si>
    <t>(384)</t>
  </si>
  <si>
    <t>568</t>
  </si>
  <si>
    <t>507</t>
  </si>
  <si>
    <t>189</t>
  </si>
  <si>
    <t>696</t>
  </si>
  <si>
    <t>795</t>
  </si>
  <si>
    <t>1,216</t>
  </si>
  <si>
    <t>49</t>
  </si>
  <si>
    <t>690</t>
  </si>
  <si>
    <t>903</t>
  </si>
  <si>
    <t>(408)</t>
  </si>
  <si>
    <t>721</t>
  </si>
  <si>
    <t>455</t>
  </si>
  <si>
    <t>86</t>
  </si>
  <si>
    <t>596</t>
  </si>
  <si>
    <t>703</t>
  </si>
  <si>
    <t>829</t>
  </si>
  <si>
    <t>1,284</t>
  </si>
  <si>
    <t>150</t>
  </si>
  <si>
    <t>681</t>
  </si>
  <si>
    <t>960</t>
  </si>
  <si>
    <t>(522)</t>
  </si>
  <si>
    <t>847</t>
  </si>
  <si>
    <t>268</t>
  </si>
  <si>
    <t>430</t>
  </si>
  <si>
    <t>666</t>
  </si>
  <si>
    <t>786</t>
  </si>
  <si>
    <t>1,217</t>
  </si>
  <si>
    <t>251</t>
  </si>
  <si>
    <t>670</t>
  </si>
  <si>
    <t>921</t>
  </si>
  <si>
    <t>(559)</t>
  </si>
  <si>
    <t>856</t>
  </si>
  <si>
    <t>219</t>
  </si>
  <si>
    <t>373</t>
  </si>
  <si>
    <t>483</t>
  </si>
  <si>
    <t>50</t>
  </si>
  <si>
    <t>533</t>
  </si>
  <si>
    <t>164</t>
  </si>
  <si>
    <t>758</t>
  </si>
  <si>
    <t>1,131</t>
  </si>
  <si>
    <t>128</t>
  </si>
  <si>
    <t>907</t>
  </si>
  <si>
    <t>(637)</t>
  </si>
  <si>
    <t>864</t>
  </si>
  <si>
    <t>211</t>
  </si>
  <si>
    <t>520</t>
  </si>
  <si>
    <t>583</t>
  </si>
  <si>
    <t>477</t>
  </si>
  <si>
    <t>(618)</t>
  </si>
  <si>
    <t>873</t>
  </si>
  <si>
    <t>485</t>
  </si>
  <si>
    <t>518</t>
  </si>
  <si>
    <t>576</t>
  </si>
  <si>
    <t>949</t>
  </si>
  <si>
    <t>101</t>
  </si>
  <si>
    <t>476</t>
  </si>
  <si>
    <t>672</t>
  </si>
  <si>
    <t>(678)</t>
  </si>
  <si>
    <t>957</t>
  </si>
  <si>
    <t>130</t>
  </si>
  <si>
    <t>471</t>
  </si>
  <si>
    <t>461</t>
  </si>
  <si>
    <t>553</t>
  </si>
  <si>
    <t>1,024</t>
  </si>
  <si>
    <t>92</t>
  </si>
  <si>
    <t>(721)</t>
  </si>
  <si>
    <t>1,233</t>
  </si>
  <si>
    <t>237</t>
  </si>
  <si>
    <t>426</t>
  </si>
  <si>
    <t>442</t>
  </si>
  <si>
    <t>515</t>
  </si>
  <si>
    <t>1,010</t>
  </si>
  <si>
    <t>165</t>
  </si>
  <si>
    <t>326</t>
  </si>
  <si>
    <t>491</t>
  </si>
  <si>
    <t>(725)</t>
  </si>
  <si>
    <t>1,245</t>
  </si>
  <si>
    <t>264</t>
  </si>
  <si>
    <t>522</t>
  </si>
  <si>
    <t>159</t>
  </si>
  <si>
    <t>456</t>
  </si>
  <si>
    <t>664</t>
  </si>
  <si>
    <t>1,186</t>
  </si>
  <si>
    <t>429</t>
  </si>
  <si>
    <t>612</t>
  </si>
  <si>
    <t>(712)</t>
  </si>
  <si>
    <t>1,287</t>
  </si>
  <si>
    <t>381</t>
  </si>
  <si>
    <t>272</t>
  </si>
  <si>
    <t>765</t>
  </si>
  <si>
    <t>484</t>
  </si>
  <si>
    <t>527</t>
  </si>
  <si>
    <t>798</t>
  </si>
  <si>
    <t>1,563</t>
  </si>
  <si>
    <t>100</t>
  </si>
  <si>
    <t>440</t>
  </si>
  <si>
    <t>638</t>
  </si>
  <si>
    <t>(632)</t>
  </si>
  <si>
    <t>349</t>
  </si>
  <si>
    <t>285</t>
  </si>
  <si>
    <t>494</t>
  </si>
  <si>
    <t>88</t>
  </si>
  <si>
    <t>831</t>
  </si>
  <si>
    <t>1,590</t>
  </si>
  <si>
    <t>408</t>
  </si>
  <si>
    <t>629</t>
  </si>
  <si>
    <t>(634)</t>
  </si>
  <si>
    <t>1,574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</si>
  <si>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</si>
  <si>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</si>
  <si>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</si>
  <si>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</si>
  <si>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</si>
  <si>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</si>
  <si>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</si>
  <si>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</si>
  <si>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</si>
  <si>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</si>
  <si>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</si>
  <si>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</si>
  <si>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</si>
  <si>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</si>
  <si>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</si>
  <si>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</si>
  <si>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</si>
  <si>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</si>
  <si>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</si>
  <si>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</si>
  <si>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</si>
  <si>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</si>
  <si>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</si>
  <si>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</si>
  <si>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(38)</t>
  </si>
  <si>
    <t>(16)</t>
  </si>
  <si>
    <t>(106)</t>
  </si>
  <si>
    <t>(39)</t>
  </si>
  <si>
    <t>(7)</t>
  </si>
  <si>
    <t>(34)</t>
  </si>
  <si>
    <t>(18)</t>
  </si>
  <si>
    <t>(59)</t>
  </si>
  <si>
    <t>(73)</t>
  </si>
  <si>
    <t>(67)</t>
  </si>
  <si>
    <t>115</t>
  </si>
  <si>
    <t>(207)</t>
  </si>
  <si>
    <t>(209)</t>
  </si>
  <si>
    <t>(120)</t>
  </si>
  <si>
    <t>278</t>
  </si>
  <si>
    <t>182</t>
  </si>
  <si>
    <t>(391)</t>
  </si>
  <si>
    <t>(396)</t>
  </si>
  <si>
    <t>406</t>
  </si>
  <si>
    <t>452</t>
  </si>
  <si>
    <t>(13)</t>
  </si>
  <si>
    <t>(149)</t>
  </si>
  <si>
    <t>(165)</t>
  </si>
  <si>
    <t>(663)</t>
  </si>
  <si>
    <t>653</t>
  </si>
  <si>
    <t>(217)</t>
  </si>
  <si>
    <t>(215)</t>
  </si>
  <si>
    <t>(48)</t>
  </si>
  <si>
    <t>(450)</t>
  </si>
  <si>
    <t>269</t>
  </si>
  <si>
    <t>113</t>
  </si>
  <si>
    <t>(87)</t>
  </si>
  <si>
    <t>240</t>
  </si>
  <si>
    <t>209</t>
  </si>
  <si>
    <t>382</t>
  </si>
  <si>
    <t>(47)</t>
  </si>
  <si>
    <t>Quarter</t>
  </si>
  <si>
    <t>Filing Date</t>
  </si>
  <si>
    <t>Period of Report</t>
  </si>
  <si>
    <t>Income Statement</t>
  </si>
  <si>
    <t>Balance Sheet</t>
  </si>
  <si>
    <t>Cash &amp; Cash Equiv</t>
  </si>
  <si>
    <t>Restricted cash</t>
  </si>
  <si>
    <t>AR</t>
  </si>
  <si>
    <t>Unbilled Receivables</t>
  </si>
  <si>
    <t>Inventories</t>
  </si>
  <si>
    <t>Prepaid expenses</t>
  </si>
  <si>
    <t>Other current assets</t>
  </si>
  <si>
    <t>Current Assets</t>
  </si>
  <si>
    <t>Non-current Assets</t>
  </si>
  <si>
    <t>Operating lease-of-use assets</t>
  </si>
  <si>
    <t>Intangible assets</t>
  </si>
  <si>
    <t>Other assets</t>
  </si>
  <si>
    <t>Liabilities &amp; Stockholders' Equity</t>
  </si>
  <si>
    <t>Accounts payable</t>
  </si>
  <si>
    <t>Accrued expenses</t>
  </si>
  <si>
    <t>Accrued compensation</t>
  </si>
  <si>
    <t>Accrued interest</t>
  </si>
  <si>
    <t>Billings in excess of costs and earnings on uncompleted contracts</t>
  </si>
  <si>
    <t>Current portion of operating lease liabilities</t>
  </si>
  <si>
    <t>Other current liabilities</t>
  </si>
  <si>
    <t>Current liabilities of discontinued operations</t>
  </si>
  <si>
    <t>Non-current Liabilities</t>
  </si>
  <si>
    <t>Long-term debt</t>
  </si>
  <si>
    <t>Operating lease liabilities, net of current portion</t>
  </si>
  <si>
    <t>Other long-term liabilities</t>
  </si>
  <si>
    <t>Long-term liabilities of discountinued operations</t>
  </si>
  <si>
    <t>Total liabilities</t>
  </si>
  <si>
    <t>Commitemnets and contingencies</t>
  </si>
  <si>
    <t>Redeemable noncontrolling interst</t>
  </si>
  <si>
    <t>Stockholders' equity</t>
  </si>
  <si>
    <t>Preferred stock</t>
  </si>
  <si>
    <t>Common stock</t>
  </si>
  <si>
    <t>Additional paid-in capital</t>
  </si>
  <si>
    <t>Accumulated other comprehensive loss</t>
  </si>
  <si>
    <t>Accumulated deficit</t>
  </si>
  <si>
    <t>Total stockholders' equity</t>
  </si>
  <si>
    <t>Total liabilities &amp; stockholders' equity</t>
  </si>
  <si>
    <t>Service Revenues</t>
  </si>
  <si>
    <t>Product Revenues</t>
  </si>
  <si>
    <t>Total Revenues</t>
  </si>
  <si>
    <t>Cost of Service Rev</t>
  </si>
  <si>
    <t>Cost of Product Rev</t>
  </si>
  <si>
    <t>Total costs</t>
  </si>
  <si>
    <t>Gross profit</t>
  </si>
  <si>
    <t>SG&amp;A</t>
  </si>
  <si>
    <t>Merger and acquisitions related items</t>
  </si>
  <si>
    <t>R&amp;D</t>
  </si>
  <si>
    <t>Restructuring and other expenses and other</t>
  </si>
  <si>
    <t>Interest expense</t>
  </si>
  <si>
    <t>Other income</t>
  </si>
  <si>
    <t>Income from continuing operations before income taxes</t>
  </si>
  <si>
    <t>Provision (benefit) for income taxes from continuing operations</t>
  </si>
  <si>
    <t xml:space="preserve">Income from continuing operations  </t>
  </si>
  <si>
    <t>Other expense</t>
  </si>
  <si>
    <t>Continued operations</t>
  </si>
  <si>
    <t xml:space="preserve">Discontinued operations </t>
  </si>
  <si>
    <t>Income (loss) from operations of discontinued component</t>
  </si>
  <si>
    <t>Income tax expense (benefit)</t>
  </si>
  <si>
    <t>Income (loss) from discontinued operations</t>
  </si>
  <si>
    <t>Net Profits</t>
  </si>
  <si>
    <t>Net income</t>
  </si>
  <si>
    <t>-</t>
  </si>
  <si>
    <t xml:space="preserve">Less: Net income (loss) attributable </t>
  </si>
  <si>
    <t>Net Income attributalbe to Kratos</t>
  </si>
  <si>
    <t>Cash Flow</t>
  </si>
  <si>
    <t>Kratos Governement Solutions</t>
  </si>
  <si>
    <t>Unmanned Systems</t>
  </si>
  <si>
    <t>Total Unmanned Systems</t>
  </si>
  <si>
    <t>Total Revenue</t>
  </si>
  <si>
    <t>Rev by Customer</t>
  </si>
  <si>
    <t>U.S. Government</t>
  </si>
  <si>
    <t>International</t>
  </si>
  <si>
    <t>U.S. Commercial and other customers</t>
  </si>
  <si>
    <t>Total Kratos Government Solutions</t>
  </si>
  <si>
    <t>Kratos Government Solutions</t>
  </si>
  <si>
    <t>Unmanned Systems Customers</t>
  </si>
  <si>
    <t>Kratos Government Solutions Customers</t>
  </si>
  <si>
    <t>Umanned Systems</t>
  </si>
  <si>
    <t>Total</t>
  </si>
  <si>
    <t>CapEx</t>
  </si>
  <si>
    <t>FCF</t>
  </si>
  <si>
    <t>Shares - Basic</t>
  </si>
  <si>
    <t>Shares - Diluted</t>
  </si>
  <si>
    <t>EPS - Basic</t>
  </si>
  <si>
    <t>EPS - Diluted</t>
  </si>
  <si>
    <t xml:space="preserve">Current assets of discontinued operations </t>
  </si>
  <si>
    <t>Impairment of Goodwill</t>
  </si>
  <si>
    <t>Loss on extinguishment of debt</t>
  </si>
  <si>
    <t>Public Safety &amp; Security</t>
  </si>
  <si>
    <t>Service Revenue</t>
  </si>
  <si>
    <t>Product Sales</t>
  </si>
  <si>
    <t>Total Public &amp; Safety Revenue</t>
  </si>
  <si>
    <t xml:space="preserve"> </t>
  </si>
  <si>
    <t>Revenue Mix - Divisions</t>
  </si>
  <si>
    <t>Depreciation &amp; Amortization</t>
  </si>
  <si>
    <t>Total depreciation and amortization</t>
  </si>
  <si>
    <t>Corporate activities</t>
  </si>
  <si>
    <t>Total operating income</t>
  </si>
  <si>
    <t>Deferred income tax liability</t>
  </si>
  <si>
    <t>Current portion of capital lease obligations</t>
  </si>
  <si>
    <t>Current portion of long-term debt</t>
  </si>
  <si>
    <t>Line of Credit</t>
  </si>
  <si>
    <t>Non-current assets of discontinued operations</t>
  </si>
  <si>
    <t>Ratios</t>
  </si>
  <si>
    <t>Market Price</t>
  </si>
  <si>
    <t>Profit Margin</t>
  </si>
  <si>
    <t>Net Margin</t>
  </si>
  <si>
    <t>Operating Margin</t>
  </si>
  <si>
    <t>Year-Over-Year</t>
  </si>
  <si>
    <t>Revenue y/y</t>
  </si>
  <si>
    <t>Operating Income y/y</t>
  </si>
  <si>
    <t>Total Revenues y/y</t>
  </si>
  <si>
    <t>Net Income y/y</t>
  </si>
  <si>
    <t>Cash y/y</t>
  </si>
  <si>
    <t>Assets y/y</t>
  </si>
  <si>
    <t>Liabilities y/y</t>
  </si>
  <si>
    <t>Current Ratio</t>
  </si>
  <si>
    <t>Notes</t>
  </si>
  <si>
    <t>2010-2020</t>
  </si>
  <si>
    <t>2011-2021</t>
  </si>
  <si>
    <t>2012-2022</t>
  </si>
  <si>
    <t>Pros</t>
  </si>
  <si>
    <t>Unmanned section is creating more revenue every year</t>
  </si>
  <si>
    <t xml:space="preserve">Market Price </t>
  </si>
  <si>
    <t>Q322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</si>
  <si>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</si>
  <si>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</si>
  <si>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</si>
  <si>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</si>
  <si>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</si>
  <si>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</si>
  <si>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</si>
  <si>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</si>
  <si>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</si>
  <si>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Q120</t>
  </si>
  <si>
    <t>Q419</t>
  </si>
  <si>
    <t>Q319</t>
  </si>
  <si>
    <t>Q219</t>
  </si>
  <si>
    <t>Q119</t>
  </si>
  <si>
    <t>Q418</t>
  </si>
  <si>
    <t>Q318</t>
  </si>
  <si>
    <t>Q118</t>
  </si>
  <si>
    <t>Q218</t>
  </si>
  <si>
    <t>CFFO</t>
  </si>
  <si>
    <t>Revenue Breakdown *in Millions, USD</t>
  </si>
  <si>
    <t>Total Service Revenue</t>
  </si>
  <si>
    <t>Total Product Revenue</t>
  </si>
  <si>
    <t>Service %</t>
  </si>
  <si>
    <t>Product %</t>
  </si>
  <si>
    <t>Q110</t>
  </si>
  <si>
    <t>Q210</t>
  </si>
  <si>
    <t>Q310</t>
  </si>
  <si>
    <t>Q410</t>
  </si>
  <si>
    <t>Total other expense</t>
  </si>
  <si>
    <t>Total Operating Expenses</t>
  </si>
  <si>
    <t>Total Non-current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</si>
</sst>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0" borderId="3" xfId="0" applyBorder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1" fillId="3" borderId="0" xfId="0" applyFont="1" applyFill="1"/>
    <xf numFmtId="0" fontId="1" fillId="0" borderId="0" xfId="0" applyFont="1"/>
    <xf numFmtId="10" fontId="0" fillId="0" borderId="0" xfId="0" applyNumberFormat="1"/>
    <xf numFmtId="10" fontId="0" fillId="0" borderId="2" xfId="0" applyNumberFormat="1" applyBorder="1"/>
    <xf numFmtId="0" fontId="1" fillId="0" borderId="3" xfId="0" applyFont="1" applyBorder="1"/>
    <xf numFmtId="0" fontId="6" fillId="3" borderId="0" xfId="0" applyFont="1" applyFill="1"/>
    <xf numFmtId="0" fontId="1" fillId="0" borderId="2" xfId="0" applyFont="1" applyBorder="1"/>
    <xf numFmtId="0" fontId="0" fillId="0" borderId="4" xfId="0" applyBorder="1"/>
    <xf numFmtId="44" fontId="0" fillId="0" borderId="4" xfId="0" applyNumberFormat="1" applyBorder="1"/>
    <xf numFmtId="0" fontId="8" fillId="3" borderId="0" xfId="1" applyFill="1"/>
    <xf numFmtId="0" fontId="9" fillId="0" borderId="0" xfId="1" applyFont="1"/>
    <xf numFmtId="14" fontId="0" fillId="0" borderId="0" xfId="0" applyNumberFormat="1"/>
    <xf numFmtId="14" fontId="0" fillId="0" borderId="2" xfId="0" applyNumberFormat="1" applyBorder="1"/>
    <xf numFmtId="4" fontId="0" fillId="0" borderId="0" xfId="0" applyNumberFormat="1"/>
    <xf numFmtId="2" fontId="0" fillId="0" borderId="0" xfId="0" applyNumberFormat="1"/>
    <xf numFmtId="9" fontId="0" fillId="0" borderId="0" xfId="0" applyNumberFormat="1"/>
    <xf numFmtId="0" fontId="10" fillId="3" borderId="0" xfId="1" applyFont="1" applyFill="1"/>
    <xf numFmtId="9" fontId="1" fillId="0" borderId="0" xfId="0" applyNumberFormat="1" applyFont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2" fillId="2" borderId="5" xfId="0" applyFont="1" applyFill="1" applyBorder="1"/>
    <xf numFmtId="0" fontId="6" fillId="3" borderId="5" xfId="0" applyFont="1" applyFill="1" applyBorder="1"/>
    <xf numFmtId="0" fontId="1" fillId="0" borderId="5" xfId="0" applyFont="1" applyBorder="1"/>
    <xf numFmtId="9" fontId="0" fillId="0" borderId="5" xfId="0" applyNumberFormat="1" applyBorder="1"/>
    <xf numFmtId="9" fontId="1" fillId="0" borderId="5" xfId="0" applyNumberFormat="1" applyFont="1" applyBorder="1"/>
    <xf numFmtId="0" fontId="8" fillId="3" borderId="5" xfId="1" applyFill="1" applyBorder="1"/>
    <xf numFmtId="0" fontId="4" fillId="3" borderId="5" xfId="0" applyFont="1" applyFill="1" applyBorder="1"/>
    <xf numFmtId="0" fontId="1" fillId="3" borderId="5" xfId="0" applyFont="1" applyFill="1" applyBorder="1"/>
    <xf numFmtId="0" fontId="1" fillId="0" borderId="8" xfId="0" applyFont="1" applyBorder="1"/>
    <xf numFmtId="10" fontId="0" fillId="0" borderId="5" xfId="0" applyNumberFormat="1" applyBorder="1"/>
    <xf numFmtId="10" fontId="0" fillId="0" borderId="6" xfId="0" applyNumberFormat="1" applyBorder="1"/>
    <xf numFmtId="4" fontId="0" fillId="0" borderId="5" xfId="0" applyNumberFormat="1" applyBorder="1"/>
    <xf numFmtId="0" fontId="0" fillId="0" borderId="8" xfId="0" applyBorder="1"/>
    <xf numFmtId="2" fontId="0" fillId="0" borderId="5" xfId="0" applyNumberFormat="1" applyBorder="1"/>
    <xf numFmtId="14" fontId="0" fillId="0" borderId="6" xfId="0" applyNumberFormat="1" applyBorder="1"/>
    <xf numFmtId="0" fontId="0" fillId="0" borderId="9" xfId="0" applyBorder="1"/>
    <xf numFmtId="0" fontId="8" fillId="3" borderId="0" xfId="1" applyFill="1" applyBorder="1"/>
    <xf numFmtId="0" fontId="1" fillId="0" borderId="0" xfId="0" applyFont="1" applyBorder="1"/>
    <xf numFmtId="0" fontId="1" fillId="0" borderId="2" xfId="0" applyFont="1" applyFill="1" applyBorder="1"/>
    <xf numFmtId="0" fontId="1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ratosdefense.com/about/divisions/unmanned-system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0" sqref="D10"/>
    </sheetView>
  </sheetViews>
  <sheetFormatPr defaultRowHeight="14.5" x14ac:dyDescent="0.35"/>
  <cols>
    <col min="1" max="1" width="3.7265625" customWidth="1"/>
    <col min="2" max="2" width="42.1796875" customWidth="1"/>
    <col min="4" max="4" width="53.1796875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E6AD-D54E-4CFB-88A5-2F91EDB736EA}">
  <dimension ref="B1:CG1048576"/>
  <sheetViews>
    <sheetView tabSelected="1" zoomScale="55" zoomScaleNormal="55" workbookViewId="0">
      <pane xSplit="2" ySplit="4" topLeftCell="AL81" activePane="bottomRight" state="frozen"/>
      <selection pane="topRight" activeCell="C1" sqref="C1"/>
      <selection pane="bottomLeft" activeCell="A5" sqref="A5"/>
      <selection pane="bottomRight" activeCell="AX167" sqref="AX167"/>
    </sheetView>
  </sheetViews>
  <sheetFormatPr defaultRowHeight="14.5" x14ac:dyDescent="0.35"/>
  <cols>
    <col min="2" max="2" width="38" customWidth="1"/>
    <col min="3" max="11" width="12.6328125" customWidth="1"/>
    <col min="12" max="12" width="12.6328125" style="28" customWidth="1"/>
    <col min="13" max="15" width="12.6328125" customWidth="1"/>
    <col min="16" max="16" width="12.6328125" style="28" customWidth="1"/>
    <col min="17" max="19" width="12.6328125" customWidth="1"/>
    <col min="20" max="20" width="12.6328125" style="28" customWidth="1"/>
    <col min="21" max="23" width="12.6328125" customWidth="1"/>
    <col min="24" max="24" width="12.6328125" style="28" customWidth="1"/>
    <col min="25" max="27" width="12.6328125" customWidth="1"/>
    <col min="28" max="28" width="12.6328125" style="28" customWidth="1"/>
    <col min="29" max="31" width="12.6328125" customWidth="1"/>
    <col min="32" max="32" width="12.6328125" style="28" customWidth="1"/>
    <col min="33" max="35" width="12.6328125" customWidth="1"/>
    <col min="36" max="36" width="12.6328125" style="28" customWidth="1"/>
    <col min="37" max="39" width="12.6328125" customWidth="1"/>
    <col min="40" max="40" width="12.6328125" style="28" customWidth="1"/>
    <col min="41" max="43" width="12.6328125" customWidth="1"/>
    <col min="44" max="44" width="12.6328125" style="28" customWidth="1"/>
    <col min="45" max="47" width="12.6328125" customWidth="1"/>
    <col min="48" max="48" width="12.6328125" style="28" customWidth="1"/>
    <col min="49" max="51" width="12.6328125" customWidth="1"/>
    <col min="52" max="52" width="12.6328125" style="28" customWidth="1"/>
    <col min="53" max="55" width="12.6328125" customWidth="1"/>
    <col min="56" max="56" width="12.6328125" style="28" customWidth="1"/>
    <col min="57" max="59" width="12.6328125" customWidth="1"/>
    <col min="60" max="60" width="12.6328125" style="28" customWidth="1"/>
    <col min="61" max="63" width="12.6328125" customWidth="1"/>
    <col min="64" max="64" width="12.6328125" style="28" customWidth="1"/>
    <col min="65" max="83" width="12.6328125" customWidth="1"/>
  </cols>
  <sheetData>
    <row r="1" spans="2:83" x14ac:dyDescent="0.35">
      <c r="B1" t="s">
        <v>966</v>
      </c>
      <c r="L1" s="28" t="s">
        <v>1120</v>
      </c>
      <c r="M1" t="s">
        <v>1121</v>
      </c>
      <c r="N1" t="s">
        <v>1122</v>
      </c>
      <c r="O1" t="s">
        <v>1123</v>
      </c>
      <c r="P1" t="str">
        <f>CONCATENATE(LEFT(L1,1),MID(L1,2,2)+1,RIGHT(L1,1))</f>
        <v>Q120</v>
      </c>
      <c r="AR1" s="28" t="s">
        <v>1112</v>
      </c>
      <c r="AS1" t="s">
        <v>1113</v>
      </c>
      <c r="AT1" t="s">
        <v>1111</v>
      </c>
      <c r="AU1" t="s">
        <v>1110</v>
      </c>
      <c r="AV1" s="28" t="s">
        <v>1109</v>
      </c>
      <c r="AW1" t="s">
        <v>1108</v>
      </c>
      <c r="AX1" t="s">
        <v>1107</v>
      </c>
      <c r="AY1" t="s">
        <v>1106</v>
      </c>
      <c r="AZ1" s="28" t="s">
        <v>1105</v>
      </c>
      <c r="BA1" t="s">
        <v>1104</v>
      </c>
      <c r="BB1" t="s">
        <v>1103</v>
      </c>
      <c r="BC1" t="s">
        <v>1102</v>
      </c>
      <c r="BD1" s="28" t="s">
        <v>1101</v>
      </c>
      <c r="BE1" s="20" t="s">
        <v>1100</v>
      </c>
      <c r="BF1" t="s">
        <v>1099</v>
      </c>
      <c r="BG1" t="s">
        <v>1098</v>
      </c>
      <c r="BH1" s="28" t="s">
        <v>1097</v>
      </c>
      <c r="BI1" t="s">
        <v>1096</v>
      </c>
      <c r="BJ1" t="s">
        <v>1095</v>
      </c>
      <c r="BL1"/>
      <c r="BP1" s="34"/>
    </row>
    <row r="2" spans="2:83" x14ac:dyDescent="0.35">
      <c r="B2" t="s">
        <v>967</v>
      </c>
      <c r="AR2" s="29">
        <v>43230</v>
      </c>
      <c r="AS2" s="21">
        <v>43314</v>
      </c>
      <c r="AT2" s="21">
        <v>43410</v>
      </c>
      <c r="AV2" s="29">
        <v>43593</v>
      </c>
      <c r="AW2" s="21">
        <v>43677</v>
      </c>
      <c r="AX2" s="21">
        <v>43774</v>
      </c>
      <c r="AZ2" s="29">
        <v>43958</v>
      </c>
      <c r="BA2" s="21">
        <v>44047</v>
      </c>
      <c r="BB2" s="21">
        <v>44133</v>
      </c>
      <c r="BD2" s="21">
        <v>44321</v>
      </c>
      <c r="BE2" s="21">
        <v>44411</v>
      </c>
      <c r="BF2" s="21"/>
      <c r="BH2" s="29">
        <v>44686</v>
      </c>
      <c r="BI2" s="21">
        <v>44777</v>
      </c>
      <c r="BJ2" s="21">
        <v>44868</v>
      </c>
    </row>
    <row r="3" spans="2:83" s="2" customFormat="1" x14ac:dyDescent="0.35">
      <c r="B3" s="2" t="s">
        <v>968</v>
      </c>
      <c r="L3" s="30"/>
      <c r="P3" s="30"/>
      <c r="T3" s="30"/>
      <c r="X3" s="30"/>
      <c r="AB3" s="30"/>
      <c r="AF3" s="30"/>
      <c r="AJ3" s="30"/>
      <c r="AN3" s="30"/>
      <c r="AR3" s="30"/>
      <c r="AV3" s="46">
        <v>43555</v>
      </c>
      <c r="AY3" s="22">
        <v>43830</v>
      </c>
      <c r="AZ3" s="46">
        <v>43919</v>
      </c>
      <c r="BA3" s="22">
        <v>44010</v>
      </c>
      <c r="BB3" s="22">
        <v>44101</v>
      </c>
      <c r="BC3" s="22">
        <v>44196</v>
      </c>
      <c r="BD3" s="46">
        <v>44283</v>
      </c>
      <c r="BF3" s="22">
        <v>44465</v>
      </c>
      <c r="BG3" s="22">
        <v>44561</v>
      </c>
      <c r="BH3" s="46">
        <v>110390</v>
      </c>
      <c r="BI3" s="22">
        <v>44738</v>
      </c>
      <c r="BJ3" s="22">
        <v>44829</v>
      </c>
      <c r="BL3" s="30"/>
      <c r="BQ3" s="2">
        <v>2010</v>
      </c>
      <c r="BR3" s="2">
        <f>BQ3+1</f>
        <v>2011</v>
      </c>
      <c r="BS3" s="2">
        <f t="shared" ref="BS3:CE3" si="0">BR3+1</f>
        <v>2012</v>
      </c>
      <c r="BT3" s="2">
        <f t="shared" si="0"/>
        <v>2013</v>
      </c>
      <c r="BU3" s="2">
        <f t="shared" si="0"/>
        <v>2014</v>
      </c>
      <c r="BV3" s="2">
        <f t="shared" si="0"/>
        <v>2015</v>
      </c>
      <c r="BW3" s="2">
        <f t="shared" si="0"/>
        <v>2016</v>
      </c>
      <c r="BX3" s="2">
        <f t="shared" si="0"/>
        <v>2017</v>
      </c>
      <c r="BY3" s="2">
        <f t="shared" si="0"/>
        <v>2018</v>
      </c>
      <c r="BZ3" s="2">
        <f t="shared" si="0"/>
        <v>2019</v>
      </c>
      <c r="CA3" s="2">
        <f t="shared" si="0"/>
        <v>2020</v>
      </c>
      <c r="CB3" s="2">
        <f t="shared" si="0"/>
        <v>2021</v>
      </c>
      <c r="CC3" s="2">
        <f t="shared" si="0"/>
        <v>2022</v>
      </c>
      <c r="CD3" s="2">
        <f t="shared" si="0"/>
        <v>2023</v>
      </c>
      <c r="CE3" s="2">
        <f t="shared" si="0"/>
        <v>2024</v>
      </c>
    </row>
    <row r="4" spans="2:83" s="17" customFormat="1" ht="15" thickBot="1" x14ac:dyDescent="0.4">
      <c r="B4" s="17" t="s">
        <v>1075</v>
      </c>
      <c r="L4" s="31"/>
      <c r="P4" s="31"/>
      <c r="T4" s="31"/>
      <c r="X4" s="31"/>
      <c r="AB4" s="31"/>
      <c r="AF4" s="31"/>
      <c r="AJ4" s="31"/>
      <c r="AN4" s="31"/>
      <c r="AR4" s="31"/>
      <c r="AV4" s="31"/>
      <c r="AZ4" s="31"/>
      <c r="BD4" s="31"/>
      <c r="BH4" s="31"/>
      <c r="BL4" s="31"/>
      <c r="BQ4" s="18">
        <f>Summary!F3*Summary!F9</f>
        <v>11.571</v>
      </c>
      <c r="BR4" s="18">
        <f>Summary!G3*Summary!G9</f>
        <v>10.472</v>
      </c>
      <c r="BS4" s="18">
        <f>Summary!H3*Summary!H9</f>
        <v>5.6119999999999992</v>
      </c>
      <c r="BT4" s="18">
        <f>Summary!I3*Summary!I9</f>
        <v>6.370000000000001</v>
      </c>
      <c r="BU4" s="18">
        <f>Summary!J3*Summary!J9</f>
        <v>7.1550000000000002</v>
      </c>
      <c r="BV4" s="18">
        <f>Summary!K3*Summary!K9</f>
        <v>5.2360000000000007</v>
      </c>
      <c r="BW4" s="18">
        <f>Summary!L3*Summary!L9</f>
        <v>5.1479999999999997</v>
      </c>
      <c r="BX4" s="18">
        <f>Summary!M3*Summary!M9</f>
        <v>10.368</v>
      </c>
      <c r="BY4" s="18">
        <f>Summary!N3*Summary!N9</f>
        <v>10.925999999999998</v>
      </c>
      <c r="BZ4" s="18">
        <f>Summary!O3*Summary!O9</f>
        <v>18.827999999999999</v>
      </c>
      <c r="CA4" s="18">
        <f>Summary!P3*Summary!P9</f>
        <v>18.285</v>
      </c>
      <c r="CB4" s="18">
        <f>Summary!Q3*Summary!Q9</f>
        <v>31.588000000000001</v>
      </c>
      <c r="CC4" s="18">
        <f>Summary!R3*Summary!R9</f>
        <v>14.16</v>
      </c>
      <c r="CD4" s="18"/>
      <c r="CE4" s="18"/>
    </row>
    <row r="6" spans="2:83" s="5" customFormat="1" x14ac:dyDescent="0.35">
      <c r="B6" s="5" t="s">
        <v>1115</v>
      </c>
      <c r="L6" s="32"/>
      <c r="P6" s="32"/>
      <c r="T6" s="32"/>
      <c r="X6" s="32"/>
      <c r="AB6" s="32"/>
      <c r="AF6" s="32"/>
      <c r="AJ6" s="32"/>
      <c r="AN6" s="32"/>
      <c r="AR6" s="32"/>
      <c r="AV6" s="32"/>
      <c r="AZ6" s="32"/>
      <c r="BD6" s="32"/>
      <c r="BH6" s="32"/>
      <c r="BL6" s="32"/>
    </row>
    <row r="7" spans="2:83" s="8" customFormat="1" x14ac:dyDescent="0.35">
      <c r="B7" s="7" t="s">
        <v>1036</v>
      </c>
      <c r="C7" s="15"/>
      <c r="D7" s="15"/>
      <c r="E7" s="15"/>
      <c r="F7" s="15"/>
      <c r="G7" s="15"/>
      <c r="H7" s="15"/>
      <c r="I7" s="15"/>
      <c r="J7" s="15"/>
      <c r="K7" s="15"/>
      <c r="L7" s="33"/>
      <c r="M7" s="15"/>
      <c r="N7" s="15"/>
      <c r="O7" s="15"/>
      <c r="P7" s="33"/>
      <c r="Q7" s="15"/>
      <c r="R7" s="15"/>
      <c r="S7" s="15"/>
      <c r="T7" s="33"/>
      <c r="U7" s="15"/>
      <c r="V7" s="15"/>
      <c r="W7" s="15"/>
      <c r="X7" s="33"/>
      <c r="Y7" s="15"/>
      <c r="Z7" s="15"/>
      <c r="AA7" s="15"/>
      <c r="AB7" s="33"/>
      <c r="AC7" s="15"/>
      <c r="AD7" s="15"/>
      <c r="AE7" s="15"/>
      <c r="AF7" s="33"/>
      <c r="AG7" s="15"/>
      <c r="AH7" s="15"/>
      <c r="AI7" s="15"/>
      <c r="AJ7" s="33"/>
      <c r="AK7" s="15"/>
      <c r="AL7" s="15"/>
      <c r="AM7" s="15"/>
      <c r="AN7" s="33"/>
      <c r="AO7" s="15"/>
      <c r="AP7" s="15"/>
      <c r="AQ7" s="15"/>
      <c r="AR7" s="33"/>
      <c r="AS7" s="15"/>
      <c r="AT7" s="15"/>
      <c r="AU7" s="15"/>
      <c r="AV7" s="33"/>
      <c r="AW7" s="15"/>
      <c r="AX7" s="15"/>
      <c r="AY7" s="15"/>
      <c r="AZ7" s="33"/>
      <c r="BA7" s="15"/>
      <c r="BB7" s="15"/>
      <c r="BC7" s="15"/>
      <c r="BD7" s="33"/>
      <c r="BE7" s="15"/>
      <c r="BF7" s="15"/>
      <c r="BG7" s="15"/>
      <c r="BH7" s="33"/>
      <c r="BI7" s="15"/>
      <c r="BJ7" s="15"/>
      <c r="BK7" s="15"/>
      <c r="BL7" s="33"/>
      <c r="BM7" s="15"/>
      <c r="BN7" s="15"/>
      <c r="BO7" s="15"/>
      <c r="BP7" s="15"/>
    </row>
    <row r="8" spans="2:83" x14ac:dyDescent="0.35">
      <c r="B8" t="s">
        <v>1060</v>
      </c>
      <c r="AV8" s="28">
        <v>62.6</v>
      </c>
      <c r="AZ8" s="28">
        <v>63.6</v>
      </c>
      <c r="BA8">
        <v>62.9</v>
      </c>
      <c r="BB8">
        <v>67.599999999999994</v>
      </c>
      <c r="BC8">
        <f>CA8-BB8-BA8-AZ8</f>
        <v>54.599999999999987</v>
      </c>
      <c r="BD8" s="28">
        <v>56.1</v>
      </c>
      <c r="BE8">
        <v>56.7</v>
      </c>
      <c r="BF8">
        <v>50.5</v>
      </c>
      <c r="BG8">
        <f>BY8-BF8-BE8-BD8</f>
        <v>37.399999999999984</v>
      </c>
      <c r="BH8" s="28">
        <v>66.8</v>
      </c>
      <c r="BI8">
        <v>77.2</v>
      </c>
      <c r="BJ8">
        <v>87.3</v>
      </c>
      <c r="BK8">
        <f>CC8-BJ8-BI8-BH8</f>
        <v>88.7</v>
      </c>
      <c r="BQ8">
        <v>248.5</v>
      </c>
      <c r="BR8">
        <v>238.8</v>
      </c>
      <c r="BS8">
        <v>264</v>
      </c>
      <c r="BT8">
        <v>233.9</v>
      </c>
      <c r="BU8">
        <v>207.4</v>
      </c>
      <c r="BV8">
        <v>209.5</v>
      </c>
      <c r="BW8">
        <v>221</v>
      </c>
      <c r="BX8">
        <v>197.8</v>
      </c>
      <c r="BY8">
        <v>200.7</v>
      </c>
      <c r="BZ8">
        <v>272.60000000000002</v>
      </c>
      <c r="CA8">
        <v>248.7</v>
      </c>
      <c r="CB8">
        <v>214.5</v>
      </c>
      <c r="CC8">
        <v>320</v>
      </c>
    </row>
    <row r="9" spans="2:83" s="2" customFormat="1" x14ac:dyDescent="0.35">
      <c r="B9" s="2" t="s">
        <v>1061</v>
      </c>
      <c r="L9" s="30"/>
      <c r="P9" s="30"/>
      <c r="T9" s="30"/>
      <c r="X9" s="30"/>
      <c r="AB9" s="30"/>
      <c r="AF9" s="30"/>
      <c r="AJ9" s="30"/>
      <c r="AN9" s="30"/>
      <c r="AR9" s="30"/>
      <c r="AV9" s="30">
        <v>62.9</v>
      </c>
      <c r="AZ9" s="30">
        <v>63.3</v>
      </c>
      <c r="BA9" s="2">
        <v>65.5</v>
      </c>
      <c r="BB9" s="2">
        <v>80.900000000000006</v>
      </c>
      <c r="BC9">
        <f>CA9-BB9-BA9-AZ9</f>
        <v>102.3</v>
      </c>
      <c r="BD9" s="30">
        <v>82.2</v>
      </c>
      <c r="BE9" s="2">
        <v>88.1</v>
      </c>
      <c r="BF9" s="2">
        <v>88.8</v>
      </c>
      <c r="BG9" s="2">
        <f>BY9-BF9-BE9-BD9</f>
        <v>25.299999999999969</v>
      </c>
      <c r="BH9" s="30">
        <v>76.8</v>
      </c>
      <c r="BI9" s="2">
        <v>90.6</v>
      </c>
      <c r="BJ9" s="2">
        <v>91.3</v>
      </c>
      <c r="BK9" s="2">
        <f>CC9-BJ9-BI9-BH9</f>
        <v>97.90000000000002</v>
      </c>
      <c r="BL9" s="30"/>
      <c r="BQ9" s="2">
        <v>123.7</v>
      </c>
      <c r="BR9" s="2">
        <v>362.9</v>
      </c>
      <c r="BS9" s="2">
        <v>519.20000000000005</v>
      </c>
      <c r="BT9" s="2">
        <v>278.89999999999998</v>
      </c>
      <c r="BU9" s="2">
        <v>277.7</v>
      </c>
      <c r="BV9" s="2">
        <v>236.6</v>
      </c>
      <c r="BW9" s="2">
        <v>244.8</v>
      </c>
      <c r="BX9" s="2">
        <v>283.8</v>
      </c>
      <c r="BY9" s="2">
        <v>284.39999999999998</v>
      </c>
      <c r="BZ9" s="2">
        <v>283.5</v>
      </c>
      <c r="CA9" s="2">
        <v>312</v>
      </c>
      <c r="CB9" s="2">
        <v>365.1</v>
      </c>
      <c r="CC9" s="2">
        <v>356.6</v>
      </c>
    </row>
    <row r="10" spans="2:83" s="11" customFormat="1" x14ac:dyDescent="0.35">
      <c r="B10" s="11" t="s">
        <v>1044</v>
      </c>
      <c r="L10" s="34"/>
      <c r="P10" s="34"/>
      <c r="T10" s="34"/>
      <c r="X10" s="34"/>
      <c r="AB10" s="34"/>
      <c r="AF10" s="34"/>
      <c r="AJ10" s="34"/>
      <c r="AK10" s="11">
        <f t="shared" ref="AK10:BI10" si="1">SUM(AK8:AK9)</f>
        <v>0</v>
      </c>
      <c r="AL10" s="11">
        <f t="shared" si="1"/>
        <v>0</v>
      </c>
      <c r="AM10" s="11">
        <f t="shared" si="1"/>
        <v>0</v>
      </c>
      <c r="AN10" s="34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34">
        <f t="shared" si="1"/>
        <v>0</v>
      </c>
      <c r="AS10" s="11">
        <f t="shared" si="1"/>
        <v>0</v>
      </c>
      <c r="AT10" s="11">
        <f t="shared" si="1"/>
        <v>0</v>
      </c>
      <c r="AU10" s="11">
        <f t="shared" si="1"/>
        <v>0</v>
      </c>
      <c r="AV10" s="34">
        <f t="shared" si="1"/>
        <v>125.5</v>
      </c>
      <c r="AW10" s="11">
        <f t="shared" si="1"/>
        <v>0</v>
      </c>
      <c r="AX10" s="11">
        <f t="shared" si="1"/>
        <v>0</v>
      </c>
      <c r="AY10" s="11">
        <f t="shared" si="1"/>
        <v>0</v>
      </c>
      <c r="AZ10" s="34">
        <f t="shared" si="1"/>
        <v>126.9</v>
      </c>
      <c r="BA10" s="11">
        <f t="shared" si="1"/>
        <v>128.4</v>
      </c>
      <c r="BB10" s="11">
        <f t="shared" si="1"/>
        <v>148.5</v>
      </c>
      <c r="BC10" s="11">
        <f t="shared" si="1"/>
        <v>156.89999999999998</v>
      </c>
      <c r="BD10" s="34">
        <f t="shared" si="1"/>
        <v>138.30000000000001</v>
      </c>
      <c r="BE10" s="11">
        <f t="shared" si="1"/>
        <v>144.80000000000001</v>
      </c>
      <c r="BF10" s="11">
        <f t="shared" si="1"/>
        <v>139.30000000000001</v>
      </c>
      <c r="BG10" s="11">
        <f>SUM(BG8:BG9)</f>
        <v>62.699999999999953</v>
      </c>
      <c r="BH10" s="34">
        <f t="shared" si="1"/>
        <v>143.6</v>
      </c>
      <c r="BI10" s="11">
        <f t="shared" si="1"/>
        <v>167.8</v>
      </c>
      <c r="BJ10" s="11">
        <f>SUM(BJ8:BJ9)</f>
        <v>178.6</v>
      </c>
      <c r="BK10" s="11">
        <f>SUM(BK8:BK9)</f>
        <v>186.60000000000002</v>
      </c>
      <c r="BL10" s="34"/>
      <c r="BQ10" s="11">
        <f>SUM(BQ8:BQ9)</f>
        <v>372.2</v>
      </c>
      <c r="BR10" s="11">
        <f>SUM(BR8:BR9)</f>
        <v>601.70000000000005</v>
      </c>
      <c r="BS10" s="11">
        <f>SUM(BS8:BS9)</f>
        <v>783.2</v>
      </c>
      <c r="BT10" s="11">
        <f>SUM(BT8:BT9)</f>
        <v>512.79999999999995</v>
      </c>
      <c r="BU10" s="11">
        <f>SUM(BU8:BU9)</f>
        <v>485.1</v>
      </c>
      <c r="BV10" s="11">
        <f t="shared" ref="BV10:BX10" si="2">SUM(BV8:BV9)</f>
        <v>446.1</v>
      </c>
      <c r="BW10" s="11">
        <f t="shared" si="2"/>
        <v>465.8</v>
      </c>
      <c r="BX10" s="11">
        <f t="shared" si="2"/>
        <v>481.6</v>
      </c>
      <c r="BY10" s="11">
        <f>SUM(BY8:BY9)</f>
        <v>485.09999999999997</v>
      </c>
      <c r="BZ10" s="11">
        <f>SUM(BZ8:BZ9)</f>
        <v>556.1</v>
      </c>
      <c r="CA10" s="11">
        <f>SUM(CA8:CA9)</f>
        <v>560.70000000000005</v>
      </c>
      <c r="CB10" s="11">
        <f>SUM(CB8:CB9)</f>
        <v>579.6</v>
      </c>
      <c r="CC10" s="11">
        <f>SUM(CC8:CC9)</f>
        <v>676.6</v>
      </c>
    </row>
    <row r="11" spans="2:83" s="25" customFormat="1" x14ac:dyDescent="0.35">
      <c r="B11" s="25" t="s">
        <v>1118</v>
      </c>
      <c r="L11" s="35"/>
      <c r="P11" s="35"/>
      <c r="T11" s="35"/>
      <c r="X11" s="35"/>
      <c r="AB11" s="35"/>
      <c r="AF11" s="35"/>
      <c r="AJ11" s="35"/>
      <c r="AN11" s="35"/>
      <c r="AR11" s="35"/>
      <c r="AV11" s="35"/>
      <c r="AZ11" s="35"/>
      <c r="BD11" s="35"/>
      <c r="BH11" s="35"/>
      <c r="BL11" s="35"/>
      <c r="BQ11" s="25">
        <f>BQ8/BQ10</f>
        <v>0.66765180010746916</v>
      </c>
      <c r="BR11" s="25">
        <f t="shared" ref="BR11:CC11" si="3">BR8/BR10</f>
        <v>0.3968755193618082</v>
      </c>
      <c r="BS11" s="25">
        <f t="shared" si="3"/>
        <v>0.33707865168539325</v>
      </c>
      <c r="BT11" s="25">
        <f t="shared" si="3"/>
        <v>0.45612324492979722</v>
      </c>
      <c r="BU11" s="25">
        <f t="shared" si="3"/>
        <v>0.42754071325499898</v>
      </c>
      <c r="BV11" s="25">
        <f t="shared" si="3"/>
        <v>0.46962564447433308</v>
      </c>
      <c r="BW11" s="25">
        <f t="shared" si="3"/>
        <v>0.47445255474452552</v>
      </c>
      <c r="BX11" s="25">
        <f t="shared" si="3"/>
        <v>0.4107142857142857</v>
      </c>
      <c r="BY11" s="25">
        <f t="shared" si="3"/>
        <v>0.4137291280148423</v>
      </c>
      <c r="BZ11" s="25">
        <f t="shared" si="3"/>
        <v>0.49019960438770005</v>
      </c>
      <c r="CA11" s="25">
        <f t="shared" si="3"/>
        <v>0.44355270197966823</v>
      </c>
      <c r="CB11" s="25">
        <f t="shared" si="3"/>
        <v>0.37008281573498963</v>
      </c>
      <c r="CC11" s="25">
        <f t="shared" si="3"/>
        <v>0.47295300029559562</v>
      </c>
    </row>
    <row r="12" spans="2:83" s="25" customFormat="1" x14ac:dyDescent="0.35">
      <c r="B12" s="25" t="s">
        <v>1119</v>
      </c>
      <c r="L12" s="35"/>
      <c r="P12" s="35"/>
      <c r="T12" s="35"/>
      <c r="X12" s="35"/>
      <c r="AB12" s="35"/>
      <c r="AF12" s="35"/>
      <c r="AJ12" s="35"/>
      <c r="AN12" s="35"/>
      <c r="AR12" s="35"/>
      <c r="AV12" s="35"/>
      <c r="AZ12" s="35"/>
      <c r="BD12" s="35"/>
      <c r="BH12" s="35"/>
      <c r="BL12" s="35"/>
      <c r="BQ12" s="25">
        <f>BQ9/BQ10</f>
        <v>0.33234819989253089</v>
      </c>
      <c r="BR12" s="25">
        <f t="shared" ref="BR12:CC12" si="4">BR9/BR10</f>
        <v>0.60312448063819168</v>
      </c>
      <c r="BS12" s="25">
        <f t="shared" si="4"/>
        <v>0.66292134831460681</v>
      </c>
      <c r="BT12" s="25">
        <f t="shared" si="4"/>
        <v>0.54387675507020283</v>
      </c>
      <c r="BU12" s="25">
        <f t="shared" si="4"/>
        <v>0.57245928674500102</v>
      </c>
      <c r="BV12" s="25">
        <f t="shared" si="4"/>
        <v>0.53037435552566681</v>
      </c>
      <c r="BW12" s="25">
        <f t="shared" si="4"/>
        <v>0.52554744525547448</v>
      </c>
      <c r="BX12" s="25">
        <f t="shared" si="4"/>
        <v>0.5892857142857143</v>
      </c>
      <c r="BY12" s="25">
        <f t="shared" si="4"/>
        <v>0.5862708719851577</v>
      </c>
      <c r="BZ12" s="25">
        <f t="shared" si="4"/>
        <v>0.50980039561229995</v>
      </c>
      <c r="CA12" s="25">
        <f t="shared" si="4"/>
        <v>0.55644729802033166</v>
      </c>
      <c r="CB12" s="25">
        <f t="shared" si="4"/>
        <v>0.62991718426501042</v>
      </c>
      <c r="CC12" s="25">
        <f t="shared" si="4"/>
        <v>0.52704699970440438</v>
      </c>
    </row>
    <row r="13" spans="2:83" s="8" customFormat="1" x14ac:dyDescent="0.35">
      <c r="B13" s="7" t="s">
        <v>1059</v>
      </c>
      <c r="C13" s="15"/>
      <c r="D13" s="15"/>
      <c r="E13" s="15"/>
      <c r="F13" s="15"/>
      <c r="G13" s="15"/>
      <c r="H13" s="15"/>
      <c r="I13" s="15"/>
      <c r="J13" s="15"/>
      <c r="K13" s="15"/>
      <c r="L13" s="33"/>
      <c r="M13" s="15"/>
      <c r="N13" s="15"/>
      <c r="O13" s="15"/>
      <c r="P13" s="33"/>
      <c r="Q13" s="15"/>
      <c r="R13" s="15"/>
      <c r="S13" s="15"/>
      <c r="T13" s="33"/>
      <c r="U13" s="15"/>
      <c r="V13" s="15"/>
      <c r="W13" s="15"/>
      <c r="X13" s="33"/>
      <c r="Y13" s="15"/>
      <c r="Z13" s="15"/>
      <c r="AA13" s="15"/>
      <c r="AB13" s="33"/>
      <c r="AC13" s="15"/>
      <c r="AD13" s="15"/>
      <c r="AE13" s="15"/>
      <c r="AF13" s="33"/>
      <c r="AG13" s="15"/>
      <c r="AH13" s="15"/>
      <c r="AI13" s="15"/>
      <c r="AJ13" s="33"/>
      <c r="AK13" s="15"/>
      <c r="AL13" s="15"/>
      <c r="AM13" s="15"/>
      <c r="AN13" s="33"/>
      <c r="AO13" s="15"/>
      <c r="AP13" s="15"/>
      <c r="AQ13" s="15"/>
      <c r="AR13" s="33"/>
      <c r="AS13" s="15"/>
      <c r="AT13" s="15"/>
      <c r="AU13" s="15"/>
      <c r="AV13" s="33"/>
      <c r="AW13" s="15"/>
      <c r="AX13" s="15"/>
      <c r="AY13" s="15"/>
      <c r="AZ13" s="33"/>
      <c r="BA13" s="15"/>
      <c r="BB13" s="15"/>
      <c r="BC13" s="15"/>
      <c r="BD13" s="33"/>
      <c r="BE13" s="15"/>
      <c r="BF13" s="15"/>
      <c r="BG13" s="15"/>
      <c r="BH13" s="33"/>
      <c r="BI13" s="15"/>
      <c r="BJ13" s="15"/>
      <c r="BK13" s="15"/>
      <c r="BL13" s="33"/>
      <c r="BM13" s="15"/>
      <c r="BN13" s="15"/>
      <c r="BO13" s="15"/>
      <c r="BP13" s="15"/>
    </row>
    <row r="14" spans="2:83" x14ac:dyDescent="0.35">
      <c r="B14" t="s">
        <v>1060</v>
      </c>
      <c r="AV14" s="28">
        <v>0</v>
      </c>
      <c r="AZ14" s="28">
        <v>0</v>
      </c>
      <c r="BA14">
        <v>0</v>
      </c>
      <c r="BB14">
        <v>0</v>
      </c>
      <c r="BC14">
        <v>0</v>
      </c>
      <c r="BD14" s="28">
        <v>0</v>
      </c>
      <c r="BE14">
        <v>0</v>
      </c>
      <c r="BF14">
        <v>0</v>
      </c>
      <c r="BG14">
        <f>BY14-BF14-BE14-BD14</f>
        <v>0</v>
      </c>
      <c r="BH14" s="28">
        <v>0</v>
      </c>
      <c r="BI14">
        <v>0</v>
      </c>
      <c r="BJ14">
        <v>0</v>
      </c>
      <c r="BK14">
        <f>CC14-BJ14-BI14-BH14</f>
        <v>0</v>
      </c>
      <c r="BQ14">
        <v>36.299999999999997</v>
      </c>
      <c r="BR14">
        <v>112.2</v>
      </c>
      <c r="BS14">
        <v>186</v>
      </c>
      <c r="BT14">
        <v>209.7</v>
      </c>
      <c r="BU14">
        <v>196.4</v>
      </c>
      <c r="BV14">
        <v>144.69999999999999</v>
      </c>
      <c r="BW14">
        <v>127.1</v>
      </c>
      <c r="BX14">
        <v>149.9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2:83" s="2" customFormat="1" x14ac:dyDescent="0.35">
      <c r="B15" s="2" t="s">
        <v>1061</v>
      </c>
      <c r="L15" s="30"/>
      <c r="P15" s="30"/>
      <c r="T15" s="30"/>
      <c r="X15" s="30"/>
      <c r="AB15" s="30"/>
      <c r="AF15" s="30"/>
      <c r="AJ15" s="30"/>
      <c r="AN15" s="30"/>
      <c r="AR15" s="30"/>
      <c r="AV15" s="30">
        <v>0</v>
      </c>
      <c r="AZ15" s="30">
        <v>0</v>
      </c>
      <c r="BA15" s="2">
        <v>0</v>
      </c>
      <c r="BB15" s="2">
        <v>0</v>
      </c>
      <c r="BC15" s="2">
        <v>0</v>
      </c>
      <c r="BD15" s="30">
        <v>0</v>
      </c>
      <c r="BE15" s="2">
        <v>0</v>
      </c>
      <c r="BF15" s="2">
        <v>0</v>
      </c>
      <c r="BG15" s="2">
        <f>BY15-BF15-BE15-BD15</f>
        <v>0</v>
      </c>
      <c r="BH15" s="30">
        <v>0</v>
      </c>
      <c r="BI15" s="2">
        <v>0</v>
      </c>
      <c r="BJ15" s="2">
        <v>0</v>
      </c>
      <c r="BK15" s="2">
        <f>CC15-BJ15-BI15-BH15</f>
        <v>0</v>
      </c>
      <c r="BL15" s="30"/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</row>
    <row r="16" spans="2:83" s="11" customFormat="1" x14ac:dyDescent="0.35">
      <c r="B16" s="11" t="s">
        <v>1062</v>
      </c>
      <c r="L16" s="34"/>
      <c r="P16" s="34"/>
      <c r="T16" s="34"/>
      <c r="X16" s="34"/>
      <c r="AB16" s="34"/>
      <c r="AF16" s="34"/>
      <c r="AJ16" s="34"/>
      <c r="AK16" s="11">
        <f t="shared" ref="AK16:BI16" si="5">SUM(AK14:AK15)</f>
        <v>0</v>
      </c>
      <c r="AL16" s="11">
        <f t="shared" si="5"/>
        <v>0</v>
      </c>
      <c r="AM16" s="11">
        <f t="shared" si="5"/>
        <v>0</v>
      </c>
      <c r="AN16" s="34">
        <f t="shared" si="5"/>
        <v>0</v>
      </c>
      <c r="AO16" s="11">
        <f t="shared" si="5"/>
        <v>0</v>
      </c>
      <c r="AP16" s="11">
        <f t="shared" si="5"/>
        <v>0</v>
      </c>
      <c r="AQ16" s="11">
        <f t="shared" si="5"/>
        <v>0</v>
      </c>
      <c r="AR16" s="34">
        <f t="shared" si="5"/>
        <v>0</v>
      </c>
      <c r="AS16" s="11">
        <f t="shared" si="5"/>
        <v>0</v>
      </c>
      <c r="AT16" s="11">
        <f t="shared" si="5"/>
        <v>0</v>
      </c>
      <c r="AU16" s="11">
        <f t="shared" si="5"/>
        <v>0</v>
      </c>
      <c r="AV16" s="34">
        <f t="shared" si="5"/>
        <v>0</v>
      </c>
      <c r="AW16" s="11">
        <f t="shared" si="5"/>
        <v>0</v>
      </c>
      <c r="AX16" s="11">
        <f t="shared" si="5"/>
        <v>0</v>
      </c>
      <c r="AY16" s="11">
        <f t="shared" si="5"/>
        <v>0</v>
      </c>
      <c r="AZ16" s="34">
        <f t="shared" si="5"/>
        <v>0</v>
      </c>
      <c r="BA16" s="11">
        <f t="shared" si="5"/>
        <v>0</v>
      </c>
      <c r="BB16" s="11">
        <f t="shared" si="5"/>
        <v>0</v>
      </c>
      <c r="BC16" s="11">
        <f t="shared" si="5"/>
        <v>0</v>
      </c>
      <c r="BD16" s="34">
        <f t="shared" si="5"/>
        <v>0</v>
      </c>
      <c r="BE16" s="11">
        <f t="shared" si="5"/>
        <v>0</v>
      </c>
      <c r="BF16" s="11">
        <f t="shared" si="5"/>
        <v>0</v>
      </c>
      <c r="BG16" s="11">
        <f>SUM(BG14:BG15)</f>
        <v>0</v>
      </c>
      <c r="BH16" s="34">
        <f t="shared" si="5"/>
        <v>0</v>
      </c>
      <c r="BI16" s="11">
        <f t="shared" si="5"/>
        <v>0</v>
      </c>
      <c r="BJ16" s="11">
        <f>SUM(BJ14:BJ15)</f>
        <v>0</v>
      </c>
      <c r="BK16" s="11">
        <f>SUM(BK14:BK15)</f>
        <v>0</v>
      </c>
      <c r="BL16" s="34"/>
      <c r="BQ16" s="11">
        <f t="shared" ref="BQ16:CA16" si="6">SUM(BQ14:BQ15)</f>
        <v>36.299999999999997</v>
      </c>
      <c r="BR16" s="11">
        <f t="shared" si="6"/>
        <v>112.2</v>
      </c>
      <c r="BS16" s="11">
        <f t="shared" si="6"/>
        <v>186</v>
      </c>
      <c r="BT16" s="11">
        <f t="shared" si="6"/>
        <v>209.7</v>
      </c>
      <c r="BU16" s="11">
        <f t="shared" si="6"/>
        <v>196.4</v>
      </c>
      <c r="BV16" s="11">
        <f t="shared" si="6"/>
        <v>144.69999999999999</v>
      </c>
      <c r="BW16" s="11">
        <f t="shared" si="6"/>
        <v>127.1</v>
      </c>
      <c r="BX16" s="11">
        <f t="shared" si="6"/>
        <v>149.9</v>
      </c>
      <c r="BY16" s="11">
        <f t="shared" si="6"/>
        <v>0</v>
      </c>
      <c r="BZ16" s="11">
        <f t="shared" si="6"/>
        <v>0</v>
      </c>
      <c r="CA16" s="11">
        <f t="shared" si="6"/>
        <v>0</v>
      </c>
      <c r="CB16" s="11">
        <f>SUM(CB14:CB15)</f>
        <v>0</v>
      </c>
      <c r="CC16" s="11">
        <f>SUM(CC14:CC15)</f>
        <v>0</v>
      </c>
    </row>
    <row r="17" spans="2:81" s="27" customFormat="1" x14ac:dyDescent="0.35">
      <c r="B17" s="25" t="s">
        <v>1118</v>
      </c>
      <c r="L17" s="36"/>
      <c r="P17" s="36"/>
      <c r="T17" s="36"/>
      <c r="X17" s="36"/>
      <c r="AB17" s="36"/>
      <c r="AF17" s="36"/>
      <c r="AJ17" s="36"/>
      <c r="AN17" s="36"/>
      <c r="AR17" s="36"/>
      <c r="AV17" s="36"/>
      <c r="AZ17" s="36"/>
      <c r="BD17" s="36"/>
      <c r="BH17" s="36"/>
      <c r="BL17" s="36"/>
      <c r="BQ17" s="27">
        <f>BQ14/BQ16</f>
        <v>1</v>
      </c>
      <c r="BR17" s="27">
        <f t="shared" ref="BR17:CC17" si="7">BR14/BR16</f>
        <v>1</v>
      </c>
      <c r="BS17" s="27">
        <f t="shared" si="7"/>
        <v>1</v>
      </c>
      <c r="BT17" s="27">
        <f t="shared" si="7"/>
        <v>1</v>
      </c>
      <c r="BU17" s="27">
        <f t="shared" si="7"/>
        <v>1</v>
      </c>
      <c r="BV17" s="27">
        <f t="shared" si="7"/>
        <v>1</v>
      </c>
      <c r="BW17" s="27">
        <f t="shared" si="7"/>
        <v>1</v>
      </c>
      <c r="BX17" s="27">
        <f t="shared" si="7"/>
        <v>1</v>
      </c>
      <c r="BY17" s="27" t="e">
        <f t="shared" si="7"/>
        <v>#DIV/0!</v>
      </c>
      <c r="BZ17" s="27" t="e">
        <f t="shared" si="7"/>
        <v>#DIV/0!</v>
      </c>
      <c r="CA17" s="27" t="e">
        <f t="shared" si="7"/>
        <v>#DIV/0!</v>
      </c>
      <c r="CB17" s="27" t="e">
        <f t="shared" si="7"/>
        <v>#DIV/0!</v>
      </c>
      <c r="CC17" s="27" t="e">
        <f t="shared" si="7"/>
        <v>#DIV/0!</v>
      </c>
    </row>
    <row r="18" spans="2:81" s="27" customFormat="1" x14ac:dyDescent="0.35">
      <c r="B18" s="25" t="s">
        <v>1119</v>
      </c>
      <c r="L18" s="36"/>
      <c r="P18" s="36"/>
      <c r="T18" s="36"/>
      <c r="X18" s="36"/>
      <c r="AB18" s="36"/>
      <c r="AF18" s="36"/>
      <c r="AJ18" s="36"/>
      <c r="AN18" s="36"/>
      <c r="AR18" s="36"/>
      <c r="AV18" s="36"/>
      <c r="AZ18" s="36"/>
      <c r="BD18" s="36"/>
      <c r="BH18" s="36"/>
      <c r="BL18" s="36"/>
      <c r="BQ18" s="27">
        <f>BQ15/BQ16</f>
        <v>0</v>
      </c>
      <c r="BR18" s="27">
        <f t="shared" ref="BR18:CC18" si="8">BR15/BR16</f>
        <v>0</v>
      </c>
      <c r="BS18" s="27">
        <f t="shared" si="8"/>
        <v>0</v>
      </c>
      <c r="BT18" s="27">
        <f t="shared" si="8"/>
        <v>0</v>
      </c>
      <c r="BU18" s="27">
        <f t="shared" si="8"/>
        <v>0</v>
      </c>
      <c r="BV18" s="27">
        <f t="shared" si="8"/>
        <v>0</v>
      </c>
      <c r="BW18" s="27">
        <f t="shared" si="8"/>
        <v>0</v>
      </c>
      <c r="BX18" s="27">
        <f t="shared" si="8"/>
        <v>0</v>
      </c>
      <c r="BY18" s="27" t="e">
        <f t="shared" si="8"/>
        <v>#DIV/0!</v>
      </c>
      <c r="BZ18" s="27" t="e">
        <f t="shared" si="8"/>
        <v>#DIV/0!</v>
      </c>
      <c r="CA18" s="27" t="e">
        <f t="shared" si="8"/>
        <v>#DIV/0!</v>
      </c>
      <c r="CB18" s="27" t="e">
        <f t="shared" si="8"/>
        <v>#DIV/0!</v>
      </c>
      <c r="CC18" s="27" t="e">
        <f t="shared" si="8"/>
        <v>#DIV/0!</v>
      </c>
    </row>
    <row r="19" spans="2:81" s="8" customFormat="1" x14ac:dyDescent="0.35">
      <c r="B19" s="26" t="s">
        <v>1037</v>
      </c>
      <c r="C19" s="19"/>
      <c r="D19" s="19"/>
      <c r="E19" s="19"/>
      <c r="F19" s="19"/>
      <c r="G19" s="19"/>
      <c r="H19" s="19"/>
      <c r="I19" s="19"/>
      <c r="J19" s="19"/>
      <c r="K19" s="19"/>
      <c r="L19" s="37"/>
      <c r="M19" s="19"/>
      <c r="N19" s="19"/>
      <c r="O19" s="19"/>
      <c r="P19" s="37"/>
      <c r="Q19" s="19"/>
      <c r="R19" s="19"/>
      <c r="S19" s="19"/>
      <c r="T19" s="37"/>
      <c r="U19" s="19"/>
      <c r="V19" s="19"/>
      <c r="W19" s="19"/>
      <c r="X19" s="37"/>
      <c r="Y19" s="19"/>
      <c r="Z19" s="19"/>
      <c r="AA19" s="19"/>
      <c r="AB19" s="37"/>
      <c r="AC19" s="19"/>
      <c r="AD19" s="19"/>
      <c r="AE19" s="19"/>
      <c r="AF19" s="37"/>
      <c r="AG19" s="19"/>
      <c r="AH19" s="19"/>
      <c r="AI19" s="19"/>
      <c r="AJ19" s="37"/>
      <c r="AK19" s="19"/>
      <c r="AL19" s="19"/>
      <c r="AM19" s="19"/>
      <c r="AN19" s="37"/>
      <c r="AO19" s="19"/>
      <c r="AP19" s="19"/>
      <c r="AQ19" s="19"/>
      <c r="AR19" s="37"/>
      <c r="AS19" s="19"/>
      <c r="AT19" s="19"/>
      <c r="AU19" s="19"/>
      <c r="AV19" s="37"/>
      <c r="AW19" s="19"/>
      <c r="AX19" s="19"/>
      <c r="AY19" s="19"/>
      <c r="AZ19" s="37"/>
      <c r="BA19" s="19"/>
      <c r="BB19" s="19"/>
      <c r="BC19" s="19"/>
      <c r="BD19" s="37"/>
      <c r="BE19" s="19"/>
      <c r="BF19" s="19"/>
      <c r="BG19" s="19"/>
      <c r="BH19" s="37"/>
      <c r="BI19" s="19"/>
      <c r="BJ19" s="19"/>
      <c r="BK19" s="19"/>
      <c r="BL19" s="37"/>
      <c r="BM19" s="48"/>
      <c r="BN19" s="48"/>
      <c r="BO19" s="19"/>
      <c r="BP19" s="19"/>
    </row>
    <row r="20" spans="2:81" x14ac:dyDescent="0.35">
      <c r="B20" t="s">
        <v>1060</v>
      </c>
      <c r="AV20" s="28">
        <v>0</v>
      </c>
      <c r="AZ20" s="28">
        <v>0</v>
      </c>
      <c r="BA20">
        <v>0</v>
      </c>
      <c r="BB20">
        <v>0</v>
      </c>
      <c r="BC20">
        <f>CA20-BB20-BA20-AZ20</f>
        <v>0</v>
      </c>
      <c r="BD20" s="28">
        <v>1.2</v>
      </c>
      <c r="BE20">
        <v>1.3</v>
      </c>
      <c r="BF20">
        <v>1.1000000000000001</v>
      </c>
      <c r="BG20">
        <f>BY20-BF20-BE20-BD20</f>
        <v>-3.6000000000000005</v>
      </c>
      <c r="BH20" s="28">
        <v>1.1000000000000001</v>
      </c>
      <c r="BI20">
        <v>1.6</v>
      </c>
      <c r="BJ20">
        <v>1.3</v>
      </c>
      <c r="BK20">
        <f>CC20-BJ20-BI20-BH20</f>
        <v>1.2000000000000002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4.9000000000000004</v>
      </c>
      <c r="CC20">
        <v>5.2</v>
      </c>
    </row>
    <row r="21" spans="2:81" s="2" customFormat="1" x14ac:dyDescent="0.35">
      <c r="B21" s="2" t="s">
        <v>1061</v>
      </c>
      <c r="L21" s="30"/>
      <c r="P21" s="30"/>
      <c r="T21" s="30"/>
      <c r="X21" s="30"/>
      <c r="AB21" s="30"/>
      <c r="AF21" s="30"/>
      <c r="AJ21" s="30"/>
      <c r="AN21" s="30"/>
      <c r="AR21" s="30"/>
      <c r="AV21" s="30">
        <v>34.9</v>
      </c>
      <c r="AZ21" s="30">
        <v>42</v>
      </c>
      <c r="BA21" s="2">
        <v>42</v>
      </c>
      <c r="BB21" s="2">
        <v>53.5</v>
      </c>
      <c r="BC21" s="47">
        <f>CA21-BB21-BA21-AZ21</f>
        <v>49.5</v>
      </c>
      <c r="BD21" s="30">
        <v>54.7</v>
      </c>
      <c r="BE21" s="2">
        <v>59</v>
      </c>
      <c r="BF21" s="2">
        <v>60.2</v>
      </c>
      <c r="BG21" s="2">
        <f>BY21-BF21-BE21-BD21</f>
        <v>-41</v>
      </c>
      <c r="BH21" s="30">
        <v>51.5</v>
      </c>
      <c r="BI21" s="2">
        <v>54.8</v>
      </c>
      <c r="BJ21" s="2">
        <v>48.7</v>
      </c>
      <c r="BK21" s="2">
        <f>CC21-BJ21-BI21-BH21</f>
        <v>61.500000000000014</v>
      </c>
      <c r="BL21" s="30"/>
      <c r="BQ21" s="2">
        <v>0</v>
      </c>
      <c r="BR21" s="2">
        <v>0</v>
      </c>
      <c r="BS21" s="2">
        <v>0</v>
      </c>
      <c r="BT21" s="2">
        <v>121.6</v>
      </c>
      <c r="BU21" s="2">
        <v>81.5</v>
      </c>
      <c r="BV21" s="2">
        <v>66.3</v>
      </c>
      <c r="BW21" s="2">
        <v>75.8</v>
      </c>
      <c r="BX21" s="2">
        <v>121.7</v>
      </c>
      <c r="BY21" s="2">
        <v>132.9</v>
      </c>
      <c r="BZ21" s="2">
        <v>161.4</v>
      </c>
      <c r="CA21" s="2">
        <v>187</v>
      </c>
      <c r="CB21" s="2">
        <v>227</v>
      </c>
      <c r="CC21" s="2">
        <v>216.5</v>
      </c>
    </row>
    <row r="22" spans="2:81" s="11" customFormat="1" x14ac:dyDescent="0.35">
      <c r="B22" s="11" t="s">
        <v>1038</v>
      </c>
      <c r="L22" s="34"/>
      <c r="P22" s="34"/>
      <c r="T22" s="34"/>
      <c r="X22" s="34"/>
      <c r="AB22" s="34"/>
      <c r="AF22" s="34"/>
      <c r="AJ22" s="34"/>
      <c r="AK22" s="11">
        <f t="shared" ref="AK22:BK22" si="9">SUM(AK20:AK21)</f>
        <v>0</v>
      </c>
      <c r="AL22" s="11">
        <f t="shared" si="9"/>
        <v>0</v>
      </c>
      <c r="AM22" s="11">
        <f t="shared" si="9"/>
        <v>0</v>
      </c>
      <c r="AN22" s="34">
        <f t="shared" si="9"/>
        <v>0</v>
      </c>
      <c r="AO22" s="11">
        <f t="shared" si="9"/>
        <v>0</v>
      </c>
      <c r="AP22" s="11">
        <f t="shared" si="9"/>
        <v>0</v>
      </c>
      <c r="AQ22" s="11">
        <f t="shared" si="9"/>
        <v>0</v>
      </c>
      <c r="AR22" s="34">
        <f t="shared" si="9"/>
        <v>0</v>
      </c>
      <c r="AS22" s="11">
        <f t="shared" si="9"/>
        <v>0</v>
      </c>
      <c r="AT22" s="11">
        <f t="shared" si="9"/>
        <v>0</v>
      </c>
      <c r="AU22" s="11">
        <f t="shared" si="9"/>
        <v>0</v>
      </c>
      <c r="AV22" s="34">
        <f t="shared" si="9"/>
        <v>34.9</v>
      </c>
      <c r="AW22" s="11">
        <f t="shared" si="9"/>
        <v>0</v>
      </c>
      <c r="AX22" s="11">
        <f t="shared" si="9"/>
        <v>0</v>
      </c>
      <c r="AY22" s="11">
        <f t="shared" si="9"/>
        <v>0</v>
      </c>
      <c r="AZ22" s="34">
        <f t="shared" si="9"/>
        <v>42</v>
      </c>
      <c r="BA22" s="11">
        <f t="shared" si="9"/>
        <v>42</v>
      </c>
      <c r="BB22" s="11">
        <f t="shared" si="9"/>
        <v>53.5</v>
      </c>
      <c r="BC22" s="11">
        <f t="shared" si="9"/>
        <v>49.5</v>
      </c>
      <c r="BD22" s="34">
        <f t="shared" si="9"/>
        <v>55.900000000000006</v>
      </c>
      <c r="BE22" s="11">
        <f t="shared" si="9"/>
        <v>60.3</v>
      </c>
      <c r="BF22" s="11">
        <f t="shared" si="9"/>
        <v>61.300000000000004</v>
      </c>
      <c r="BG22" s="11">
        <f t="shared" si="9"/>
        <v>-44.6</v>
      </c>
      <c r="BH22" s="34">
        <f t="shared" si="9"/>
        <v>52.6</v>
      </c>
      <c r="BI22" s="11">
        <f t="shared" si="9"/>
        <v>56.4</v>
      </c>
      <c r="BJ22" s="11">
        <f t="shared" si="9"/>
        <v>50</v>
      </c>
      <c r="BK22" s="11">
        <f t="shared" si="9"/>
        <v>62.700000000000017</v>
      </c>
      <c r="BL22" s="34"/>
      <c r="BQ22" s="11">
        <f>SUM(BQ20:BQ21)</f>
        <v>0</v>
      </c>
      <c r="BR22" s="11">
        <f>SUM(BR20:BR21)</f>
        <v>0</v>
      </c>
      <c r="BS22" s="11">
        <f>SUM(BS20:BS21)</f>
        <v>0</v>
      </c>
      <c r="BT22" s="11">
        <f>SUM(BT20:BT21)</f>
        <v>121.6</v>
      </c>
      <c r="BU22" s="11">
        <f>SUM(BU20:BU21)</f>
        <v>81.5</v>
      </c>
      <c r="BV22" s="11">
        <v>66.3</v>
      </c>
      <c r="BW22" s="11">
        <v>75.8</v>
      </c>
      <c r="BX22" s="11">
        <v>121.7</v>
      </c>
      <c r="BY22" s="11">
        <f>SUM(BY20:BY21)</f>
        <v>132.9</v>
      </c>
      <c r="BZ22" s="11">
        <f>SUM(BZ20:BZ21)</f>
        <v>161.4</v>
      </c>
      <c r="CA22" s="11">
        <f>SUM(CA20:CA21)</f>
        <v>187</v>
      </c>
      <c r="CB22" s="11">
        <f>SUM(CB20:CB21)</f>
        <v>231.9</v>
      </c>
      <c r="CC22" s="11">
        <f>SUM(CC20:CC21)</f>
        <v>221.7</v>
      </c>
    </row>
    <row r="23" spans="2:81" s="25" customFormat="1" x14ac:dyDescent="0.35">
      <c r="B23" s="25" t="s">
        <v>1118</v>
      </c>
      <c r="L23" s="35"/>
      <c r="P23" s="35"/>
      <c r="T23" s="35"/>
      <c r="X23" s="35"/>
      <c r="AB23" s="35"/>
      <c r="AF23" s="35"/>
      <c r="AJ23" s="35"/>
      <c r="AK23" s="25" t="e">
        <f>AK20/AK22</f>
        <v>#DIV/0!</v>
      </c>
      <c r="AL23" s="25" t="e">
        <f t="shared" ref="AL23:BK23" si="10">AL20/AL22</f>
        <v>#DIV/0!</v>
      </c>
      <c r="AM23" s="25" t="e">
        <f t="shared" si="10"/>
        <v>#DIV/0!</v>
      </c>
      <c r="AN23" s="25" t="e">
        <f t="shared" si="10"/>
        <v>#DIV/0!</v>
      </c>
      <c r="AO23" s="25" t="e">
        <f t="shared" si="10"/>
        <v>#DIV/0!</v>
      </c>
      <c r="AP23" s="25" t="e">
        <f t="shared" si="10"/>
        <v>#DIV/0!</v>
      </c>
      <c r="AQ23" s="25" t="e">
        <f t="shared" si="10"/>
        <v>#DIV/0!</v>
      </c>
      <c r="AR23" s="25" t="e">
        <f t="shared" si="10"/>
        <v>#DIV/0!</v>
      </c>
      <c r="AS23" s="25" t="e">
        <f t="shared" si="10"/>
        <v>#DIV/0!</v>
      </c>
      <c r="AT23" s="25" t="e">
        <f t="shared" si="10"/>
        <v>#DIV/0!</v>
      </c>
      <c r="AU23" s="25" t="e">
        <f t="shared" si="10"/>
        <v>#DIV/0!</v>
      </c>
      <c r="AV23" s="25">
        <f t="shared" si="10"/>
        <v>0</v>
      </c>
      <c r="AW23" s="25" t="e">
        <f t="shared" si="10"/>
        <v>#DIV/0!</v>
      </c>
      <c r="AX23" s="25" t="e">
        <f t="shared" si="10"/>
        <v>#DIV/0!</v>
      </c>
      <c r="AY23" s="25" t="e">
        <f t="shared" si="10"/>
        <v>#DIV/0!</v>
      </c>
      <c r="AZ23" s="25">
        <f t="shared" si="10"/>
        <v>0</v>
      </c>
      <c r="BA23" s="25">
        <f t="shared" si="10"/>
        <v>0</v>
      </c>
      <c r="BB23" s="25">
        <f t="shared" si="10"/>
        <v>0</v>
      </c>
      <c r="BC23" s="25">
        <f t="shared" si="10"/>
        <v>0</v>
      </c>
      <c r="BD23" s="25">
        <f t="shared" si="10"/>
        <v>2.1466905187835419E-2</v>
      </c>
      <c r="BE23" s="25">
        <f t="shared" si="10"/>
        <v>2.1558872305140964E-2</v>
      </c>
      <c r="BF23" s="25">
        <f t="shared" si="10"/>
        <v>1.7944535073409464E-2</v>
      </c>
      <c r="BG23" s="25">
        <f t="shared" si="10"/>
        <v>8.0717488789237679E-2</v>
      </c>
      <c r="BH23" s="25">
        <f t="shared" si="10"/>
        <v>2.0912547528517112E-2</v>
      </c>
      <c r="BI23" s="25">
        <f t="shared" si="10"/>
        <v>2.8368794326241138E-2</v>
      </c>
      <c r="BJ23" s="25">
        <f t="shared" si="10"/>
        <v>2.6000000000000002E-2</v>
      </c>
      <c r="BK23" s="25">
        <f t="shared" si="10"/>
        <v>1.9138755980861243E-2</v>
      </c>
      <c r="BL23" s="35"/>
      <c r="BQ23" s="25" t="e">
        <f>BQ20/BQ22</f>
        <v>#DIV/0!</v>
      </c>
      <c r="BR23" s="25" t="e">
        <f t="shared" ref="BR23:CB23" si="11">BR20/BR22</f>
        <v>#DIV/0!</v>
      </c>
      <c r="BS23" s="25" t="e">
        <f t="shared" si="11"/>
        <v>#DIV/0!</v>
      </c>
      <c r="BT23" s="25">
        <f t="shared" si="11"/>
        <v>0</v>
      </c>
      <c r="BU23" s="25">
        <f t="shared" si="11"/>
        <v>0</v>
      </c>
      <c r="BV23" s="25">
        <f t="shared" si="11"/>
        <v>0</v>
      </c>
      <c r="BW23" s="25">
        <f t="shared" si="11"/>
        <v>0</v>
      </c>
      <c r="BX23" s="25">
        <f t="shared" si="11"/>
        <v>0</v>
      </c>
      <c r="BY23" s="25">
        <f t="shared" si="11"/>
        <v>0</v>
      </c>
      <c r="BZ23" s="25">
        <f t="shared" si="11"/>
        <v>0</v>
      </c>
      <c r="CA23" s="25">
        <f t="shared" si="11"/>
        <v>0</v>
      </c>
      <c r="CB23" s="25">
        <f t="shared" si="11"/>
        <v>2.1129797326433809E-2</v>
      </c>
      <c r="CC23" s="25">
        <f>CC20/CC22</f>
        <v>2.3455119530897611E-2</v>
      </c>
    </row>
    <row r="24" spans="2:81" s="25" customFormat="1" x14ac:dyDescent="0.35">
      <c r="B24" s="25" t="s">
        <v>1119</v>
      </c>
      <c r="L24" s="35"/>
      <c r="P24" s="35"/>
      <c r="T24" s="35"/>
      <c r="X24" s="35"/>
      <c r="AB24" s="35"/>
      <c r="AF24" s="35"/>
      <c r="AJ24" s="35"/>
      <c r="AK24" s="25" t="e">
        <f>AK21/AK22</f>
        <v>#DIV/0!</v>
      </c>
      <c r="AL24" s="25" t="e">
        <f t="shared" ref="AL24:BK24" si="12">AL21/AL22</f>
        <v>#DIV/0!</v>
      </c>
      <c r="AM24" s="25" t="e">
        <f t="shared" si="12"/>
        <v>#DIV/0!</v>
      </c>
      <c r="AN24" s="25" t="e">
        <f t="shared" si="12"/>
        <v>#DIV/0!</v>
      </c>
      <c r="AO24" s="25" t="e">
        <f t="shared" si="12"/>
        <v>#DIV/0!</v>
      </c>
      <c r="AP24" s="25" t="e">
        <f t="shared" si="12"/>
        <v>#DIV/0!</v>
      </c>
      <c r="AQ24" s="25" t="e">
        <f t="shared" si="12"/>
        <v>#DIV/0!</v>
      </c>
      <c r="AR24" s="25" t="e">
        <f t="shared" si="12"/>
        <v>#DIV/0!</v>
      </c>
      <c r="AS24" s="25" t="e">
        <f t="shared" si="12"/>
        <v>#DIV/0!</v>
      </c>
      <c r="AT24" s="25" t="e">
        <f t="shared" si="12"/>
        <v>#DIV/0!</v>
      </c>
      <c r="AU24" s="25" t="e">
        <f t="shared" si="12"/>
        <v>#DIV/0!</v>
      </c>
      <c r="AV24" s="25">
        <f t="shared" si="12"/>
        <v>1</v>
      </c>
      <c r="AW24" s="25" t="e">
        <f t="shared" si="12"/>
        <v>#DIV/0!</v>
      </c>
      <c r="AX24" s="25" t="e">
        <f t="shared" si="12"/>
        <v>#DIV/0!</v>
      </c>
      <c r="AY24" s="25" t="e">
        <f t="shared" si="12"/>
        <v>#DIV/0!</v>
      </c>
      <c r="AZ24" s="25">
        <f t="shared" si="12"/>
        <v>1</v>
      </c>
      <c r="BA24" s="25">
        <f t="shared" si="12"/>
        <v>1</v>
      </c>
      <c r="BB24" s="25">
        <f t="shared" si="12"/>
        <v>1</v>
      </c>
      <c r="BC24" s="25">
        <f t="shared" si="12"/>
        <v>1</v>
      </c>
      <c r="BD24" s="25">
        <f t="shared" si="12"/>
        <v>0.97853309481216455</v>
      </c>
      <c r="BE24" s="25">
        <f t="shared" si="12"/>
        <v>0.97844112769485914</v>
      </c>
      <c r="BF24" s="25">
        <f t="shared" si="12"/>
        <v>0.98205546492659057</v>
      </c>
      <c r="BG24" s="25">
        <f t="shared" si="12"/>
        <v>0.91928251121076232</v>
      </c>
      <c r="BH24" s="25">
        <f t="shared" si="12"/>
        <v>0.97908745247148288</v>
      </c>
      <c r="BI24" s="25">
        <f t="shared" si="12"/>
        <v>0.97163120567375882</v>
      </c>
      <c r="BJ24" s="25">
        <f t="shared" si="12"/>
        <v>0.97400000000000009</v>
      </c>
      <c r="BK24" s="25">
        <f t="shared" si="12"/>
        <v>0.98086124401913877</v>
      </c>
      <c r="BL24" s="35"/>
      <c r="BQ24" s="25" t="e">
        <f>BQ21/BQ22</f>
        <v>#DIV/0!</v>
      </c>
      <c r="BR24" s="25" t="e">
        <f t="shared" ref="BR24:CB24" si="13">BR21/BR22</f>
        <v>#DIV/0!</v>
      </c>
      <c r="BS24" s="25" t="e">
        <f t="shared" si="13"/>
        <v>#DIV/0!</v>
      </c>
      <c r="BT24" s="25">
        <f t="shared" si="13"/>
        <v>1</v>
      </c>
      <c r="BU24" s="25">
        <f t="shared" si="13"/>
        <v>1</v>
      </c>
      <c r="BV24" s="25">
        <f t="shared" si="13"/>
        <v>1</v>
      </c>
      <c r="BW24" s="25">
        <f t="shared" si="13"/>
        <v>1</v>
      </c>
      <c r="BX24" s="25">
        <f t="shared" si="13"/>
        <v>1</v>
      </c>
      <c r="BY24" s="25">
        <f t="shared" si="13"/>
        <v>1</v>
      </c>
      <c r="BZ24" s="25">
        <f t="shared" si="13"/>
        <v>1</v>
      </c>
      <c r="CA24" s="25">
        <f t="shared" si="13"/>
        <v>1</v>
      </c>
      <c r="CB24" s="25">
        <f t="shared" si="13"/>
        <v>0.97887020267356617</v>
      </c>
      <c r="CC24" s="25">
        <f>CC21/CC22</f>
        <v>0.97654488046910248</v>
      </c>
    </row>
    <row r="25" spans="2:81" s="7" customFormat="1" x14ac:dyDescent="0.35">
      <c r="B25" s="7" t="s">
        <v>1039</v>
      </c>
      <c r="L25" s="38"/>
      <c r="P25" s="38"/>
      <c r="T25" s="38"/>
      <c r="X25" s="38"/>
      <c r="AB25" s="38"/>
      <c r="AF25" s="38"/>
      <c r="AJ25" s="38"/>
      <c r="AN25" s="38"/>
      <c r="AR25" s="38"/>
      <c r="AV25" s="38"/>
      <c r="AZ25" s="38"/>
      <c r="BD25" s="38"/>
      <c r="BH25" s="38"/>
      <c r="BL25" s="38"/>
    </row>
    <row r="26" spans="2:81" x14ac:dyDescent="0.35">
      <c r="B26" t="s">
        <v>1116</v>
      </c>
      <c r="AK26">
        <f>AK8+AK14+AK20</f>
        <v>0</v>
      </c>
      <c r="AL26">
        <f t="shared" ref="AL26:BC26" si="14">AL8+AL14+AL20</f>
        <v>0</v>
      </c>
      <c r="AM26">
        <f t="shared" si="14"/>
        <v>0</v>
      </c>
      <c r="AN26">
        <f t="shared" si="14"/>
        <v>0</v>
      </c>
      <c r="AO26">
        <f t="shared" si="14"/>
        <v>0</v>
      </c>
      <c r="AP26">
        <f t="shared" si="14"/>
        <v>0</v>
      </c>
      <c r="AQ26">
        <f t="shared" si="14"/>
        <v>0</v>
      </c>
      <c r="AR26">
        <f t="shared" si="14"/>
        <v>0</v>
      </c>
      <c r="AS26">
        <f t="shared" si="14"/>
        <v>0</v>
      </c>
      <c r="AT26">
        <f t="shared" si="14"/>
        <v>0</v>
      </c>
      <c r="AU26">
        <f t="shared" si="14"/>
        <v>0</v>
      </c>
      <c r="AV26">
        <f t="shared" si="14"/>
        <v>62.6</v>
      </c>
      <c r="AW26">
        <f t="shared" si="14"/>
        <v>0</v>
      </c>
      <c r="AX26">
        <f t="shared" si="14"/>
        <v>0</v>
      </c>
      <c r="AY26">
        <f t="shared" si="14"/>
        <v>0</v>
      </c>
      <c r="AZ26">
        <f t="shared" si="14"/>
        <v>63.6</v>
      </c>
      <c r="BA26">
        <f t="shared" si="14"/>
        <v>62.9</v>
      </c>
      <c r="BB26">
        <f t="shared" si="14"/>
        <v>67.599999999999994</v>
      </c>
      <c r="BC26">
        <f t="shared" si="14"/>
        <v>54.599999999999987</v>
      </c>
      <c r="BD26">
        <f t="shared" ref="BD26:BF27" si="15">BD8+BD14+BD20</f>
        <v>57.300000000000004</v>
      </c>
      <c r="BE26">
        <f t="shared" si="15"/>
        <v>58</v>
      </c>
      <c r="BF26">
        <f t="shared" si="15"/>
        <v>51.6</v>
      </c>
      <c r="BG26">
        <f t="shared" ref="BG26:BK27" si="16">BY26-BF26-BE26-BD26</f>
        <v>33.79999999999999</v>
      </c>
      <c r="BH26" s="28">
        <f t="shared" si="16"/>
        <v>129.20000000000005</v>
      </c>
      <c r="BI26">
        <f t="shared" si="16"/>
        <v>34.099999999999959</v>
      </c>
      <c r="BJ26">
        <f t="shared" si="16"/>
        <v>22.300000000000004</v>
      </c>
      <c r="BK26">
        <f t="shared" si="16"/>
        <v>139.59999999999997</v>
      </c>
      <c r="BQ26">
        <f>BQ8+BQ14+BQ20</f>
        <v>284.8</v>
      </c>
      <c r="BR26">
        <f t="shared" ref="BR26:CB26" si="17">BR8+BR14+BR20</f>
        <v>351</v>
      </c>
      <c r="BS26">
        <f t="shared" si="17"/>
        <v>450</v>
      </c>
      <c r="BT26">
        <f t="shared" si="17"/>
        <v>443.6</v>
      </c>
      <c r="BU26">
        <f t="shared" si="17"/>
        <v>403.8</v>
      </c>
      <c r="BV26">
        <f t="shared" si="17"/>
        <v>354.2</v>
      </c>
      <c r="BW26">
        <f t="shared" si="17"/>
        <v>348.1</v>
      </c>
      <c r="BX26">
        <f t="shared" si="17"/>
        <v>347.70000000000005</v>
      </c>
      <c r="BY26">
        <f t="shared" si="17"/>
        <v>200.7</v>
      </c>
      <c r="BZ26">
        <f t="shared" si="17"/>
        <v>272.60000000000002</v>
      </c>
      <c r="CA26">
        <f t="shared" si="17"/>
        <v>248.7</v>
      </c>
      <c r="CB26">
        <f t="shared" si="17"/>
        <v>219.4</v>
      </c>
      <c r="CC26">
        <f>CC8+CC14+CC20</f>
        <v>325.2</v>
      </c>
    </row>
    <row r="27" spans="2:81" s="2" customFormat="1" x14ac:dyDescent="0.35">
      <c r="B27" s="2" t="s">
        <v>1117</v>
      </c>
      <c r="L27" s="30"/>
      <c r="P27" s="30"/>
      <c r="T27" s="30"/>
      <c r="X27" s="30"/>
      <c r="AB27" s="30"/>
      <c r="AF27" s="30"/>
      <c r="AJ27" s="30"/>
      <c r="AK27" s="2">
        <f>AK9+AK15+AK21</f>
        <v>0</v>
      </c>
      <c r="AL27" s="2">
        <f t="shared" ref="AL27:BC27" si="18">AL9+AL15+AL21</f>
        <v>0</v>
      </c>
      <c r="AM27" s="2">
        <f t="shared" si="18"/>
        <v>0</v>
      </c>
      <c r="AN27" s="2">
        <f t="shared" si="18"/>
        <v>0</v>
      </c>
      <c r="AO27" s="2">
        <f t="shared" si="18"/>
        <v>0</v>
      </c>
      <c r="AP27" s="2">
        <f t="shared" si="18"/>
        <v>0</v>
      </c>
      <c r="AQ27" s="2">
        <f t="shared" si="18"/>
        <v>0</v>
      </c>
      <c r="AR27" s="2">
        <f t="shared" si="18"/>
        <v>0</v>
      </c>
      <c r="AS27" s="2">
        <f t="shared" si="18"/>
        <v>0</v>
      </c>
      <c r="AT27" s="2">
        <f t="shared" si="18"/>
        <v>0</v>
      </c>
      <c r="AU27" s="2">
        <f t="shared" si="18"/>
        <v>0</v>
      </c>
      <c r="AV27" s="2">
        <f t="shared" si="18"/>
        <v>97.8</v>
      </c>
      <c r="AW27" s="2">
        <f t="shared" si="18"/>
        <v>0</v>
      </c>
      <c r="AX27" s="2">
        <f t="shared" si="18"/>
        <v>0</v>
      </c>
      <c r="AY27" s="2">
        <f t="shared" si="18"/>
        <v>0</v>
      </c>
      <c r="AZ27" s="2">
        <f t="shared" si="18"/>
        <v>105.3</v>
      </c>
      <c r="BA27" s="2">
        <f t="shared" si="18"/>
        <v>107.5</v>
      </c>
      <c r="BB27" s="2">
        <f t="shared" si="18"/>
        <v>134.4</v>
      </c>
      <c r="BC27" s="2">
        <f t="shared" si="18"/>
        <v>151.80000000000001</v>
      </c>
      <c r="BD27" s="2">
        <f t="shared" si="15"/>
        <v>136.9</v>
      </c>
      <c r="BE27" s="2">
        <f t="shared" si="15"/>
        <v>147.1</v>
      </c>
      <c r="BF27" s="2">
        <f t="shared" si="15"/>
        <v>149</v>
      </c>
      <c r="BG27" s="2">
        <f t="shared" si="16"/>
        <v>-15.700000000000045</v>
      </c>
      <c r="BH27" s="30">
        <f t="shared" si="16"/>
        <v>164.50000000000003</v>
      </c>
      <c r="BI27" s="2">
        <f t="shared" si="16"/>
        <v>201.20000000000005</v>
      </c>
      <c r="BJ27" s="2">
        <f t="shared" si="16"/>
        <v>242.1</v>
      </c>
      <c r="BK27" s="2">
        <f t="shared" si="16"/>
        <v>-34.700000000000074</v>
      </c>
      <c r="BL27" s="30"/>
      <c r="BQ27" s="2">
        <f>+BQ21+BQ15+BQ9</f>
        <v>123.7</v>
      </c>
      <c r="BR27" s="2">
        <f t="shared" ref="BR27:CB27" si="19">+BR21+BR15+BR9</f>
        <v>362.9</v>
      </c>
      <c r="BS27" s="2">
        <f t="shared" si="19"/>
        <v>519.20000000000005</v>
      </c>
      <c r="BT27" s="2">
        <f t="shared" si="19"/>
        <v>400.5</v>
      </c>
      <c r="BU27" s="2">
        <f t="shared" si="19"/>
        <v>359.2</v>
      </c>
      <c r="BV27" s="2">
        <f t="shared" si="19"/>
        <v>302.89999999999998</v>
      </c>
      <c r="BW27" s="2">
        <f t="shared" si="19"/>
        <v>320.60000000000002</v>
      </c>
      <c r="BX27" s="2">
        <f t="shared" si="19"/>
        <v>405.5</v>
      </c>
      <c r="BY27" s="2">
        <f t="shared" si="19"/>
        <v>417.29999999999995</v>
      </c>
      <c r="BZ27" s="2">
        <f t="shared" si="19"/>
        <v>444.9</v>
      </c>
      <c r="CA27" s="2">
        <f t="shared" si="19"/>
        <v>499</v>
      </c>
      <c r="CB27" s="2">
        <f t="shared" si="19"/>
        <v>592.1</v>
      </c>
      <c r="CC27" s="2">
        <f>+CC21+CC15+CC9</f>
        <v>573.1</v>
      </c>
    </row>
    <row r="28" spans="2:81" s="11" customFormat="1" x14ac:dyDescent="0.35">
      <c r="B28" s="11" t="s">
        <v>1039</v>
      </c>
      <c r="L28" s="34"/>
      <c r="P28" s="34"/>
      <c r="T28" s="34"/>
      <c r="X28" s="34"/>
      <c r="AB28" s="34"/>
      <c r="AF28" s="34"/>
      <c r="AJ28" s="34"/>
      <c r="AK28" s="11">
        <f>SUM(AK26:AK27)</f>
        <v>0</v>
      </c>
      <c r="AL28" s="11">
        <f t="shared" ref="AL28:BC28" si="20">SUM(AL26:AL27)</f>
        <v>0</v>
      </c>
      <c r="AM28" s="11">
        <f t="shared" si="20"/>
        <v>0</v>
      </c>
      <c r="AN28" s="11">
        <f t="shared" si="20"/>
        <v>0</v>
      </c>
      <c r="AO28" s="11">
        <f t="shared" si="20"/>
        <v>0</v>
      </c>
      <c r="AP28" s="11">
        <f t="shared" si="20"/>
        <v>0</v>
      </c>
      <c r="AQ28" s="11">
        <f t="shared" si="20"/>
        <v>0</v>
      </c>
      <c r="AR28" s="11">
        <f t="shared" si="20"/>
        <v>0</v>
      </c>
      <c r="AS28" s="11">
        <f t="shared" si="20"/>
        <v>0</v>
      </c>
      <c r="AT28" s="11">
        <f t="shared" si="20"/>
        <v>0</v>
      </c>
      <c r="AU28" s="11">
        <f t="shared" si="20"/>
        <v>0</v>
      </c>
      <c r="AV28" s="11">
        <f t="shared" si="20"/>
        <v>160.4</v>
      </c>
      <c r="AW28" s="11">
        <f t="shared" si="20"/>
        <v>0</v>
      </c>
      <c r="AX28" s="11">
        <f t="shared" si="20"/>
        <v>0</v>
      </c>
      <c r="AY28" s="11">
        <f t="shared" si="20"/>
        <v>0</v>
      </c>
      <c r="AZ28" s="11">
        <f t="shared" si="20"/>
        <v>168.9</v>
      </c>
      <c r="BA28" s="11">
        <f t="shared" si="20"/>
        <v>170.4</v>
      </c>
      <c r="BB28" s="11">
        <f t="shared" si="20"/>
        <v>202</v>
      </c>
      <c r="BC28" s="11">
        <f t="shared" si="20"/>
        <v>206.4</v>
      </c>
      <c r="BD28" s="34">
        <f>SUM(BD26:BD27)</f>
        <v>194.20000000000002</v>
      </c>
      <c r="BE28" s="11">
        <f t="shared" ref="BE28:BK28" si="21">SUM(BE26:BE27)</f>
        <v>205.1</v>
      </c>
      <c r="BF28" s="11">
        <f t="shared" si="21"/>
        <v>200.6</v>
      </c>
      <c r="BG28" s="11">
        <f t="shared" ref="BG28" si="22">SUM(BG26:BG27)</f>
        <v>18.099999999999945</v>
      </c>
      <c r="BH28" s="34">
        <f t="shared" si="21"/>
        <v>293.70000000000005</v>
      </c>
      <c r="BI28" s="11">
        <f t="shared" si="21"/>
        <v>235.3</v>
      </c>
      <c r="BJ28" s="11">
        <f t="shared" si="21"/>
        <v>264.39999999999998</v>
      </c>
      <c r="BK28" s="11">
        <f t="shared" si="21"/>
        <v>104.89999999999989</v>
      </c>
      <c r="BL28" s="34"/>
      <c r="BQ28" s="11">
        <f>SUM(BQ26:BQ27)</f>
        <v>408.5</v>
      </c>
      <c r="BR28" s="11">
        <f t="shared" ref="BR28:CB28" si="23">SUM(BR26:BR27)</f>
        <v>713.9</v>
      </c>
      <c r="BS28" s="11">
        <f t="shared" si="23"/>
        <v>969.2</v>
      </c>
      <c r="BT28" s="11">
        <f t="shared" si="23"/>
        <v>844.1</v>
      </c>
      <c r="BU28" s="11">
        <f t="shared" si="23"/>
        <v>763</v>
      </c>
      <c r="BV28" s="11">
        <f t="shared" si="23"/>
        <v>657.09999999999991</v>
      </c>
      <c r="BW28" s="11">
        <f t="shared" si="23"/>
        <v>668.7</v>
      </c>
      <c r="BX28" s="11">
        <f t="shared" si="23"/>
        <v>753.2</v>
      </c>
      <c r="BY28" s="11">
        <f t="shared" si="23"/>
        <v>618</v>
      </c>
      <c r="BZ28" s="11">
        <f t="shared" si="23"/>
        <v>717.5</v>
      </c>
      <c r="CA28" s="11">
        <f t="shared" si="23"/>
        <v>747.7</v>
      </c>
      <c r="CB28" s="11">
        <f t="shared" si="23"/>
        <v>811.5</v>
      </c>
      <c r="CC28" s="11">
        <f>SUM(CC26:CC27)</f>
        <v>898.3</v>
      </c>
    </row>
    <row r="29" spans="2:81" s="25" customFormat="1" x14ac:dyDescent="0.35">
      <c r="B29" s="25" t="s">
        <v>1118</v>
      </c>
      <c r="L29" s="35"/>
      <c r="P29" s="35"/>
      <c r="T29" s="35"/>
      <c r="X29" s="35"/>
      <c r="AB29" s="35"/>
      <c r="AF29" s="35"/>
      <c r="AJ29" s="35"/>
      <c r="AK29" s="25" t="e">
        <f>AK26/AK28</f>
        <v>#DIV/0!</v>
      </c>
      <c r="AL29" s="25" t="e">
        <f t="shared" ref="AL29:BK29" si="24">AL26/AL28</f>
        <v>#DIV/0!</v>
      </c>
      <c r="AM29" s="25" t="e">
        <f t="shared" si="24"/>
        <v>#DIV/0!</v>
      </c>
      <c r="AN29" s="25" t="e">
        <f t="shared" si="24"/>
        <v>#DIV/0!</v>
      </c>
      <c r="AO29" s="25" t="e">
        <f t="shared" si="24"/>
        <v>#DIV/0!</v>
      </c>
      <c r="AP29" s="25" t="e">
        <f t="shared" si="24"/>
        <v>#DIV/0!</v>
      </c>
      <c r="AQ29" s="25" t="e">
        <f t="shared" si="24"/>
        <v>#DIV/0!</v>
      </c>
      <c r="AR29" s="25" t="e">
        <f t="shared" si="24"/>
        <v>#DIV/0!</v>
      </c>
      <c r="AS29" s="25" t="e">
        <f t="shared" si="24"/>
        <v>#DIV/0!</v>
      </c>
      <c r="AT29" s="25" t="e">
        <f t="shared" si="24"/>
        <v>#DIV/0!</v>
      </c>
      <c r="AU29" s="25" t="e">
        <f t="shared" si="24"/>
        <v>#DIV/0!</v>
      </c>
      <c r="AV29" s="25">
        <f t="shared" si="24"/>
        <v>0.39027431421446385</v>
      </c>
      <c r="AW29" s="25" t="e">
        <f t="shared" si="24"/>
        <v>#DIV/0!</v>
      </c>
      <c r="AX29" s="25" t="e">
        <f t="shared" si="24"/>
        <v>#DIV/0!</v>
      </c>
      <c r="AY29" s="25" t="e">
        <f t="shared" si="24"/>
        <v>#DIV/0!</v>
      </c>
      <c r="AZ29" s="25">
        <f t="shared" si="24"/>
        <v>0.37655417406749553</v>
      </c>
      <c r="BA29" s="25">
        <f t="shared" si="24"/>
        <v>0.369131455399061</v>
      </c>
      <c r="BB29" s="25">
        <f t="shared" si="24"/>
        <v>0.33465346534653462</v>
      </c>
      <c r="BC29" s="25">
        <f t="shared" si="24"/>
        <v>0.26453488372093015</v>
      </c>
      <c r="BD29" s="25">
        <f t="shared" si="24"/>
        <v>0.29505664263645726</v>
      </c>
      <c r="BE29" s="25">
        <f t="shared" si="24"/>
        <v>0.28278888347147735</v>
      </c>
      <c r="BF29" s="25">
        <f t="shared" si="24"/>
        <v>0.25722831505483551</v>
      </c>
      <c r="BG29" s="25">
        <f t="shared" si="24"/>
        <v>1.8674033149171323</v>
      </c>
      <c r="BH29" s="25">
        <f t="shared" si="24"/>
        <v>0.43990466462376582</v>
      </c>
      <c r="BI29" s="25">
        <f t="shared" si="24"/>
        <v>0.14492137696557567</v>
      </c>
      <c r="BJ29" s="25">
        <f t="shared" si="24"/>
        <v>8.4341906202723166E-2</v>
      </c>
      <c r="BK29" s="25">
        <f t="shared" si="24"/>
        <v>1.330791229742613</v>
      </c>
      <c r="BL29" s="35"/>
      <c r="BQ29" s="25">
        <f>BQ26/BQ28</f>
        <v>0.69718482252141989</v>
      </c>
      <c r="BR29" s="25">
        <f t="shared" ref="BR29:CB29" si="25">BR26/BR28</f>
        <v>0.49166549936965964</v>
      </c>
      <c r="BS29" s="25">
        <f t="shared" si="25"/>
        <v>0.46430045398266612</v>
      </c>
      <c r="BT29" s="25">
        <f t="shared" si="25"/>
        <v>0.52553015045610707</v>
      </c>
      <c r="BU29" s="25">
        <f t="shared" si="25"/>
        <v>0.52922673656618613</v>
      </c>
      <c r="BV29" s="25">
        <f t="shared" si="25"/>
        <v>0.53903515446659567</v>
      </c>
      <c r="BW29" s="25">
        <f t="shared" si="25"/>
        <v>0.52056228503065649</v>
      </c>
      <c r="BX29" s="25">
        <f t="shared" si="25"/>
        <v>0.4616303770578864</v>
      </c>
      <c r="BY29" s="25">
        <f t="shared" si="25"/>
        <v>0.32475728155339806</v>
      </c>
      <c r="BZ29" s="25">
        <f t="shared" si="25"/>
        <v>0.37993031358885021</v>
      </c>
      <c r="CA29" s="25">
        <f t="shared" si="25"/>
        <v>0.33262003477330476</v>
      </c>
      <c r="CB29" s="25">
        <f t="shared" si="25"/>
        <v>0.27036352433764632</v>
      </c>
      <c r="CC29" s="25">
        <f>CC26/CC28</f>
        <v>0.36201714349326508</v>
      </c>
    </row>
    <row r="30" spans="2:81" s="25" customFormat="1" x14ac:dyDescent="0.35">
      <c r="B30" s="25" t="s">
        <v>1119</v>
      </c>
      <c r="L30" s="35"/>
      <c r="P30" s="35"/>
      <c r="T30" s="35"/>
      <c r="X30" s="35"/>
      <c r="AB30" s="35"/>
      <c r="AF30" s="35"/>
      <c r="AJ30" s="35"/>
      <c r="AK30" s="25" t="e">
        <f>AK27/AK28</f>
        <v>#DIV/0!</v>
      </c>
      <c r="AL30" s="25" t="e">
        <f t="shared" ref="AL30:BK30" si="26">AL27/AL28</f>
        <v>#DIV/0!</v>
      </c>
      <c r="AM30" s="25" t="e">
        <f t="shared" si="26"/>
        <v>#DIV/0!</v>
      </c>
      <c r="AN30" s="25" t="e">
        <f t="shared" si="26"/>
        <v>#DIV/0!</v>
      </c>
      <c r="AO30" s="25" t="e">
        <f t="shared" si="26"/>
        <v>#DIV/0!</v>
      </c>
      <c r="AP30" s="25" t="e">
        <f t="shared" si="26"/>
        <v>#DIV/0!</v>
      </c>
      <c r="AQ30" s="25" t="e">
        <f t="shared" si="26"/>
        <v>#DIV/0!</v>
      </c>
      <c r="AR30" s="25" t="e">
        <f t="shared" si="26"/>
        <v>#DIV/0!</v>
      </c>
      <c r="AS30" s="25" t="e">
        <f t="shared" si="26"/>
        <v>#DIV/0!</v>
      </c>
      <c r="AT30" s="25" t="e">
        <f t="shared" si="26"/>
        <v>#DIV/0!</v>
      </c>
      <c r="AU30" s="25" t="e">
        <f t="shared" si="26"/>
        <v>#DIV/0!</v>
      </c>
      <c r="AV30" s="25">
        <f t="shared" si="26"/>
        <v>0.6097256857855361</v>
      </c>
      <c r="AW30" s="25" t="e">
        <f t="shared" si="26"/>
        <v>#DIV/0!</v>
      </c>
      <c r="AX30" s="25" t="e">
        <f t="shared" si="26"/>
        <v>#DIV/0!</v>
      </c>
      <c r="AY30" s="25" t="e">
        <f t="shared" si="26"/>
        <v>#DIV/0!</v>
      </c>
      <c r="AZ30" s="25">
        <f t="shared" si="26"/>
        <v>0.62344582593250442</v>
      </c>
      <c r="BA30" s="25">
        <f t="shared" si="26"/>
        <v>0.630868544600939</v>
      </c>
      <c r="BB30" s="25">
        <f t="shared" si="26"/>
        <v>0.66534653465346538</v>
      </c>
      <c r="BC30" s="25">
        <f t="shared" si="26"/>
        <v>0.73546511627906985</v>
      </c>
      <c r="BD30" s="25">
        <f t="shared" si="26"/>
        <v>0.70494335736354274</v>
      </c>
      <c r="BE30" s="25">
        <f t="shared" si="26"/>
        <v>0.71721111652852265</v>
      </c>
      <c r="BF30" s="25">
        <f t="shared" si="26"/>
        <v>0.74277168494516455</v>
      </c>
      <c r="BG30" s="25">
        <f t="shared" si="26"/>
        <v>-0.8674033149171323</v>
      </c>
      <c r="BH30" s="25">
        <f t="shared" si="26"/>
        <v>0.56009533537623424</v>
      </c>
      <c r="BI30" s="25">
        <f t="shared" si="26"/>
        <v>0.85507862303442428</v>
      </c>
      <c r="BJ30" s="25">
        <f t="shared" si="26"/>
        <v>0.91565809379727692</v>
      </c>
      <c r="BK30" s="25">
        <f t="shared" si="26"/>
        <v>-0.33079122974261305</v>
      </c>
      <c r="BL30" s="35"/>
      <c r="BQ30" s="25">
        <f>BQ27/BQ28</f>
        <v>0.30281517747858017</v>
      </c>
      <c r="BR30" s="25">
        <f t="shared" ref="BR30:CB30" si="27">BR27/BR28</f>
        <v>0.50833450063034036</v>
      </c>
      <c r="BS30" s="25">
        <f t="shared" si="27"/>
        <v>0.53569954601733394</v>
      </c>
      <c r="BT30" s="25">
        <f t="shared" si="27"/>
        <v>0.47446984954389287</v>
      </c>
      <c r="BU30" s="25">
        <f t="shared" si="27"/>
        <v>0.47077326343381387</v>
      </c>
      <c r="BV30" s="25">
        <f t="shared" si="27"/>
        <v>0.46096484553340439</v>
      </c>
      <c r="BW30" s="25">
        <f t="shared" si="27"/>
        <v>0.47943771496934351</v>
      </c>
      <c r="BX30" s="25">
        <f t="shared" si="27"/>
        <v>0.53836962294211366</v>
      </c>
      <c r="BY30" s="25">
        <f t="shared" si="27"/>
        <v>0.67524271844660189</v>
      </c>
      <c r="BZ30" s="25">
        <f t="shared" si="27"/>
        <v>0.62006968641114979</v>
      </c>
      <c r="CA30" s="25">
        <f t="shared" si="27"/>
        <v>0.66737996522669518</v>
      </c>
      <c r="CB30" s="25">
        <f t="shared" si="27"/>
        <v>0.72963647566235368</v>
      </c>
      <c r="CC30" s="25">
        <f>CC27/CC28</f>
        <v>0.63798285650673503</v>
      </c>
    </row>
    <row r="31" spans="2:81" s="10" customFormat="1" x14ac:dyDescent="0.35">
      <c r="B31" s="7" t="s">
        <v>1065</v>
      </c>
      <c r="C31" s="7"/>
      <c r="D31" s="7"/>
      <c r="E31" s="7"/>
      <c r="F31" s="7"/>
      <c r="G31" s="7"/>
      <c r="H31" s="7"/>
      <c r="I31" s="7"/>
      <c r="J31" s="7"/>
      <c r="K31" s="7"/>
      <c r="L31" s="38"/>
      <c r="M31" s="7"/>
      <c r="N31" s="7"/>
      <c r="O31" s="7"/>
      <c r="P31" s="38"/>
      <c r="Q31" s="7"/>
      <c r="R31" s="7"/>
      <c r="S31" s="7"/>
      <c r="T31" s="38"/>
      <c r="U31" s="7"/>
      <c r="V31" s="7"/>
      <c r="W31" s="7"/>
      <c r="X31" s="38"/>
      <c r="Y31" s="7"/>
      <c r="Z31" s="7"/>
      <c r="AA31" s="7"/>
      <c r="AB31" s="38"/>
      <c r="AC31" s="7"/>
      <c r="AD31" s="7"/>
      <c r="AE31" s="7"/>
      <c r="AF31" s="38"/>
      <c r="AG31" s="7"/>
      <c r="AH31" s="7"/>
      <c r="AI31" s="7"/>
      <c r="AJ31" s="38"/>
      <c r="AK31" s="7"/>
      <c r="AL31" s="7"/>
      <c r="AM31" s="7"/>
      <c r="AN31" s="38"/>
      <c r="AO31" s="7"/>
      <c r="AP31" s="7"/>
      <c r="AQ31" s="7"/>
      <c r="AR31" s="38"/>
      <c r="AS31" s="7"/>
      <c r="AT31" s="7"/>
      <c r="AU31" s="7"/>
      <c r="AV31" s="38"/>
      <c r="AW31" s="7"/>
      <c r="AX31" s="7"/>
      <c r="AY31" s="7"/>
      <c r="AZ31" s="38"/>
      <c r="BA31" s="7"/>
      <c r="BB31" s="7"/>
      <c r="BC31" s="7"/>
      <c r="BD31" s="38"/>
      <c r="BE31" s="7"/>
      <c r="BF31" s="7"/>
      <c r="BG31" s="7"/>
      <c r="BH31" s="38"/>
      <c r="BI31" s="7"/>
      <c r="BJ31" s="7"/>
      <c r="BK31" s="7"/>
      <c r="BL31" s="38"/>
      <c r="BM31" s="7"/>
      <c r="BN31" s="7"/>
      <c r="BO31" s="7"/>
      <c r="BP31" s="7"/>
    </row>
    <row r="32" spans="2:81" s="11" customFormat="1" x14ac:dyDescent="0.35">
      <c r="B32" t="s">
        <v>1036</v>
      </c>
      <c r="C32"/>
      <c r="D32"/>
      <c r="E32"/>
      <c r="F32"/>
      <c r="G32"/>
      <c r="H32"/>
      <c r="I32"/>
      <c r="J32"/>
      <c r="K32"/>
      <c r="L32" s="28"/>
      <c r="M32"/>
      <c r="N32"/>
      <c r="O32"/>
      <c r="P32" s="28"/>
      <c r="Q32"/>
      <c r="R32"/>
      <c r="S32"/>
      <c r="T32" s="28"/>
      <c r="U32"/>
      <c r="V32"/>
      <c r="W32"/>
      <c r="X32" s="28"/>
      <c r="Y32"/>
      <c r="Z32"/>
      <c r="AA32"/>
      <c r="AB32" s="28"/>
      <c r="AC32"/>
      <c r="AD32"/>
      <c r="AE32"/>
      <c r="AF32" s="28"/>
      <c r="AG32"/>
      <c r="AH32"/>
      <c r="AI32"/>
      <c r="AJ32" s="28"/>
      <c r="AK32"/>
      <c r="AL32"/>
      <c r="AM32"/>
      <c r="AN32" s="28"/>
      <c r="AO32"/>
      <c r="AP32"/>
      <c r="AQ32"/>
      <c r="AR32" s="28"/>
      <c r="AS32"/>
      <c r="AT32"/>
      <c r="AU32"/>
      <c r="AV32" s="28">
        <v>3.9</v>
      </c>
      <c r="AW32"/>
      <c r="AX32"/>
      <c r="AY32"/>
      <c r="AZ32" s="28">
        <v>4.7</v>
      </c>
      <c r="BA32">
        <v>4.4000000000000004</v>
      </c>
      <c r="BB32">
        <v>4.5</v>
      </c>
      <c r="BC32">
        <f>CA32-BB32-BA32-AZ32</f>
        <v>4.299999999999998</v>
      </c>
      <c r="BD32" s="28">
        <v>4.4000000000000004</v>
      </c>
      <c r="BE32">
        <v>4.5</v>
      </c>
      <c r="BF32">
        <v>4.3</v>
      </c>
      <c r="BG32">
        <f t="shared" ref="BG32:BG34" si="28">BY32-BF32-BE32-BD32</f>
        <v>0</v>
      </c>
      <c r="BH32" s="28">
        <v>5.0999999999999996</v>
      </c>
      <c r="BI32">
        <v>5</v>
      </c>
      <c r="BJ32">
        <v>7</v>
      </c>
      <c r="BK32">
        <f t="shared" ref="BK32:BK34" si="29">CC32-BJ32-BI32-BH32</f>
        <v>5.6</v>
      </c>
      <c r="BL32" s="28"/>
      <c r="BM32"/>
      <c r="BN32"/>
      <c r="BO32"/>
      <c r="BP32"/>
      <c r="BQ32">
        <v>12.3</v>
      </c>
      <c r="BR32">
        <v>45.7</v>
      </c>
      <c r="BS32">
        <v>54.5</v>
      </c>
      <c r="BT32">
        <v>22.6</v>
      </c>
      <c r="BU32">
        <v>23.1</v>
      </c>
      <c r="BV32">
        <v>18.2</v>
      </c>
      <c r="BW32">
        <v>14.9</v>
      </c>
      <c r="BX32">
        <v>14.3</v>
      </c>
      <c r="BY32">
        <v>13.2</v>
      </c>
      <c r="BZ32">
        <v>18.2</v>
      </c>
      <c r="CA32">
        <v>17.899999999999999</v>
      </c>
      <c r="CB32">
        <v>17.399999999999999</v>
      </c>
      <c r="CC32">
        <v>22.7</v>
      </c>
    </row>
    <row r="33" spans="2:81" s="11" customFormat="1" x14ac:dyDescent="0.35">
      <c r="B33" t="s">
        <v>1059</v>
      </c>
      <c r="C33"/>
      <c r="D33"/>
      <c r="E33"/>
      <c r="F33"/>
      <c r="G33"/>
      <c r="H33"/>
      <c r="I33"/>
      <c r="J33"/>
      <c r="K33"/>
      <c r="L33" s="28"/>
      <c r="M33"/>
      <c r="N33"/>
      <c r="O33"/>
      <c r="P33" s="28"/>
      <c r="Q33"/>
      <c r="R33"/>
      <c r="S33"/>
      <c r="T33" s="28"/>
      <c r="U33"/>
      <c r="V33"/>
      <c r="W33"/>
      <c r="X33" s="28"/>
      <c r="Y33"/>
      <c r="Z33"/>
      <c r="AA33"/>
      <c r="AB33" s="28"/>
      <c r="AC33"/>
      <c r="AD33"/>
      <c r="AE33"/>
      <c r="AF33" s="28"/>
      <c r="AG33"/>
      <c r="AH33"/>
      <c r="AI33"/>
      <c r="AJ33" s="28"/>
      <c r="AK33"/>
      <c r="AL33"/>
      <c r="AM33"/>
      <c r="AN33" s="28"/>
      <c r="AO33"/>
      <c r="AP33"/>
      <c r="AQ33"/>
      <c r="AR33" s="28"/>
      <c r="AS33"/>
      <c r="AT33"/>
      <c r="AU33"/>
      <c r="AV33" s="28">
        <v>0</v>
      </c>
      <c r="AW33"/>
      <c r="AX33"/>
      <c r="AY33"/>
      <c r="AZ33" s="28">
        <v>0</v>
      </c>
      <c r="BA33">
        <v>0</v>
      </c>
      <c r="BB33">
        <v>0</v>
      </c>
      <c r="BC33">
        <f>CA33-BB33-BA33-AZ33</f>
        <v>0</v>
      </c>
      <c r="BD33" s="28">
        <v>0</v>
      </c>
      <c r="BE33">
        <v>0</v>
      </c>
      <c r="BF33">
        <v>0</v>
      </c>
      <c r="BG33">
        <f t="shared" si="28"/>
        <v>0</v>
      </c>
      <c r="BH33" s="28">
        <v>0</v>
      </c>
      <c r="BI33">
        <v>0</v>
      </c>
      <c r="BJ33">
        <v>0</v>
      </c>
      <c r="BK33">
        <f t="shared" si="29"/>
        <v>0</v>
      </c>
      <c r="BL33" s="28"/>
      <c r="BM33"/>
      <c r="BN33"/>
      <c r="BO33"/>
      <c r="BP33"/>
      <c r="BQ33">
        <v>0.6</v>
      </c>
      <c r="BR33">
        <v>2.2999999999999998</v>
      </c>
      <c r="BS33">
        <v>3.5</v>
      </c>
      <c r="BT33">
        <v>3.5</v>
      </c>
      <c r="BU33">
        <v>2</v>
      </c>
      <c r="BV33">
        <v>0.6</v>
      </c>
      <c r="BW33">
        <v>0.5</v>
      </c>
      <c r="BX33">
        <v>0.4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2:81" s="16" customFormat="1" x14ac:dyDescent="0.35">
      <c r="B34" s="2" t="s">
        <v>1037</v>
      </c>
      <c r="C34" s="2"/>
      <c r="D34" s="2"/>
      <c r="E34" s="2"/>
      <c r="F34" s="2"/>
      <c r="G34" s="2"/>
      <c r="H34" s="2"/>
      <c r="I34" s="2"/>
      <c r="J34" s="2"/>
      <c r="K34" s="2"/>
      <c r="L34" s="30"/>
      <c r="M34" s="2"/>
      <c r="N34" s="2"/>
      <c r="O34" s="2"/>
      <c r="P34" s="30"/>
      <c r="Q34" s="2"/>
      <c r="R34" s="2"/>
      <c r="S34" s="2"/>
      <c r="T34" s="30"/>
      <c r="U34" s="2"/>
      <c r="V34" s="2"/>
      <c r="W34" s="2"/>
      <c r="X34" s="30"/>
      <c r="Y34" s="2"/>
      <c r="Z34" s="2"/>
      <c r="AA34" s="2"/>
      <c r="AB34" s="30"/>
      <c r="AC34" s="2"/>
      <c r="AD34" s="2"/>
      <c r="AE34" s="2"/>
      <c r="AF34" s="30"/>
      <c r="AG34" s="2"/>
      <c r="AH34" s="2"/>
      <c r="AI34" s="2"/>
      <c r="AJ34" s="30"/>
      <c r="AK34" s="2"/>
      <c r="AL34" s="2"/>
      <c r="AM34" s="2"/>
      <c r="AN34" s="30"/>
      <c r="AO34" s="2"/>
      <c r="AP34" s="2"/>
      <c r="AQ34" s="2"/>
      <c r="AR34" s="30"/>
      <c r="AS34" s="2"/>
      <c r="AT34" s="2"/>
      <c r="AU34" s="2"/>
      <c r="AV34" s="30">
        <v>1.2</v>
      </c>
      <c r="AW34" s="2"/>
      <c r="AX34" s="2"/>
      <c r="AY34" s="2"/>
      <c r="AZ34" s="30">
        <v>1.6</v>
      </c>
      <c r="BA34" s="2">
        <v>1.6</v>
      </c>
      <c r="BB34" s="2">
        <v>1.7</v>
      </c>
      <c r="BC34" s="47">
        <f>CA34-BB34-BA34-AZ34</f>
        <v>1.7999999999999998</v>
      </c>
      <c r="BD34" s="30">
        <v>1.9</v>
      </c>
      <c r="BE34" s="2">
        <v>2.5</v>
      </c>
      <c r="BF34" s="2">
        <v>1.8</v>
      </c>
      <c r="BG34" s="2">
        <f t="shared" si="28"/>
        <v>-1.4999999999999996</v>
      </c>
      <c r="BH34" s="30">
        <v>1.9</v>
      </c>
      <c r="BI34" s="2">
        <v>1.9</v>
      </c>
      <c r="BJ34" s="2">
        <v>1.9</v>
      </c>
      <c r="BK34" s="2">
        <f t="shared" si="29"/>
        <v>2.1</v>
      </c>
      <c r="BL34" s="30"/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20.3</v>
      </c>
      <c r="BU34" s="2">
        <v>7.3</v>
      </c>
      <c r="BV34" s="2">
        <v>6.7</v>
      </c>
      <c r="BW34" s="2">
        <v>7.4</v>
      </c>
      <c r="BX34" s="2">
        <v>7.8</v>
      </c>
      <c r="BY34" s="2">
        <v>4.7</v>
      </c>
      <c r="BZ34" s="2">
        <v>5.2</v>
      </c>
      <c r="CA34" s="2">
        <v>6.7</v>
      </c>
      <c r="CB34" s="2">
        <v>8.3000000000000007</v>
      </c>
      <c r="CC34" s="2">
        <v>7.8</v>
      </c>
    </row>
    <row r="35" spans="2:81" s="11" customFormat="1" x14ac:dyDescent="0.35">
      <c r="B35" t="s">
        <v>1066</v>
      </c>
      <c r="C35"/>
      <c r="D35"/>
      <c r="E35"/>
      <c r="F35"/>
      <c r="G35"/>
      <c r="H35"/>
      <c r="I35"/>
      <c r="J35"/>
      <c r="K35"/>
      <c r="L35" s="28"/>
      <c r="M35"/>
      <c r="N35"/>
      <c r="O35"/>
      <c r="P35" s="28"/>
      <c r="Q35"/>
      <c r="R35"/>
      <c r="S35"/>
      <c r="T35" s="28"/>
      <c r="U35"/>
      <c r="V35"/>
      <c r="W35"/>
      <c r="X35" s="28"/>
      <c r="Y35"/>
      <c r="Z35"/>
      <c r="AA35"/>
      <c r="AB35" s="28"/>
      <c r="AC35"/>
      <c r="AD35"/>
      <c r="AE35"/>
      <c r="AF35" s="28"/>
      <c r="AG35"/>
      <c r="AH35"/>
      <c r="AI35"/>
      <c r="AJ35" s="28"/>
      <c r="AK35">
        <f t="shared" ref="AK35:BI35" si="30">SUM(AK32:AK34)</f>
        <v>0</v>
      </c>
      <c r="AL35">
        <f t="shared" si="30"/>
        <v>0</v>
      </c>
      <c r="AM35">
        <f t="shared" si="30"/>
        <v>0</v>
      </c>
      <c r="AN35" s="28">
        <f t="shared" si="30"/>
        <v>0</v>
      </c>
      <c r="AO35">
        <f t="shared" si="30"/>
        <v>0</v>
      </c>
      <c r="AP35">
        <f t="shared" si="30"/>
        <v>0</v>
      </c>
      <c r="AQ35">
        <f t="shared" si="30"/>
        <v>0</v>
      </c>
      <c r="AR35" s="28">
        <f t="shared" si="30"/>
        <v>0</v>
      </c>
      <c r="AS35">
        <f t="shared" si="30"/>
        <v>0</v>
      </c>
      <c r="AT35">
        <f t="shared" si="30"/>
        <v>0</v>
      </c>
      <c r="AU35">
        <f t="shared" si="30"/>
        <v>0</v>
      </c>
      <c r="AV35" s="28">
        <f t="shared" si="30"/>
        <v>5.0999999999999996</v>
      </c>
      <c r="AW35">
        <f t="shared" si="30"/>
        <v>0</v>
      </c>
      <c r="AX35">
        <f t="shared" si="30"/>
        <v>0</v>
      </c>
      <c r="AY35">
        <f t="shared" si="30"/>
        <v>0</v>
      </c>
      <c r="AZ35" s="28">
        <f t="shared" si="30"/>
        <v>6.3000000000000007</v>
      </c>
      <c r="BA35">
        <f t="shared" si="30"/>
        <v>6</v>
      </c>
      <c r="BB35">
        <f t="shared" si="30"/>
        <v>6.2</v>
      </c>
      <c r="BC35">
        <f t="shared" si="30"/>
        <v>6.0999999999999979</v>
      </c>
      <c r="BD35" s="28">
        <f t="shared" si="30"/>
        <v>6.3000000000000007</v>
      </c>
      <c r="BE35">
        <f t="shared" si="30"/>
        <v>7</v>
      </c>
      <c r="BF35">
        <f t="shared" si="30"/>
        <v>6.1</v>
      </c>
      <c r="BG35">
        <f>SUM(BG32:BG34)</f>
        <v>-1.4999999999999996</v>
      </c>
      <c r="BH35" s="28">
        <f t="shared" si="30"/>
        <v>7</v>
      </c>
      <c r="BI35">
        <f t="shared" si="30"/>
        <v>6.9</v>
      </c>
      <c r="BJ35">
        <f>SUM(BJ32:BJ34)</f>
        <v>8.9</v>
      </c>
      <c r="BK35">
        <f>SUM(BK32:BK34)</f>
        <v>7.6999999999999993</v>
      </c>
      <c r="BL35" s="28"/>
      <c r="BM35"/>
      <c r="BN35"/>
      <c r="BO35"/>
      <c r="BP35"/>
      <c r="BQ35">
        <f t="shared" ref="BQ35:CA35" si="31">SUM(BQ32:BQ34)</f>
        <v>12.9</v>
      </c>
      <c r="BR35">
        <f t="shared" si="31"/>
        <v>48</v>
      </c>
      <c r="BS35">
        <f t="shared" si="31"/>
        <v>58</v>
      </c>
      <c r="BT35">
        <f t="shared" si="31"/>
        <v>46.400000000000006</v>
      </c>
      <c r="BU35">
        <f t="shared" si="31"/>
        <v>32.4</v>
      </c>
      <c r="BV35">
        <f t="shared" si="31"/>
        <v>25.5</v>
      </c>
      <c r="BW35">
        <f t="shared" si="31"/>
        <v>22.8</v>
      </c>
      <c r="BX35">
        <f t="shared" si="31"/>
        <v>22.5</v>
      </c>
      <c r="BY35">
        <f t="shared" si="31"/>
        <v>17.899999999999999</v>
      </c>
      <c r="BZ35">
        <f t="shared" si="31"/>
        <v>23.4</v>
      </c>
      <c r="CA35">
        <f t="shared" si="31"/>
        <v>24.599999999999998</v>
      </c>
      <c r="CB35">
        <f>SUM(CB32:CB34)</f>
        <v>25.7</v>
      </c>
      <c r="CC35">
        <f>SUM(CC32:CC34)</f>
        <v>30.5</v>
      </c>
    </row>
    <row r="36" spans="2:81" s="15" customFormat="1" x14ac:dyDescent="0.35">
      <c r="B36" s="7" t="s">
        <v>376</v>
      </c>
      <c r="C36" s="7"/>
      <c r="D36" s="7"/>
      <c r="E36" s="7"/>
      <c r="F36" s="7"/>
      <c r="G36" s="7"/>
      <c r="H36" s="7"/>
      <c r="I36" s="7"/>
      <c r="J36" s="7"/>
      <c r="K36" s="7"/>
      <c r="L36" s="38"/>
      <c r="M36" s="7"/>
      <c r="N36" s="7"/>
      <c r="O36" s="7"/>
      <c r="P36" s="38"/>
      <c r="Q36" s="7"/>
      <c r="R36" s="7"/>
      <c r="S36" s="7"/>
      <c r="T36" s="38"/>
      <c r="U36" s="7"/>
      <c r="V36" s="7"/>
      <c r="W36" s="7"/>
      <c r="X36" s="38"/>
      <c r="Y36" s="7"/>
      <c r="Z36" s="7"/>
      <c r="AA36" s="7"/>
      <c r="AB36" s="38"/>
      <c r="AC36" s="7"/>
      <c r="AD36" s="7"/>
      <c r="AE36" s="7"/>
      <c r="AF36" s="38"/>
      <c r="AG36" s="7"/>
      <c r="AH36" s="7"/>
      <c r="AI36" s="7"/>
      <c r="AJ36" s="38"/>
      <c r="AK36" s="7"/>
      <c r="AL36" s="7"/>
      <c r="AM36" s="7"/>
      <c r="AN36" s="38"/>
      <c r="AO36" s="7"/>
      <c r="AP36" s="7"/>
      <c r="AQ36" s="7"/>
      <c r="AR36" s="38"/>
      <c r="AS36" s="7"/>
      <c r="AT36" s="7"/>
      <c r="AU36" s="7"/>
      <c r="AV36" s="38"/>
      <c r="AW36" s="7"/>
      <c r="AX36" s="7"/>
      <c r="AY36" s="7"/>
      <c r="AZ36" s="38"/>
      <c r="BA36" s="7"/>
      <c r="BB36" s="7"/>
      <c r="BC36" s="7"/>
      <c r="BD36" s="38"/>
      <c r="BE36" s="7"/>
      <c r="BF36" s="7"/>
      <c r="BG36" s="7"/>
      <c r="BH36" s="38"/>
      <c r="BI36" s="7"/>
      <c r="BJ36" s="7"/>
      <c r="BK36" s="7"/>
      <c r="BL36" s="38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</row>
    <row r="37" spans="2:81" s="11" customFormat="1" x14ac:dyDescent="0.35">
      <c r="B37" t="s">
        <v>1036</v>
      </c>
      <c r="C37"/>
      <c r="D37"/>
      <c r="E37"/>
      <c r="F37"/>
      <c r="G37"/>
      <c r="H37"/>
      <c r="I37"/>
      <c r="J37"/>
      <c r="K37"/>
      <c r="L37" s="28"/>
      <c r="M37"/>
      <c r="N37"/>
      <c r="O37"/>
      <c r="P37" s="28"/>
      <c r="Q37"/>
      <c r="R37"/>
      <c r="S37"/>
      <c r="T37" s="28"/>
      <c r="U37"/>
      <c r="V37"/>
      <c r="W37"/>
      <c r="X37" s="28"/>
      <c r="Y37"/>
      <c r="Z37"/>
      <c r="AA37"/>
      <c r="AB37" s="28"/>
      <c r="AC37"/>
      <c r="AD37"/>
      <c r="AE37"/>
      <c r="AF37" s="28"/>
      <c r="AG37"/>
      <c r="AH37"/>
      <c r="AI37"/>
      <c r="AJ37" s="28"/>
      <c r="AK37"/>
      <c r="AL37"/>
      <c r="AM37"/>
      <c r="AN37" s="28"/>
      <c r="AO37"/>
      <c r="AP37"/>
      <c r="AQ37"/>
      <c r="AR37" s="28"/>
      <c r="AS37"/>
      <c r="AT37"/>
      <c r="AU37"/>
      <c r="AV37" s="28">
        <v>11.4</v>
      </c>
      <c r="AW37"/>
      <c r="AX37"/>
      <c r="AY37"/>
      <c r="AZ37" s="28">
        <v>9.3000000000000007</v>
      </c>
      <c r="BA37">
        <v>7.7</v>
      </c>
      <c r="BB37">
        <v>14.1</v>
      </c>
      <c r="BC37">
        <f>CA37-BB37-BA37-AZ37</f>
        <v>12.5</v>
      </c>
      <c r="BD37" s="28">
        <v>7.1</v>
      </c>
      <c r="BE37">
        <v>5.9</v>
      </c>
      <c r="BF37">
        <v>14.6</v>
      </c>
      <c r="BG37">
        <f t="shared" ref="BG37:BG40" si="32">BY37-BF37-BE37-BD37</f>
        <v>7.8999999999999986</v>
      </c>
      <c r="BH37" s="28">
        <v>5.6</v>
      </c>
      <c r="BI37">
        <v>9.5</v>
      </c>
      <c r="BJ37">
        <v>3.3</v>
      </c>
      <c r="BK37">
        <f t="shared" ref="BK37:BK40" si="33">CC37-BJ37-BI37-BH37</f>
        <v>8.7999999999999989</v>
      </c>
      <c r="BL37" s="28"/>
      <c r="BM37"/>
      <c r="BN37"/>
      <c r="BO37"/>
      <c r="BP37"/>
      <c r="BQ37">
        <v>25.1</v>
      </c>
      <c r="BR37">
        <v>35.4</v>
      </c>
      <c r="BS37">
        <v>-41.5</v>
      </c>
      <c r="BT37">
        <v>30.5</v>
      </c>
      <c r="BU37">
        <v>24.4</v>
      </c>
      <c r="BV37">
        <v>16.100000000000001</v>
      </c>
      <c r="BW37">
        <v>17.3</v>
      </c>
      <c r="BX37">
        <v>1.7</v>
      </c>
      <c r="BY37">
        <v>35.5</v>
      </c>
      <c r="BZ37">
        <v>45.2</v>
      </c>
      <c r="CA37">
        <v>43.6</v>
      </c>
      <c r="CB37">
        <v>42.3</v>
      </c>
      <c r="CC37">
        <v>27.2</v>
      </c>
    </row>
    <row r="38" spans="2:81" s="11" customFormat="1" x14ac:dyDescent="0.35">
      <c r="B38" t="s">
        <v>1059</v>
      </c>
      <c r="C38"/>
      <c r="D38"/>
      <c r="E38"/>
      <c r="F38"/>
      <c r="G38"/>
      <c r="H38"/>
      <c r="I38"/>
      <c r="J38"/>
      <c r="K38"/>
      <c r="L38" s="28"/>
      <c r="M38"/>
      <c r="N38"/>
      <c r="O38"/>
      <c r="P38" s="28"/>
      <c r="Q38"/>
      <c r="R38"/>
      <c r="S38"/>
      <c r="T38" s="28"/>
      <c r="U38"/>
      <c r="V38"/>
      <c r="W38"/>
      <c r="X38" s="28"/>
      <c r="Y38"/>
      <c r="Z38"/>
      <c r="AA38"/>
      <c r="AB38" s="28"/>
      <c r="AC38"/>
      <c r="AD38"/>
      <c r="AE38"/>
      <c r="AF38" s="28"/>
      <c r="AG38"/>
      <c r="AH38"/>
      <c r="AI38"/>
      <c r="AJ38" s="28"/>
      <c r="AK38"/>
      <c r="AL38"/>
      <c r="AM38"/>
      <c r="AN38" s="28"/>
      <c r="AO38"/>
      <c r="AP38"/>
      <c r="AQ38"/>
      <c r="AR38" s="28"/>
      <c r="AS38"/>
      <c r="AT38"/>
      <c r="AU38"/>
      <c r="AV38" s="28">
        <v>0</v>
      </c>
      <c r="AW38"/>
      <c r="AX38"/>
      <c r="AY38"/>
      <c r="AZ38" s="28">
        <v>0</v>
      </c>
      <c r="BA38">
        <v>0</v>
      </c>
      <c r="BB38">
        <v>0</v>
      </c>
      <c r="BC38">
        <f>CA38-BB38-BA38-AZ38</f>
        <v>0</v>
      </c>
      <c r="BD38" s="28">
        <v>0</v>
      </c>
      <c r="BE38">
        <v>0</v>
      </c>
      <c r="BF38">
        <v>0</v>
      </c>
      <c r="BG38">
        <f t="shared" si="32"/>
        <v>0</v>
      </c>
      <c r="BH38" s="28">
        <v>0</v>
      </c>
      <c r="BI38">
        <v>0</v>
      </c>
      <c r="BJ38">
        <v>0</v>
      </c>
      <c r="BK38">
        <f t="shared" si="33"/>
        <v>0</v>
      </c>
      <c r="BL38" s="28"/>
      <c r="BM38"/>
      <c r="BN38"/>
      <c r="BO38"/>
      <c r="BP38"/>
      <c r="BQ38">
        <v>1.8</v>
      </c>
      <c r="BR38">
        <v>9.9</v>
      </c>
      <c r="BS38">
        <v>-2.5</v>
      </c>
      <c r="BT38">
        <v>7.8</v>
      </c>
      <c r="BU38">
        <v>-4.9000000000000004</v>
      </c>
      <c r="BV38">
        <v>2.6</v>
      </c>
      <c r="BW38">
        <v>-3</v>
      </c>
      <c r="BX38">
        <v>3.8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2:81" s="11" customFormat="1" x14ac:dyDescent="0.35">
      <c r="B39" t="s">
        <v>1037</v>
      </c>
      <c r="C39"/>
      <c r="D39"/>
      <c r="E39"/>
      <c r="F39"/>
      <c r="G39"/>
      <c r="H39"/>
      <c r="I39"/>
      <c r="J39"/>
      <c r="K39"/>
      <c r="L39" s="28"/>
      <c r="M39"/>
      <c r="N39"/>
      <c r="O39"/>
      <c r="P39" s="28"/>
      <c r="Q39"/>
      <c r="R39"/>
      <c r="S39"/>
      <c r="T39" s="28"/>
      <c r="U39"/>
      <c r="V39"/>
      <c r="W39"/>
      <c r="X39" s="28"/>
      <c r="Y39"/>
      <c r="Z39"/>
      <c r="AA39"/>
      <c r="AB39" s="28"/>
      <c r="AC39"/>
      <c r="AD39"/>
      <c r="AE39"/>
      <c r="AF39" s="28"/>
      <c r="AG39"/>
      <c r="AH39"/>
      <c r="AI39"/>
      <c r="AJ39" s="28"/>
      <c r="AK39"/>
      <c r="AL39"/>
      <c r="AM39"/>
      <c r="AN39" s="28"/>
      <c r="AO39"/>
      <c r="AP39"/>
      <c r="AQ39"/>
      <c r="AR39" s="28"/>
      <c r="AS39"/>
      <c r="AT39"/>
      <c r="AU39"/>
      <c r="AV39" s="28">
        <v>0.6</v>
      </c>
      <c r="AW39"/>
      <c r="AX39"/>
      <c r="AY39"/>
      <c r="AZ39" s="28">
        <v>0.5</v>
      </c>
      <c r="BA39">
        <v>1</v>
      </c>
      <c r="BB39">
        <v>3.7</v>
      </c>
      <c r="BC39">
        <f>CA39-BB39-BA39-AZ39</f>
        <v>3.4999999999999991</v>
      </c>
      <c r="BD39" s="28">
        <v>4.2</v>
      </c>
      <c r="BE39">
        <v>4.0999999999999996</v>
      </c>
      <c r="BF39">
        <v>2.6</v>
      </c>
      <c r="BG39">
        <f t="shared" si="32"/>
        <v>-5.8000000000000007</v>
      </c>
      <c r="BH39" s="28">
        <v>0.5</v>
      </c>
      <c r="BI39">
        <v>-5</v>
      </c>
      <c r="BJ39">
        <v>-0.1</v>
      </c>
      <c r="BK39">
        <f t="shared" si="33"/>
        <v>1.8000000000000003</v>
      </c>
      <c r="BL39" s="28"/>
      <c r="BM39"/>
      <c r="BN39"/>
      <c r="BO39"/>
      <c r="BP39"/>
      <c r="BQ39">
        <v>0</v>
      </c>
      <c r="BR39">
        <v>0</v>
      </c>
      <c r="BS39">
        <v>0</v>
      </c>
      <c r="BT39">
        <v>-17.2</v>
      </c>
      <c r="BU39">
        <v>-9.8000000000000007</v>
      </c>
      <c r="BV39">
        <v>-16.2</v>
      </c>
      <c r="BW39">
        <v>-27.7</v>
      </c>
      <c r="BX39">
        <v>-3</v>
      </c>
      <c r="BY39">
        <v>5.0999999999999996</v>
      </c>
      <c r="BZ39">
        <v>6.1</v>
      </c>
      <c r="CA39">
        <v>8.6999999999999993</v>
      </c>
      <c r="CB39">
        <v>13.2</v>
      </c>
      <c r="CC39">
        <v>-2.8</v>
      </c>
    </row>
    <row r="40" spans="2:81" s="16" customFormat="1" x14ac:dyDescent="0.35">
      <c r="B40" s="2" t="s">
        <v>1067</v>
      </c>
      <c r="C40" s="2"/>
      <c r="D40" s="2"/>
      <c r="E40" s="2"/>
      <c r="F40" s="2"/>
      <c r="G40" s="2"/>
      <c r="H40" s="2"/>
      <c r="I40" s="2"/>
      <c r="J40" s="2"/>
      <c r="K40" s="2"/>
      <c r="L40" s="30"/>
      <c r="M40" s="2"/>
      <c r="N40" s="2"/>
      <c r="O40" s="2"/>
      <c r="P40" s="30"/>
      <c r="Q40" s="2"/>
      <c r="R40" s="2"/>
      <c r="S40" s="2"/>
      <c r="T40" s="30"/>
      <c r="U40" s="2"/>
      <c r="V40" s="2"/>
      <c r="W40" s="2"/>
      <c r="X40" s="30"/>
      <c r="Y40" s="2"/>
      <c r="Z40" s="2"/>
      <c r="AA40" s="2"/>
      <c r="AB40" s="30"/>
      <c r="AC40" s="2"/>
      <c r="AD40" s="2"/>
      <c r="AE40" s="2"/>
      <c r="AF40" s="30"/>
      <c r="AG40" s="2"/>
      <c r="AH40" s="2"/>
      <c r="AI40" s="2"/>
      <c r="AJ40" s="30"/>
      <c r="AK40" s="2"/>
      <c r="AL40" s="2"/>
      <c r="AM40" s="2"/>
      <c r="AN40" s="30"/>
      <c r="AO40" s="2"/>
      <c r="AP40" s="2"/>
      <c r="AQ40" s="2"/>
      <c r="AR40" s="30"/>
      <c r="AS40" s="2"/>
      <c r="AT40" s="2"/>
      <c r="AU40" s="2"/>
      <c r="AV40" s="30">
        <v>-3.8</v>
      </c>
      <c r="AW40" s="2"/>
      <c r="AX40" s="2"/>
      <c r="AY40" s="2"/>
      <c r="AZ40" s="30">
        <v>-5.0999999999999996</v>
      </c>
      <c r="BA40" s="2">
        <v>-5.8</v>
      </c>
      <c r="BB40" s="2">
        <v>-5.0999999999999996</v>
      </c>
      <c r="BC40" s="47">
        <f>CA40-BB40-BA40-AZ40</f>
        <v>-6.9999999999999982</v>
      </c>
      <c r="BD40" s="30">
        <v>-6.4</v>
      </c>
      <c r="BE40" s="2">
        <v>-6.7</v>
      </c>
      <c r="BF40" s="2">
        <v>-6.7</v>
      </c>
      <c r="BG40" s="2">
        <f t="shared" si="32"/>
        <v>9.7000000000000011</v>
      </c>
      <c r="BH40" s="30">
        <v>-7.3</v>
      </c>
      <c r="BI40" s="2">
        <v>-6.4</v>
      </c>
      <c r="BJ40" s="2">
        <v>-6.8</v>
      </c>
      <c r="BK40" s="2">
        <f t="shared" si="33"/>
        <v>-6.4999999999999991</v>
      </c>
      <c r="BL40" s="30"/>
      <c r="BM40" s="2"/>
      <c r="BN40" s="2"/>
      <c r="BO40" s="2"/>
      <c r="BP40" s="2"/>
      <c r="BQ40" s="2">
        <v>-3.8</v>
      </c>
      <c r="BR40" s="2">
        <v>-15.8</v>
      </c>
      <c r="BS40" s="2">
        <v>-5.7</v>
      </c>
      <c r="BT40" s="2">
        <v>-2.9</v>
      </c>
      <c r="BU40" s="2">
        <v>-4.4000000000000004</v>
      </c>
      <c r="BV40" s="2">
        <v>-7</v>
      </c>
      <c r="BW40" s="2">
        <v>-5.2</v>
      </c>
      <c r="BX40" s="2">
        <v>-8.3000000000000007</v>
      </c>
      <c r="BY40" s="2">
        <v>-10.1</v>
      </c>
      <c r="BZ40" s="2">
        <v>-13.3</v>
      </c>
      <c r="CA40" s="2">
        <v>-23</v>
      </c>
      <c r="CB40" s="2">
        <v>-27.6</v>
      </c>
      <c r="CC40" s="2">
        <v>-27</v>
      </c>
    </row>
    <row r="41" spans="2:81" s="11" customFormat="1" x14ac:dyDescent="0.35">
      <c r="B41" t="s">
        <v>1068</v>
      </c>
      <c r="C41"/>
      <c r="D41"/>
      <c r="E41"/>
      <c r="F41"/>
      <c r="G41"/>
      <c r="H41"/>
      <c r="I41"/>
      <c r="J41"/>
      <c r="K41"/>
      <c r="L41" s="28"/>
      <c r="M41"/>
      <c r="N41"/>
      <c r="O41"/>
      <c r="P41" s="28"/>
      <c r="Q41"/>
      <c r="R41"/>
      <c r="S41"/>
      <c r="T41" s="28"/>
      <c r="U41"/>
      <c r="V41"/>
      <c r="W41"/>
      <c r="X41" s="28"/>
      <c r="Y41"/>
      <c r="Z41"/>
      <c r="AA41"/>
      <c r="AB41" s="28"/>
      <c r="AC41"/>
      <c r="AD41"/>
      <c r="AE41"/>
      <c r="AF41" s="28"/>
      <c r="AG41"/>
      <c r="AH41"/>
      <c r="AI41"/>
      <c r="AJ41" s="28"/>
      <c r="AK41">
        <f t="shared" ref="AK41:BI41" si="34">SUM(AK37:AK40)</f>
        <v>0</v>
      </c>
      <c r="AL41">
        <f t="shared" si="34"/>
        <v>0</v>
      </c>
      <c r="AM41">
        <f t="shared" si="34"/>
        <v>0</v>
      </c>
      <c r="AN41" s="28">
        <f t="shared" si="34"/>
        <v>0</v>
      </c>
      <c r="AO41">
        <f t="shared" si="34"/>
        <v>0</v>
      </c>
      <c r="AP41">
        <f t="shared" si="34"/>
        <v>0</v>
      </c>
      <c r="AQ41">
        <f t="shared" si="34"/>
        <v>0</v>
      </c>
      <c r="AR41" s="28">
        <f t="shared" si="34"/>
        <v>0</v>
      </c>
      <c r="AS41">
        <f t="shared" si="34"/>
        <v>0</v>
      </c>
      <c r="AT41">
        <f t="shared" si="34"/>
        <v>0</v>
      </c>
      <c r="AU41">
        <f t="shared" si="34"/>
        <v>0</v>
      </c>
      <c r="AV41" s="28">
        <f t="shared" si="34"/>
        <v>8.1999999999999993</v>
      </c>
      <c r="AW41">
        <f t="shared" si="34"/>
        <v>0</v>
      </c>
      <c r="AX41">
        <f t="shared" si="34"/>
        <v>0</v>
      </c>
      <c r="AY41">
        <f t="shared" si="34"/>
        <v>0</v>
      </c>
      <c r="AZ41" s="28">
        <f t="shared" si="34"/>
        <v>4.7000000000000011</v>
      </c>
      <c r="BA41">
        <f t="shared" si="34"/>
        <v>2.8999999999999995</v>
      </c>
      <c r="BB41">
        <f t="shared" si="34"/>
        <v>12.700000000000001</v>
      </c>
      <c r="BC41">
        <f t="shared" si="34"/>
        <v>9.0000000000000018</v>
      </c>
      <c r="BD41" s="28">
        <f t="shared" si="34"/>
        <v>4.9000000000000004</v>
      </c>
      <c r="BE41">
        <f t="shared" si="34"/>
        <v>3.3</v>
      </c>
      <c r="BF41">
        <f t="shared" si="34"/>
        <v>10.5</v>
      </c>
      <c r="BG41">
        <f>SUM(BG37:BG40)</f>
        <v>11.799999999999999</v>
      </c>
      <c r="BH41" s="28">
        <f t="shared" si="34"/>
        <v>-1.2000000000000002</v>
      </c>
      <c r="BI41">
        <f t="shared" si="34"/>
        <v>-1.9000000000000004</v>
      </c>
      <c r="BJ41">
        <f>SUM(BJ37:BJ40)</f>
        <v>-3.6</v>
      </c>
      <c r="BK41">
        <f>SUM(BK37:BK40)</f>
        <v>4.1000000000000005</v>
      </c>
      <c r="BL41" s="28"/>
      <c r="BM41"/>
      <c r="BN41"/>
      <c r="BO41"/>
      <c r="BP41"/>
      <c r="BQ41" s="11">
        <f t="shared" ref="BQ41:CA41" si="35">SUM(BQ37:BQ40)</f>
        <v>23.1</v>
      </c>
      <c r="BR41" s="11">
        <f t="shared" si="35"/>
        <v>29.499999999999996</v>
      </c>
      <c r="BS41" s="11">
        <f t="shared" si="35"/>
        <v>-49.7</v>
      </c>
      <c r="BT41" s="11">
        <f t="shared" si="35"/>
        <v>18.2</v>
      </c>
      <c r="BU41" s="11">
        <f t="shared" si="35"/>
        <v>5.2999999999999989</v>
      </c>
      <c r="BV41" s="11">
        <f t="shared" si="35"/>
        <v>-4.4999999999999964</v>
      </c>
      <c r="BW41" s="11">
        <f t="shared" si="35"/>
        <v>-18.599999999999998</v>
      </c>
      <c r="BX41" s="11">
        <f t="shared" si="35"/>
        <v>-5.8000000000000007</v>
      </c>
      <c r="BY41" s="11">
        <f t="shared" si="35"/>
        <v>30.5</v>
      </c>
      <c r="BZ41" s="11">
        <f t="shared" si="35"/>
        <v>38</v>
      </c>
      <c r="CA41" s="11">
        <f t="shared" si="35"/>
        <v>29.299999999999997</v>
      </c>
      <c r="CB41" s="11">
        <f>SUM(CB37:CB40)</f>
        <v>27.9</v>
      </c>
      <c r="CC41" s="11">
        <f>SUM(CC37:CC40)</f>
        <v>-2.6000000000000014</v>
      </c>
    </row>
    <row r="43" spans="2:81" s="8" customFormat="1" x14ac:dyDescent="0.35">
      <c r="B43" s="10" t="s">
        <v>1040</v>
      </c>
      <c r="C43" s="10"/>
      <c r="D43" s="10"/>
      <c r="E43" s="10"/>
      <c r="F43" s="10"/>
      <c r="G43" s="10"/>
      <c r="H43" s="10"/>
      <c r="I43" s="10"/>
      <c r="J43" s="10"/>
      <c r="K43" s="10"/>
      <c r="L43" s="39"/>
      <c r="M43" s="10"/>
      <c r="N43" s="10"/>
      <c r="O43" s="10"/>
      <c r="P43" s="39"/>
      <c r="Q43" s="10"/>
      <c r="R43" s="10"/>
      <c r="S43" s="10"/>
      <c r="T43" s="39"/>
      <c r="U43" s="10"/>
      <c r="V43" s="10"/>
      <c r="W43" s="10"/>
      <c r="X43" s="39"/>
      <c r="Y43" s="10"/>
      <c r="Z43" s="10"/>
      <c r="AA43" s="10"/>
      <c r="AB43" s="39"/>
      <c r="AC43" s="10"/>
      <c r="AD43" s="10"/>
      <c r="AE43" s="10"/>
      <c r="AF43" s="39"/>
      <c r="AG43" s="10"/>
      <c r="AH43" s="10"/>
      <c r="AI43" s="10"/>
      <c r="AJ43" s="39"/>
      <c r="AK43" s="10"/>
      <c r="AL43" s="10"/>
      <c r="AM43" s="10"/>
      <c r="AN43" s="39"/>
      <c r="AO43" s="10"/>
      <c r="AP43" s="10"/>
      <c r="AQ43" s="10"/>
      <c r="AR43" s="39"/>
      <c r="AS43" s="10"/>
      <c r="AT43" s="10"/>
      <c r="AU43" s="10"/>
      <c r="AV43" s="39"/>
      <c r="AW43" s="10"/>
      <c r="AX43" s="10"/>
      <c r="AY43" s="10"/>
      <c r="AZ43" s="39"/>
      <c r="BA43" s="10"/>
      <c r="BB43" s="10"/>
      <c r="BC43" s="10"/>
      <c r="BD43" s="39"/>
      <c r="BE43" s="10"/>
      <c r="BF43" s="10"/>
      <c r="BG43" s="10"/>
      <c r="BH43" s="39"/>
      <c r="BI43" s="10"/>
      <c r="BJ43" s="10"/>
      <c r="BK43" s="10"/>
      <c r="BL43" s="39"/>
      <c r="BM43" s="10"/>
      <c r="BN43" s="10"/>
      <c r="BO43" s="10"/>
      <c r="BP43" s="10"/>
    </row>
    <row r="44" spans="2:81" s="8" customFormat="1" x14ac:dyDescent="0.35">
      <c r="B44" s="7" t="s">
        <v>1047</v>
      </c>
      <c r="C44" s="7"/>
      <c r="D44" s="7"/>
      <c r="E44" s="7"/>
      <c r="F44" s="7"/>
      <c r="G44" s="7"/>
      <c r="H44" s="7"/>
      <c r="I44" s="7"/>
      <c r="J44" s="7"/>
      <c r="K44" s="7"/>
      <c r="L44" s="38"/>
      <c r="M44" s="7"/>
      <c r="N44" s="7"/>
      <c r="O44" s="7"/>
      <c r="P44" s="38"/>
      <c r="Q44" s="7"/>
      <c r="R44" s="7"/>
      <c r="S44" s="7"/>
      <c r="T44" s="38"/>
      <c r="U44" s="7"/>
      <c r="V44" s="7"/>
      <c r="W44" s="7"/>
      <c r="X44" s="38"/>
      <c r="Y44" s="7"/>
      <c r="Z44" s="7"/>
      <c r="AA44" s="7"/>
      <c r="AB44" s="38"/>
      <c r="AC44" s="7"/>
      <c r="AD44" s="7"/>
      <c r="AE44" s="7"/>
      <c r="AF44" s="38"/>
      <c r="AG44" s="7"/>
      <c r="AH44" s="7"/>
      <c r="AI44" s="7"/>
      <c r="AJ44" s="38"/>
      <c r="AK44" s="7"/>
      <c r="AL44" s="7"/>
      <c r="AM44" s="7"/>
      <c r="AN44" s="38"/>
      <c r="AO44" s="7"/>
      <c r="AP44" s="7"/>
      <c r="AQ44" s="7"/>
      <c r="AR44" s="38"/>
      <c r="AS44" s="7"/>
      <c r="AT44" s="7"/>
      <c r="AU44" s="7"/>
      <c r="AV44" s="38"/>
      <c r="AW44" s="7"/>
      <c r="AX44" s="7"/>
      <c r="AY44" s="7"/>
      <c r="AZ44" s="38"/>
      <c r="BA44" s="7"/>
      <c r="BB44" s="7"/>
      <c r="BC44" s="7"/>
      <c r="BD44" s="38"/>
      <c r="BE44" s="7"/>
      <c r="BF44" s="7"/>
      <c r="BG44" s="7"/>
      <c r="BH44" s="38"/>
      <c r="BI44" s="7"/>
      <c r="BJ44" s="7"/>
      <c r="BK44" s="7"/>
      <c r="BL44" s="38"/>
      <c r="BM44" s="7"/>
      <c r="BN44" s="7"/>
      <c r="BO44" s="7"/>
      <c r="BP44" s="7"/>
    </row>
    <row r="45" spans="2:81" x14ac:dyDescent="0.35">
      <c r="B45" t="s">
        <v>1041</v>
      </c>
      <c r="AV45" s="28">
        <v>86.8</v>
      </c>
      <c r="AZ45" s="28">
        <v>84.7</v>
      </c>
      <c r="BA45">
        <v>90</v>
      </c>
      <c r="BB45">
        <v>98.7</v>
      </c>
      <c r="BC45">
        <f>CA45-BB45-BA45-AZ45</f>
        <v>102.49999999999999</v>
      </c>
      <c r="BD45" s="28">
        <v>92.6</v>
      </c>
      <c r="BE45">
        <v>91.8</v>
      </c>
      <c r="BF45">
        <v>86.4</v>
      </c>
      <c r="BG45">
        <f t="shared" ref="BG45:BG47" si="36">BY45-BF45-BE45-BD45</f>
        <v>62.700000000000017</v>
      </c>
      <c r="BH45" s="28">
        <v>89.5</v>
      </c>
      <c r="BI45">
        <v>104.2</v>
      </c>
      <c r="BJ45">
        <v>114.6</v>
      </c>
      <c r="BK45">
        <f t="shared" ref="BK45:BK47" si="37">CC45-BJ45-BI45-BH45</f>
        <v>112.09999999999997</v>
      </c>
      <c r="BQ45" t="s">
        <v>1032</v>
      </c>
      <c r="BR45" t="s">
        <v>1032</v>
      </c>
      <c r="BS45" t="s">
        <v>1032</v>
      </c>
      <c r="BT45" t="s">
        <v>1032</v>
      </c>
      <c r="BU45" t="s">
        <v>1032</v>
      </c>
      <c r="BV45" t="s">
        <v>1032</v>
      </c>
      <c r="BW45" t="s">
        <v>1032</v>
      </c>
      <c r="BX45" t="s">
        <v>1032</v>
      </c>
      <c r="BY45">
        <v>333.5</v>
      </c>
      <c r="BZ45">
        <v>368.6</v>
      </c>
      <c r="CA45">
        <v>375.9</v>
      </c>
      <c r="CB45">
        <v>359.7</v>
      </c>
      <c r="CC45">
        <v>420.4</v>
      </c>
    </row>
    <row r="46" spans="2:81" x14ac:dyDescent="0.35">
      <c r="B46" t="s">
        <v>1042</v>
      </c>
      <c r="AV46" s="28">
        <v>24.9</v>
      </c>
      <c r="AZ46" s="28">
        <v>28</v>
      </c>
      <c r="BA46">
        <v>24.9</v>
      </c>
      <c r="BB46">
        <v>34.5</v>
      </c>
      <c r="BC46">
        <f>CA46-BB46-BA46-AZ46</f>
        <v>36.400000000000006</v>
      </c>
      <c r="BD46" s="28">
        <v>31.7</v>
      </c>
      <c r="BE46">
        <v>35.799999999999997</v>
      </c>
      <c r="BF46">
        <v>34.9</v>
      </c>
      <c r="BG46">
        <f t="shared" si="36"/>
        <v>-6.399999999999995</v>
      </c>
      <c r="BH46" s="28">
        <v>34.700000000000003</v>
      </c>
      <c r="BI46">
        <v>36.1</v>
      </c>
      <c r="BJ46">
        <v>39.799999999999997</v>
      </c>
      <c r="BK46">
        <f t="shared" si="37"/>
        <v>46.899999999999991</v>
      </c>
      <c r="BQ46" t="s">
        <v>1032</v>
      </c>
      <c r="BR46" t="s">
        <v>1032</v>
      </c>
      <c r="BS46" t="s">
        <v>1032</v>
      </c>
      <c r="BT46" t="s">
        <v>1032</v>
      </c>
      <c r="BU46" t="s">
        <v>1032</v>
      </c>
      <c r="BV46" t="s">
        <v>1032</v>
      </c>
      <c r="BW46" t="s">
        <v>1032</v>
      </c>
      <c r="BX46" t="s">
        <v>1032</v>
      </c>
      <c r="BY46">
        <v>96</v>
      </c>
      <c r="BZ46">
        <v>111.4</v>
      </c>
      <c r="CA46">
        <v>123.8</v>
      </c>
      <c r="CB46">
        <v>151.5</v>
      </c>
      <c r="CC46">
        <v>157.5</v>
      </c>
    </row>
    <row r="47" spans="2:81" s="2" customFormat="1" x14ac:dyDescent="0.35">
      <c r="B47" s="2" t="s">
        <v>1043</v>
      </c>
      <c r="L47" s="30"/>
      <c r="P47" s="30"/>
      <c r="T47" s="30"/>
      <c r="X47" s="30"/>
      <c r="AB47" s="30"/>
      <c r="AF47" s="30"/>
      <c r="AJ47" s="30"/>
      <c r="AN47" s="30"/>
      <c r="AR47" s="30"/>
      <c r="AV47" s="30">
        <v>13.8</v>
      </c>
      <c r="AZ47" s="30">
        <v>14.2</v>
      </c>
      <c r="BA47" s="2">
        <v>13.5</v>
      </c>
      <c r="BB47" s="2">
        <v>15.3</v>
      </c>
      <c r="BC47" s="47">
        <f>CA47-BB47-BA47-AZ47</f>
        <v>18.000000000000004</v>
      </c>
      <c r="BD47" s="30">
        <v>14</v>
      </c>
      <c r="BE47" s="2">
        <v>17.2</v>
      </c>
      <c r="BF47" s="2">
        <v>18</v>
      </c>
      <c r="BG47" s="2">
        <f t="shared" si="36"/>
        <v>6.4000000000000021</v>
      </c>
      <c r="BH47" s="30">
        <v>19.399999999999999</v>
      </c>
      <c r="BI47" s="2">
        <v>27.5</v>
      </c>
      <c r="BJ47" s="2">
        <v>24.2</v>
      </c>
      <c r="BK47" s="2">
        <f t="shared" si="37"/>
        <v>27.6</v>
      </c>
      <c r="BL47" s="30"/>
      <c r="BQ47" s="2" t="s">
        <v>1032</v>
      </c>
      <c r="BR47" s="2" t="s">
        <v>1032</v>
      </c>
      <c r="BS47" s="2" t="s">
        <v>1032</v>
      </c>
      <c r="BT47" s="2" t="s">
        <v>1032</v>
      </c>
      <c r="BU47" s="2" t="s">
        <v>1032</v>
      </c>
      <c r="BV47" s="2" t="s">
        <v>1032</v>
      </c>
      <c r="BW47" s="2" t="s">
        <v>1032</v>
      </c>
      <c r="BX47" s="2" t="s">
        <v>1032</v>
      </c>
      <c r="BY47" s="2">
        <v>55.6</v>
      </c>
      <c r="BZ47" s="2">
        <v>76.099999999999994</v>
      </c>
      <c r="CA47" s="2">
        <v>61</v>
      </c>
      <c r="CB47" s="2">
        <v>68.400000000000006</v>
      </c>
      <c r="CC47" s="2">
        <v>98.7</v>
      </c>
    </row>
    <row r="48" spans="2:81" s="11" customFormat="1" x14ac:dyDescent="0.35">
      <c r="B48" s="11" t="s">
        <v>1044</v>
      </c>
      <c r="L48" s="34"/>
      <c r="P48" s="34"/>
      <c r="T48" s="34"/>
      <c r="X48" s="34"/>
      <c r="AB48" s="34"/>
      <c r="AF48" s="34"/>
      <c r="AJ48" s="34"/>
      <c r="AK48" s="11">
        <f t="shared" ref="AK48:BI48" si="38">SUM(AK45:AK47)</f>
        <v>0</v>
      </c>
      <c r="AL48" s="11">
        <f t="shared" si="38"/>
        <v>0</v>
      </c>
      <c r="AM48" s="11">
        <f t="shared" si="38"/>
        <v>0</v>
      </c>
      <c r="AN48" s="34">
        <f t="shared" si="38"/>
        <v>0</v>
      </c>
      <c r="AO48" s="11">
        <f t="shared" si="38"/>
        <v>0</v>
      </c>
      <c r="AP48" s="11">
        <f t="shared" si="38"/>
        <v>0</v>
      </c>
      <c r="AQ48" s="11">
        <f t="shared" si="38"/>
        <v>0</v>
      </c>
      <c r="AR48" s="34">
        <f t="shared" si="38"/>
        <v>0</v>
      </c>
      <c r="AS48" s="11">
        <f t="shared" si="38"/>
        <v>0</v>
      </c>
      <c r="AT48" s="11">
        <f t="shared" si="38"/>
        <v>0</v>
      </c>
      <c r="AU48" s="11">
        <f t="shared" si="38"/>
        <v>0</v>
      </c>
      <c r="AV48" s="34">
        <f t="shared" si="38"/>
        <v>125.49999999999999</v>
      </c>
      <c r="AW48" s="11">
        <f t="shared" si="38"/>
        <v>0</v>
      </c>
      <c r="AX48" s="11">
        <f t="shared" si="38"/>
        <v>0</v>
      </c>
      <c r="AY48" s="11">
        <f t="shared" si="38"/>
        <v>0</v>
      </c>
      <c r="AZ48" s="34">
        <f t="shared" si="38"/>
        <v>126.9</v>
      </c>
      <c r="BA48" s="11">
        <f t="shared" si="38"/>
        <v>128.4</v>
      </c>
      <c r="BB48" s="11">
        <f t="shared" si="38"/>
        <v>148.5</v>
      </c>
      <c r="BC48" s="11">
        <f t="shared" si="38"/>
        <v>156.89999999999998</v>
      </c>
      <c r="BD48" s="34">
        <f t="shared" si="38"/>
        <v>138.30000000000001</v>
      </c>
      <c r="BE48" s="11">
        <f t="shared" si="38"/>
        <v>144.79999999999998</v>
      </c>
      <c r="BF48" s="11">
        <f t="shared" si="38"/>
        <v>139.30000000000001</v>
      </c>
      <c r="BG48" s="11">
        <f>SUM(BG45:BG47)</f>
        <v>62.700000000000031</v>
      </c>
      <c r="BH48" s="34">
        <f t="shared" si="38"/>
        <v>143.6</v>
      </c>
      <c r="BI48" s="11">
        <f t="shared" si="38"/>
        <v>167.8</v>
      </c>
      <c r="BJ48" s="11">
        <f>SUM(BJ45:BJ47)</f>
        <v>178.59999999999997</v>
      </c>
      <c r="BK48" s="11">
        <f>SUM(BK45:BK47)</f>
        <v>186.59999999999994</v>
      </c>
      <c r="BL48" s="34"/>
      <c r="BQ48" s="11">
        <f t="shared" ref="BQ48:BX48" si="39">BQ10</f>
        <v>372.2</v>
      </c>
      <c r="BR48" s="11">
        <f t="shared" si="39"/>
        <v>601.70000000000005</v>
      </c>
      <c r="BS48" s="11">
        <f t="shared" si="39"/>
        <v>783.2</v>
      </c>
      <c r="BT48" s="11">
        <f t="shared" si="39"/>
        <v>512.79999999999995</v>
      </c>
      <c r="BU48" s="11">
        <f t="shared" si="39"/>
        <v>485.1</v>
      </c>
      <c r="BV48" s="11">
        <f t="shared" si="39"/>
        <v>446.1</v>
      </c>
      <c r="BW48" s="11">
        <f t="shared" si="39"/>
        <v>465.8</v>
      </c>
      <c r="BX48" s="11">
        <f t="shared" si="39"/>
        <v>481.6</v>
      </c>
      <c r="BY48" s="11">
        <f t="shared" ref="BY48:CA48" si="40">SUM(BY45:BY47)</f>
        <v>485.1</v>
      </c>
      <c r="BZ48" s="11">
        <f t="shared" si="40"/>
        <v>556.1</v>
      </c>
      <c r="CA48" s="11">
        <f t="shared" si="40"/>
        <v>560.70000000000005</v>
      </c>
      <c r="CB48" s="11">
        <f>SUM(CB45:CB47)</f>
        <v>579.6</v>
      </c>
      <c r="CC48" s="11">
        <f>SUM(CC45:CC47)</f>
        <v>676.6</v>
      </c>
    </row>
    <row r="49" spans="2:81" s="8" customFormat="1" x14ac:dyDescent="0.35">
      <c r="B49" s="7" t="s">
        <v>1046</v>
      </c>
      <c r="C49" s="7"/>
      <c r="D49" s="7"/>
      <c r="E49" s="7"/>
      <c r="F49" s="7"/>
      <c r="G49" s="7"/>
      <c r="H49" s="7"/>
      <c r="I49" s="7"/>
      <c r="J49" s="7"/>
      <c r="K49" s="7"/>
      <c r="L49" s="38"/>
      <c r="M49" s="7"/>
      <c r="N49" s="7"/>
      <c r="O49" s="7"/>
      <c r="P49" s="38"/>
      <c r="Q49" s="7"/>
      <c r="R49" s="7"/>
      <c r="S49" s="7"/>
      <c r="T49" s="38"/>
      <c r="U49" s="7"/>
      <c r="V49" s="7"/>
      <c r="W49" s="7"/>
      <c r="X49" s="38"/>
      <c r="Y49" s="7"/>
      <c r="Z49" s="7"/>
      <c r="AA49" s="7"/>
      <c r="AB49" s="38"/>
      <c r="AC49" s="7"/>
      <c r="AD49" s="7"/>
      <c r="AE49" s="7"/>
      <c r="AF49" s="38"/>
      <c r="AG49" s="7"/>
      <c r="AH49" s="7"/>
      <c r="AI49" s="7"/>
      <c r="AJ49" s="38"/>
      <c r="AK49" s="7"/>
      <c r="AL49" s="7"/>
      <c r="AM49" s="7"/>
      <c r="AN49" s="38"/>
      <c r="AO49" s="7"/>
      <c r="AP49" s="7"/>
      <c r="AQ49" s="7"/>
      <c r="AR49" s="38"/>
      <c r="AS49" s="7"/>
      <c r="AT49" s="7"/>
      <c r="AU49" s="7"/>
      <c r="AV49" s="38"/>
      <c r="AW49" s="7"/>
      <c r="AX49" s="7"/>
      <c r="AY49" s="7"/>
      <c r="AZ49" s="38"/>
      <c r="BA49" s="7"/>
      <c r="BB49" s="7"/>
      <c r="BC49" s="7"/>
      <c r="BD49" s="38"/>
      <c r="BE49" s="7"/>
      <c r="BF49" s="7"/>
      <c r="BG49" s="7"/>
      <c r="BH49" s="38"/>
      <c r="BI49" s="7"/>
      <c r="BJ49" s="7"/>
      <c r="BK49" s="7"/>
      <c r="BL49" s="38"/>
      <c r="BM49" s="7"/>
      <c r="BN49" s="7"/>
      <c r="BO49" s="7"/>
      <c r="BP49" s="7"/>
    </row>
    <row r="50" spans="2:81" x14ac:dyDescent="0.35">
      <c r="B50" t="s">
        <v>1041</v>
      </c>
      <c r="AV50" s="28">
        <v>30.1</v>
      </c>
      <c r="AZ50" s="28">
        <v>39.4</v>
      </c>
      <c r="BA50">
        <v>39.4</v>
      </c>
      <c r="BB50">
        <v>46.6</v>
      </c>
      <c r="BC50">
        <f>CA50-BB50-BA50-AZ50</f>
        <v>45.1</v>
      </c>
      <c r="BD50" s="28">
        <v>49.6</v>
      </c>
      <c r="BE50">
        <v>54.4</v>
      </c>
      <c r="BF50">
        <v>57.3</v>
      </c>
      <c r="BG50">
        <f t="shared" ref="BG50:BG52" si="41">BY50-BF50-BE50-BD50</f>
        <v>-47.8</v>
      </c>
      <c r="BH50" s="28">
        <v>50.1</v>
      </c>
      <c r="BI50">
        <v>51.9</v>
      </c>
      <c r="BJ50">
        <v>43.5</v>
      </c>
      <c r="BK50">
        <f t="shared" ref="BK50:BK52" si="42">CC50-BJ50-BI50-BH50</f>
        <v>57.800000000000004</v>
      </c>
      <c r="BQ50" t="s">
        <v>1032</v>
      </c>
      <c r="BR50" t="s">
        <v>1032</v>
      </c>
      <c r="BS50" t="s">
        <v>1032</v>
      </c>
      <c r="BT50" t="s">
        <v>1032</v>
      </c>
      <c r="BU50" t="s">
        <v>1032</v>
      </c>
      <c r="BV50" t="s">
        <v>1032</v>
      </c>
      <c r="BW50" t="s">
        <v>1032</v>
      </c>
      <c r="BX50" t="s">
        <v>1032</v>
      </c>
      <c r="BY50">
        <v>113.5</v>
      </c>
      <c r="BZ50">
        <v>138.80000000000001</v>
      </c>
      <c r="CA50">
        <v>170.5</v>
      </c>
      <c r="CB50">
        <v>211.4</v>
      </c>
      <c r="CC50">
        <v>203.3</v>
      </c>
    </row>
    <row r="51" spans="2:81" x14ac:dyDescent="0.35">
      <c r="B51" t="s">
        <v>1042</v>
      </c>
      <c r="AV51" s="28">
        <v>4.5</v>
      </c>
      <c r="AZ51" s="28">
        <v>2.4</v>
      </c>
      <c r="BA51">
        <v>2.5</v>
      </c>
      <c r="BB51">
        <v>6.5</v>
      </c>
      <c r="BC51">
        <f>CA51-BB51-BA51-AZ51</f>
        <v>4.2999999999999989</v>
      </c>
      <c r="BD51" s="28">
        <v>6.3</v>
      </c>
      <c r="BE51">
        <v>5.5</v>
      </c>
      <c r="BF51">
        <v>3.6</v>
      </c>
      <c r="BG51">
        <f t="shared" si="41"/>
        <v>2.9000000000000012</v>
      </c>
      <c r="BH51" s="28">
        <v>1.8</v>
      </c>
      <c r="BI51">
        <v>3.6</v>
      </c>
      <c r="BJ51">
        <v>5.9</v>
      </c>
      <c r="BK51">
        <f t="shared" si="42"/>
        <v>4.3</v>
      </c>
      <c r="BQ51" t="s">
        <v>1032</v>
      </c>
      <c r="BR51" t="s">
        <v>1032</v>
      </c>
      <c r="BS51" t="s">
        <v>1032</v>
      </c>
      <c r="BT51" t="s">
        <v>1032</v>
      </c>
      <c r="BU51" t="s">
        <v>1032</v>
      </c>
      <c r="BV51" t="s">
        <v>1032</v>
      </c>
      <c r="BW51" t="s">
        <v>1032</v>
      </c>
      <c r="BX51" t="s">
        <v>1032</v>
      </c>
      <c r="BY51">
        <v>18.3</v>
      </c>
      <c r="BZ51">
        <v>21.1</v>
      </c>
      <c r="CA51">
        <v>15.7</v>
      </c>
      <c r="CB51">
        <v>18.3</v>
      </c>
      <c r="CC51">
        <v>15.6</v>
      </c>
    </row>
    <row r="52" spans="2:81" s="2" customFormat="1" x14ac:dyDescent="0.35">
      <c r="B52" s="2" t="s">
        <v>1043</v>
      </c>
      <c r="L52" s="30"/>
      <c r="P52" s="30"/>
      <c r="T52" s="30"/>
      <c r="X52" s="30"/>
      <c r="AB52" s="30"/>
      <c r="AF52" s="30"/>
      <c r="AJ52" s="30"/>
      <c r="AN52" s="30"/>
      <c r="AR52" s="30"/>
      <c r="AV52" s="30">
        <v>0.3</v>
      </c>
      <c r="AZ52" s="30">
        <v>0.2</v>
      </c>
      <c r="BA52" s="2">
        <v>0.1</v>
      </c>
      <c r="BB52" s="2">
        <v>0.4</v>
      </c>
      <c r="BC52">
        <f>CA52-BB52-BA52-AZ52</f>
        <v>0.10000000000000003</v>
      </c>
      <c r="BD52" s="30">
        <v>0</v>
      </c>
      <c r="BE52" s="2">
        <v>0.4</v>
      </c>
      <c r="BF52" s="2">
        <v>0.4</v>
      </c>
      <c r="BG52">
        <f t="shared" si="41"/>
        <v>0.30000000000000004</v>
      </c>
      <c r="BH52" s="30">
        <v>0.7</v>
      </c>
      <c r="BI52" s="2">
        <v>0.9</v>
      </c>
      <c r="BJ52" s="2">
        <v>0.6</v>
      </c>
      <c r="BK52">
        <f t="shared" si="42"/>
        <v>0.59999999999999987</v>
      </c>
      <c r="BL52" s="30"/>
      <c r="BQ52" s="2" t="s">
        <v>1032</v>
      </c>
      <c r="BR52" s="2" t="s">
        <v>1032</v>
      </c>
      <c r="BS52" s="2" t="s">
        <v>1032</v>
      </c>
      <c r="BT52" s="2" t="s">
        <v>1032</v>
      </c>
      <c r="BU52" s="2" t="s">
        <v>1032</v>
      </c>
      <c r="BV52" s="2" t="s">
        <v>1032</v>
      </c>
      <c r="BW52" s="2" t="s">
        <v>1032</v>
      </c>
      <c r="BX52" s="2" t="s">
        <v>1032</v>
      </c>
      <c r="BY52" s="2">
        <v>1.1000000000000001</v>
      </c>
      <c r="BZ52" s="2">
        <v>1.5</v>
      </c>
      <c r="CA52" s="2">
        <v>0.8</v>
      </c>
      <c r="CB52" s="2">
        <v>2.2000000000000002</v>
      </c>
      <c r="CC52" s="2">
        <v>2.8</v>
      </c>
    </row>
    <row r="53" spans="2:81" s="14" customFormat="1" x14ac:dyDescent="0.35">
      <c r="B53" s="14" t="s">
        <v>1038</v>
      </c>
      <c r="L53" s="40"/>
      <c r="P53" s="40"/>
      <c r="T53" s="40"/>
      <c r="X53" s="40"/>
      <c r="AB53" s="40"/>
      <c r="AF53" s="40"/>
      <c r="AJ53" s="40"/>
      <c r="AK53" s="14">
        <f t="shared" ref="AK53:BI53" si="43">SUM(AK50:AK52)</f>
        <v>0</v>
      </c>
      <c r="AL53" s="14">
        <f t="shared" si="43"/>
        <v>0</v>
      </c>
      <c r="AM53" s="14">
        <f t="shared" si="43"/>
        <v>0</v>
      </c>
      <c r="AN53" s="40">
        <f t="shared" si="43"/>
        <v>0</v>
      </c>
      <c r="AO53" s="14">
        <f t="shared" si="43"/>
        <v>0</v>
      </c>
      <c r="AP53" s="14">
        <f t="shared" si="43"/>
        <v>0</v>
      </c>
      <c r="AQ53" s="14">
        <f t="shared" si="43"/>
        <v>0</v>
      </c>
      <c r="AR53" s="40">
        <f t="shared" si="43"/>
        <v>0</v>
      </c>
      <c r="AS53" s="14">
        <f t="shared" si="43"/>
        <v>0</v>
      </c>
      <c r="AT53" s="14">
        <f t="shared" si="43"/>
        <v>0</v>
      </c>
      <c r="AU53" s="14">
        <f t="shared" si="43"/>
        <v>0</v>
      </c>
      <c r="AV53" s="40">
        <f t="shared" si="43"/>
        <v>34.9</v>
      </c>
      <c r="AW53" s="14">
        <f t="shared" si="43"/>
        <v>0</v>
      </c>
      <c r="AX53" s="14">
        <f t="shared" si="43"/>
        <v>0</v>
      </c>
      <c r="AY53" s="14">
        <f t="shared" si="43"/>
        <v>0</v>
      </c>
      <c r="AZ53" s="40">
        <f t="shared" si="43"/>
        <v>42</v>
      </c>
      <c r="BA53" s="14">
        <f t="shared" si="43"/>
        <v>42</v>
      </c>
      <c r="BB53" s="14">
        <f t="shared" si="43"/>
        <v>53.5</v>
      </c>
      <c r="BC53" s="14">
        <f t="shared" si="43"/>
        <v>49.5</v>
      </c>
      <c r="BD53" s="40">
        <f t="shared" si="43"/>
        <v>55.9</v>
      </c>
      <c r="BE53" s="14">
        <f t="shared" si="43"/>
        <v>60.3</v>
      </c>
      <c r="BF53" s="14">
        <f t="shared" si="43"/>
        <v>61.3</v>
      </c>
      <c r="BG53" s="14">
        <f>SUM(BG50:BG52)</f>
        <v>-44.6</v>
      </c>
      <c r="BH53" s="40">
        <f t="shared" si="43"/>
        <v>52.6</v>
      </c>
      <c r="BI53" s="14">
        <f t="shared" si="43"/>
        <v>56.4</v>
      </c>
      <c r="BJ53" s="14">
        <f>SUM(BJ50:BJ52)</f>
        <v>50</v>
      </c>
      <c r="BK53" s="14">
        <f>SUM(BK50:BK52)</f>
        <v>62.7</v>
      </c>
      <c r="BL53" s="40"/>
      <c r="BQ53" s="14">
        <f t="shared" ref="BQ53:BX53" si="44">BQ22</f>
        <v>0</v>
      </c>
      <c r="BR53" s="14">
        <f t="shared" si="44"/>
        <v>0</v>
      </c>
      <c r="BS53" s="14">
        <f t="shared" si="44"/>
        <v>0</v>
      </c>
      <c r="BT53" s="14">
        <f t="shared" si="44"/>
        <v>121.6</v>
      </c>
      <c r="BU53" s="14">
        <f t="shared" si="44"/>
        <v>81.5</v>
      </c>
      <c r="BV53" s="14">
        <f t="shared" si="44"/>
        <v>66.3</v>
      </c>
      <c r="BW53" s="14">
        <f t="shared" si="44"/>
        <v>75.8</v>
      </c>
      <c r="BX53" s="14">
        <f t="shared" si="44"/>
        <v>121.7</v>
      </c>
      <c r="BY53" s="14">
        <f t="shared" ref="BY53:BZ53" si="45">SUM(BY50:BY52)</f>
        <v>132.9</v>
      </c>
      <c r="BZ53" s="14">
        <f t="shared" si="45"/>
        <v>161.4</v>
      </c>
      <c r="CA53" s="14">
        <f>SUM(CA50:CA52)</f>
        <v>187</v>
      </c>
      <c r="CB53" s="14">
        <f>SUM(CB50:CB52)</f>
        <v>231.9</v>
      </c>
      <c r="CC53" s="14">
        <f>SUM(CC50:CC52)</f>
        <v>221.70000000000002</v>
      </c>
    </row>
    <row r="54" spans="2:81" s="11" customFormat="1" x14ac:dyDescent="0.35">
      <c r="B54" s="11" t="s">
        <v>1010</v>
      </c>
      <c r="L54" s="34"/>
      <c r="P54" s="34"/>
      <c r="T54" s="34"/>
      <c r="X54" s="34"/>
      <c r="AB54" s="34"/>
      <c r="AF54" s="34"/>
      <c r="AJ54" s="34"/>
      <c r="AK54" s="11">
        <f t="shared" ref="AK54:BI54" si="46">AK53+AK48</f>
        <v>0</v>
      </c>
      <c r="AL54" s="11">
        <f t="shared" si="46"/>
        <v>0</v>
      </c>
      <c r="AM54" s="11">
        <f t="shared" si="46"/>
        <v>0</v>
      </c>
      <c r="AN54" s="34">
        <f t="shared" si="46"/>
        <v>0</v>
      </c>
      <c r="AO54" s="11">
        <f t="shared" si="46"/>
        <v>0</v>
      </c>
      <c r="AP54" s="11">
        <f t="shared" si="46"/>
        <v>0</v>
      </c>
      <c r="AQ54" s="11">
        <f t="shared" si="46"/>
        <v>0</v>
      </c>
      <c r="AR54" s="34">
        <f t="shared" si="46"/>
        <v>0</v>
      </c>
      <c r="AS54" s="11">
        <f t="shared" si="46"/>
        <v>0</v>
      </c>
      <c r="AT54" s="11">
        <f t="shared" si="46"/>
        <v>0</v>
      </c>
      <c r="AU54" s="11">
        <f t="shared" si="46"/>
        <v>0</v>
      </c>
      <c r="AV54" s="34">
        <f t="shared" si="46"/>
        <v>160.39999999999998</v>
      </c>
      <c r="AW54" s="11">
        <f t="shared" si="46"/>
        <v>0</v>
      </c>
      <c r="AX54" s="11">
        <f t="shared" si="46"/>
        <v>0</v>
      </c>
      <c r="AY54" s="11">
        <f t="shared" si="46"/>
        <v>0</v>
      </c>
      <c r="AZ54" s="34">
        <f t="shared" si="46"/>
        <v>168.9</v>
      </c>
      <c r="BA54" s="11">
        <f t="shared" si="46"/>
        <v>170.4</v>
      </c>
      <c r="BB54" s="11">
        <f t="shared" si="46"/>
        <v>202</v>
      </c>
      <c r="BC54" s="11">
        <f t="shared" si="46"/>
        <v>206.39999999999998</v>
      </c>
      <c r="BD54" s="34">
        <f t="shared" si="46"/>
        <v>194.20000000000002</v>
      </c>
      <c r="BE54" s="11">
        <f t="shared" si="46"/>
        <v>205.09999999999997</v>
      </c>
      <c r="BF54" s="11">
        <f t="shared" si="46"/>
        <v>200.60000000000002</v>
      </c>
      <c r="BG54" s="11">
        <f>BG53+BG48</f>
        <v>18.10000000000003</v>
      </c>
      <c r="BH54" s="34">
        <f t="shared" si="46"/>
        <v>196.2</v>
      </c>
      <c r="BI54" s="11">
        <f t="shared" si="46"/>
        <v>224.20000000000002</v>
      </c>
      <c r="BJ54" s="11">
        <f>BJ53+BJ48</f>
        <v>228.59999999999997</v>
      </c>
      <c r="BK54" s="11">
        <f>BK53+BK48</f>
        <v>249.29999999999995</v>
      </c>
      <c r="BL54" s="34"/>
      <c r="BQ54" s="11" t="e">
        <f>#REF!</f>
        <v>#REF!</v>
      </c>
      <c r="BR54" s="11" t="e">
        <f>#REF!</f>
        <v>#REF!</v>
      </c>
      <c r="BS54" s="11" t="e">
        <f>#REF!</f>
        <v>#REF!</v>
      </c>
      <c r="BT54" s="11" t="e">
        <f>#REF!</f>
        <v>#REF!</v>
      </c>
      <c r="BU54" s="11" t="e">
        <f>#REF!</f>
        <v>#REF!</v>
      </c>
      <c r="BV54" s="11" t="e">
        <f>#REF!</f>
        <v>#REF!</v>
      </c>
      <c r="BW54" s="11" t="e">
        <f>#REF!</f>
        <v>#REF!</v>
      </c>
      <c r="BX54" s="11" t="e">
        <f>#REF!</f>
        <v>#REF!</v>
      </c>
      <c r="BY54" s="11">
        <f t="shared" ref="BY54:CA54" si="47">BY53+BY48</f>
        <v>618</v>
      </c>
      <c r="BZ54" s="11">
        <f t="shared" si="47"/>
        <v>717.5</v>
      </c>
      <c r="CA54" s="11">
        <f t="shared" si="47"/>
        <v>747.7</v>
      </c>
      <c r="CB54" s="11">
        <f>CB53+CB48</f>
        <v>811.5</v>
      </c>
      <c r="CC54" s="11">
        <f>CC53+CC48</f>
        <v>898.30000000000007</v>
      </c>
    </row>
    <row r="55" spans="2:81" x14ac:dyDescent="0.35">
      <c r="B55" s="11" t="s">
        <v>1082</v>
      </c>
      <c r="C55" s="11"/>
      <c r="D55" s="11"/>
      <c r="E55" s="11"/>
      <c r="F55" s="11"/>
      <c r="G55" s="11"/>
      <c r="H55" s="11"/>
      <c r="I55" s="11"/>
      <c r="J55" s="11"/>
      <c r="K55" s="11"/>
      <c r="L55" s="34"/>
      <c r="M55" s="11"/>
      <c r="N55" s="11"/>
      <c r="O55" s="11"/>
      <c r="P55" s="34"/>
      <c r="Q55" s="11"/>
      <c r="R55" s="11"/>
      <c r="S55" s="11"/>
      <c r="T55" s="34"/>
      <c r="U55" s="11"/>
      <c r="V55" s="11"/>
      <c r="W55" s="11"/>
      <c r="X55" s="34"/>
      <c r="Y55" s="11"/>
      <c r="Z55" s="11"/>
      <c r="AA55" s="11"/>
      <c r="AB55" s="34"/>
      <c r="AC55" s="11"/>
      <c r="AD55" s="11"/>
      <c r="AE55" s="11"/>
      <c r="AF55" s="34"/>
      <c r="AG55" s="11"/>
      <c r="AH55" s="11"/>
      <c r="AI55" s="11"/>
      <c r="AJ55" s="34"/>
      <c r="AK55" s="11"/>
      <c r="AL55" s="11"/>
      <c r="AM55" s="11"/>
      <c r="AN55" s="34"/>
      <c r="AO55" s="11"/>
      <c r="AP55" s="11"/>
      <c r="AQ55" s="11"/>
      <c r="AR55" s="34"/>
      <c r="AS55" s="11"/>
      <c r="AT55" s="11"/>
      <c r="AU55" s="11"/>
      <c r="AV55" s="34"/>
      <c r="AW55" s="11"/>
      <c r="AX55" s="11"/>
      <c r="AY55" s="11"/>
      <c r="AZ55" s="34"/>
      <c r="BA55" s="11"/>
      <c r="BB55" s="11"/>
      <c r="BC55" s="11"/>
      <c r="BD55" s="34"/>
      <c r="BE55" s="11"/>
      <c r="BF55" s="11"/>
      <c r="BG55" s="11"/>
      <c r="BH55" s="34"/>
      <c r="BI55" s="11"/>
      <c r="BJ55" s="11"/>
      <c r="BK55" s="11"/>
      <c r="BL55" s="34"/>
      <c r="BM55" s="11"/>
      <c r="BN55" s="11"/>
      <c r="BO55" s="11"/>
      <c r="BP55" s="11"/>
      <c r="BR55" s="12" t="e">
        <f>BR54/BQ54-1</f>
        <v>#REF!</v>
      </c>
      <c r="BS55" s="12" t="e">
        <f t="shared" ref="BS55:CC55" si="48">BS54/BR54-1</f>
        <v>#REF!</v>
      </c>
      <c r="BT55" s="12" t="e">
        <f t="shared" si="48"/>
        <v>#REF!</v>
      </c>
      <c r="BU55" s="12" t="e">
        <f t="shared" si="48"/>
        <v>#REF!</v>
      </c>
      <c r="BV55" s="12" t="e">
        <f t="shared" si="48"/>
        <v>#REF!</v>
      </c>
      <c r="BW55" s="12" t="e">
        <f t="shared" si="48"/>
        <v>#REF!</v>
      </c>
      <c r="BX55" s="12" t="e">
        <f t="shared" si="48"/>
        <v>#REF!</v>
      </c>
      <c r="BY55" s="12" t="e">
        <f t="shared" si="48"/>
        <v>#REF!</v>
      </c>
      <c r="BZ55" s="12">
        <f t="shared" si="48"/>
        <v>0.16100323624595458</v>
      </c>
      <c r="CA55" s="12">
        <f t="shared" si="48"/>
        <v>4.2090592334494747E-2</v>
      </c>
      <c r="CB55" s="12">
        <f t="shared" si="48"/>
        <v>8.532834024341307E-2</v>
      </c>
      <c r="CC55" s="12">
        <f t="shared" si="48"/>
        <v>0.10696241528034522</v>
      </c>
    </row>
    <row r="56" spans="2:81" s="4" customFormat="1" x14ac:dyDescent="0.35">
      <c r="B56" s="5" t="s">
        <v>1064</v>
      </c>
      <c r="C56" s="5"/>
      <c r="D56" s="5"/>
      <c r="E56" s="5"/>
      <c r="F56" s="5"/>
      <c r="G56" s="5"/>
      <c r="H56" s="5"/>
      <c r="I56" s="5"/>
      <c r="J56" s="5"/>
      <c r="K56" s="5"/>
      <c r="L56" s="32"/>
      <c r="M56" s="5"/>
      <c r="N56" s="5"/>
      <c r="O56" s="5"/>
      <c r="P56" s="32"/>
      <c r="Q56" s="5"/>
      <c r="R56" s="5"/>
      <c r="S56" s="5"/>
      <c r="T56" s="32"/>
      <c r="U56" s="5"/>
      <c r="V56" s="5"/>
      <c r="W56" s="5"/>
      <c r="X56" s="32"/>
      <c r="Y56" s="5"/>
      <c r="Z56" s="5"/>
      <c r="AA56" s="5"/>
      <c r="AB56" s="32"/>
      <c r="AC56" s="5"/>
      <c r="AD56" s="5"/>
      <c r="AE56" s="5"/>
      <c r="AF56" s="32"/>
      <c r="AG56" s="5"/>
      <c r="AH56" s="5"/>
      <c r="AI56" s="5"/>
      <c r="AJ56" s="32"/>
      <c r="AK56" s="5"/>
      <c r="AL56" s="5"/>
      <c r="AM56" s="5"/>
      <c r="AN56" s="32"/>
      <c r="AO56" s="5"/>
      <c r="AP56" s="5"/>
      <c r="AQ56" s="5"/>
      <c r="AR56" s="32"/>
      <c r="AS56" s="5"/>
      <c r="AT56" s="5"/>
      <c r="AU56" s="5"/>
      <c r="AV56" s="32"/>
      <c r="AW56" s="5"/>
      <c r="AX56" s="5"/>
      <c r="AY56" s="5"/>
      <c r="AZ56" s="32"/>
      <c r="BA56" s="5"/>
      <c r="BB56" s="5"/>
      <c r="BC56" s="5"/>
      <c r="BD56" s="32"/>
      <c r="BE56" s="5"/>
      <c r="BF56" s="5"/>
      <c r="BG56" s="5"/>
      <c r="BH56" s="32"/>
      <c r="BI56" s="5"/>
      <c r="BJ56" s="5"/>
      <c r="BK56" s="5"/>
      <c r="BL56" s="32"/>
      <c r="BM56" s="5"/>
      <c r="BN56" s="5"/>
      <c r="BO56" s="5"/>
      <c r="BP56" s="5"/>
    </row>
    <row r="57" spans="2:81" x14ac:dyDescent="0.35">
      <c r="B57" t="s">
        <v>1045</v>
      </c>
      <c r="AK57" s="12" t="e">
        <f>AK10/#REF!</f>
        <v>#REF!</v>
      </c>
      <c r="AL57" s="12" t="e">
        <f>AL10/#REF!</f>
        <v>#REF!</v>
      </c>
      <c r="AM57" s="12" t="e">
        <f>AM10/#REF!</f>
        <v>#REF!</v>
      </c>
      <c r="AN57" s="41" t="e">
        <f>AN10/#REF!</f>
        <v>#REF!</v>
      </c>
      <c r="AO57" s="12" t="e">
        <f>AO10/#REF!</f>
        <v>#REF!</v>
      </c>
      <c r="AP57" s="12" t="e">
        <f>AP10/#REF!</f>
        <v>#REF!</v>
      </c>
      <c r="AQ57" s="12" t="e">
        <f>AQ10/#REF!</f>
        <v>#REF!</v>
      </c>
      <c r="AR57" s="41" t="e">
        <f>AR10/#REF!</f>
        <v>#REF!</v>
      </c>
      <c r="AS57" s="12" t="e">
        <f>AS10/#REF!</f>
        <v>#REF!</v>
      </c>
      <c r="AT57" s="12" t="e">
        <f>AT10/#REF!</f>
        <v>#REF!</v>
      </c>
      <c r="AU57" s="12" t="e">
        <f>AU10/#REF!</f>
        <v>#REF!</v>
      </c>
      <c r="AV57" s="41" t="e">
        <f>AV10/#REF!</f>
        <v>#REF!</v>
      </c>
      <c r="AW57" s="12" t="e">
        <f>AW10/#REF!</f>
        <v>#REF!</v>
      </c>
      <c r="AX57" s="12" t="e">
        <f>AX10/#REF!</f>
        <v>#REF!</v>
      </c>
      <c r="AY57" s="12" t="e">
        <f>AY10/#REF!</f>
        <v>#REF!</v>
      </c>
      <c r="AZ57" s="41">
        <f t="shared" ref="AZ57:BK57" si="49">AZ10/AZ54</f>
        <v>0.75133214920071045</v>
      </c>
      <c r="BA57" s="12">
        <f t="shared" si="49"/>
        <v>0.75352112676056338</v>
      </c>
      <c r="BB57" s="12">
        <f t="shared" si="49"/>
        <v>0.73514851485148514</v>
      </c>
      <c r="BC57" s="12">
        <f t="shared" si="49"/>
        <v>0.76017441860465118</v>
      </c>
      <c r="BD57" s="41">
        <f t="shared" si="49"/>
        <v>0.71215242018537595</v>
      </c>
      <c r="BE57" s="12">
        <f t="shared" si="49"/>
        <v>0.7059970745977574</v>
      </c>
      <c r="BF57" s="12">
        <f t="shared" si="49"/>
        <v>0.69441674975074774</v>
      </c>
      <c r="BG57" s="12">
        <f t="shared" si="49"/>
        <v>3.464088397790047</v>
      </c>
      <c r="BH57" s="41">
        <f t="shared" si="49"/>
        <v>0.73190621814475032</v>
      </c>
      <c r="BI57" s="12">
        <f t="shared" si="49"/>
        <v>0.74843889384478146</v>
      </c>
      <c r="BJ57" s="12">
        <f t="shared" si="49"/>
        <v>0.78127734033245855</v>
      </c>
      <c r="BK57" s="12">
        <f t="shared" si="49"/>
        <v>0.74849578820697982</v>
      </c>
      <c r="BQ57" s="12" t="e">
        <f>BQ10/BQ54</f>
        <v>#REF!</v>
      </c>
      <c r="BR57" s="12" t="e">
        <f t="shared" ref="BR57:CA57" si="50">BR10/BR54</f>
        <v>#REF!</v>
      </c>
      <c r="BS57" s="12" t="e">
        <f t="shared" si="50"/>
        <v>#REF!</v>
      </c>
      <c r="BT57" s="12" t="e">
        <f t="shared" si="50"/>
        <v>#REF!</v>
      </c>
      <c r="BU57" s="12" t="e">
        <f t="shared" si="50"/>
        <v>#REF!</v>
      </c>
      <c r="BV57" s="12" t="e">
        <f t="shared" si="50"/>
        <v>#REF!</v>
      </c>
      <c r="BW57" s="12" t="e">
        <f t="shared" si="50"/>
        <v>#REF!</v>
      </c>
      <c r="BX57" s="12" t="e">
        <f t="shared" si="50"/>
        <v>#REF!</v>
      </c>
      <c r="BY57" s="12">
        <f t="shared" si="50"/>
        <v>0.78495145631067953</v>
      </c>
      <c r="BZ57" s="12">
        <f t="shared" si="50"/>
        <v>0.77505226480836242</v>
      </c>
      <c r="CA57" s="12">
        <f t="shared" si="50"/>
        <v>0.74989969238999599</v>
      </c>
      <c r="CB57" s="12">
        <f>CB10/CB54</f>
        <v>0.71423290203327172</v>
      </c>
      <c r="CC57" s="12">
        <f>CC10/CC54</f>
        <v>0.75320048981409327</v>
      </c>
    </row>
    <row r="58" spans="2:81" x14ac:dyDescent="0.35">
      <c r="B58" t="s">
        <v>1059</v>
      </c>
      <c r="AK58" s="12" t="e">
        <f>AK16/#REF!</f>
        <v>#REF!</v>
      </c>
      <c r="AL58" s="12" t="e">
        <f>AL16/#REF!</f>
        <v>#REF!</v>
      </c>
      <c r="AM58" s="12" t="e">
        <f>AM16/#REF!</f>
        <v>#REF!</v>
      </c>
      <c r="AN58" s="41" t="e">
        <f>AN16/#REF!</f>
        <v>#REF!</v>
      </c>
      <c r="AO58" s="12" t="e">
        <f>AO16/#REF!</f>
        <v>#REF!</v>
      </c>
      <c r="AP58" s="12" t="e">
        <f>AP16/#REF!</f>
        <v>#REF!</v>
      </c>
      <c r="AQ58" s="12" t="e">
        <f>AQ16/#REF!</f>
        <v>#REF!</v>
      </c>
      <c r="AR58" s="41" t="e">
        <f>AR16/#REF!</f>
        <v>#REF!</v>
      </c>
      <c r="AS58" s="12" t="e">
        <f>AS16/#REF!</f>
        <v>#REF!</v>
      </c>
      <c r="AT58" s="12" t="e">
        <f>AT16/#REF!</f>
        <v>#REF!</v>
      </c>
      <c r="AU58" s="12" t="e">
        <f>AU16/#REF!</f>
        <v>#REF!</v>
      </c>
      <c r="AV58" s="41" t="e">
        <f>AV16/#REF!</f>
        <v>#REF!</v>
      </c>
      <c r="AW58" s="12" t="e">
        <f>AW16/#REF!</f>
        <v>#REF!</v>
      </c>
      <c r="AX58" s="12" t="e">
        <f>AX16/#REF!</f>
        <v>#REF!</v>
      </c>
      <c r="AY58" s="12" t="e">
        <f>AY16/#REF!</f>
        <v>#REF!</v>
      </c>
      <c r="AZ58" s="41">
        <f t="shared" ref="AZ58:BK58" si="51">AZ16/AZ54</f>
        <v>0</v>
      </c>
      <c r="BA58" s="12">
        <f t="shared" si="51"/>
        <v>0</v>
      </c>
      <c r="BB58" s="12">
        <f t="shared" si="51"/>
        <v>0</v>
      </c>
      <c r="BC58" s="12">
        <f t="shared" si="51"/>
        <v>0</v>
      </c>
      <c r="BD58" s="41">
        <f t="shared" si="51"/>
        <v>0</v>
      </c>
      <c r="BE58" s="12">
        <f t="shared" si="51"/>
        <v>0</v>
      </c>
      <c r="BF58" s="12">
        <f t="shared" si="51"/>
        <v>0</v>
      </c>
      <c r="BG58" s="12">
        <f t="shared" si="51"/>
        <v>0</v>
      </c>
      <c r="BH58" s="41">
        <f t="shared" si="51"/>
        <v>0</v>
      </c>
      <c r="BI58" s="12">
        <f t="shared" si="51"/>
        <v>0</v>
      </c>
      <c r="BJ58" s="12">
        <f t="shared" si="51"/>
        <v>0</v>
      </c>
      <c r="BK58" s="12">
        <f t="shared" si="51"/>
        <v>0</v>
      </c>
      <c r="BQ58" s="12" t="e">
        <f>BQ16/BQ54</f>
        <v>#REF!</v>
      </c>
      <c r="BR58" s="12" t="e">
        <f t="shared" ref="BR58:CA58" si="52">BR16/BR54</f>
        <v>#REF!</v>
      </c>
      <c r="BS58" s="12" t="e">
        <f t="shared" si="52"/>
        <v>#REF!</v>
      </c>
      <c r="BT58" s="12" t="e">
        <f t="shared" si="52"/>
        <v>#REF!</v>
      </c>
      <c r="BU58" s="12" t="e">
        <f t="shared" si="52"/>
        <v>#REF!</v>
      </c>
      <c r="BV58" s="12" t="e">
        <f t="shared" si="52"/>
        <v>#REF!</v>
      </c>
      <c r="BW58" s="12" t="e">
        <f t="shared" si="52"/>
        <v>#REF!</v>
      </c>
      <c r="BX58" s="12" t="e">
        <f t="shared" si="52"/>
        <v>#REF!</v>
      </c>
      <c r="BY58" s="12">
        <f t="shared" si="52"/>
        <v>0</v>
      </c>
      <c r="BZ58" s="12">
        <f t="shared" si="52"/>
        <v>0</v>
      </c>
      <c r="CA58" s="12">
        <f t="shared" si="52"/>
        <v>0</v>
      </c>
      <c r="CB58" s="12">
        <f>CB16/CB54</f>
        <v>0</v>
      </c>
      <c r="CC58" s="12">
        <f>CC16/CC54</f>
        <v>0</v>
      </c>
    </row>
    <row r="59" spans="2:81" s="2" customFormat="1" x14ac:dyDescent="0.35">
      <c r="B59" s="2" t="s">
        <v>1048</v>
      </c>
      <c r="L59" s="30"/>
      <c r="P59" s="30"/>
      <c r="T59" s="30"/>
      <c r="X59" s="30"/>
      <c r="AB59" s="30"/>
      <c r="AF59" s="30"/>
      <c r="AJ59" s="30"/>
      <c r="AK59" s="13" t="e">
        <f>AK22/#REF!</f>
        <v>#REF!</v>
      </c>
      <c r="AL59" s="13" t="e">
        <f>AL22/#REF!</f>
        <v>#REF!</v>
      </c>
      <c r="AM59" s="13" t="e">
        <f>AM22/#REF!</f>
        <v>#REF!</v>
      </c>
      <c r="AN59" s="42" t="e">
        <f>AN22/#REF!</f>
        <v>#REF!</v>
      </c>
      <c r="AO59" s="13" t="e">
        <f>AO22/#REF!</f>
        <v>#REF!</v>
      </c>
      <c r="AP59" s="13" t="e">
        <f>AP22/#REF!</f>
        <v>#REF!</v>
      </c>
      <c r="AQ59" s="13" t="e">
        <f>AQ22/#REF!</f>
        <v>#REF!</v>
      </c>
      <c r="AR59" s="42" t="e">
        <f>AR22/#REF!</f>
        <v>#REF!</v>
      </c>
      <c r="AS59" s="13" t="e">
        <f>AS22/#REF!</f>
        <v>#REF!</v>
      </c>
      <c r="AT59" s="13" t="e">
        <f>AT22/#REF!</f>
        <v>#REF!</v>
      </c>
      <c r="AU59" s="13" t="e">
        <f>AU22/#REF!</f>
        <v>#REF!</v>
      </c>
      <c r="AV59" s="42" t="e">
        <f>AV22/#REF!</f>
        <v>#REF!</v>
      </c>
      <c r="AW59" s="13" t="e">
        <f>AW22/#REF!</f>
        <v>#REF!</v>
      </c>
      <c r="AX59" s="13" t="e">
        <f>AX22/#REF!</f>
        <v>#REF!</v>
      </c>
      <c r="AY59" s="13" t="e">
        <f>AY22/#REF!</f>
        <v>#REF!</v>
      </c>
      <c r="AZ59" s="42">
        <f t="shared" ref="AZ59:BK59" si="53">AZ22/AZ54</f>
        <v>0.24866785079928952</v>
      </c>
      <c r="BA59" s="13">
        <f t="shared" si="53"/>
        <v>0.24647887323943662</v>
      </c>
      <c r="BB59" s="13">
        <f t="shared" si="53"/>
        <v>0.26485148514851486</v>
      </c>
      <c r="BC59" s="13">
        <f t="shared" si="53"/>
        <v>0.23982558139534887</v>
      </c>
      <c r="BD59" s="42">
        <f t="shared" si="53"/>
        <v>0.28784757981462411</v>
      </c>
      <c r="BE59" s="13">
        <f t="shared" si="53"/>
        <v>0.29400292540224282</v>
      </c>
      <c r="BF59" s="13">
        <f t="shared" si="53"/>
        <v>0.3055832502492522</v>
      </c>
      <c r="BG59" s="13">
        <f t="shared" si="53"/>
        <v>-2.4640883977900514</v>
      </c>
      <c r="BH59" s="42">
        <f t="shared" si="53"/>
        <v>0.26809378185524979</v>
      </c>
      <c r="BI59" s="13">
        <f t="shared" si="53"/>
        <v>0.25156110615521854</v>
      </c>
      <c r="BJ59" s="13">
        <f t="shared" si="53"/>
        <v>0.21872265966754159</v>
      </c>
      <c r="BK59" s="13">
        <f t="shared" si="53"/>
        <v>0.25150421179302057</v>
      </c>
      <c r="BL59" s="30"/>
      <c r="BQ59" s="13" t="e">
        <f>BQ22/BQ54</f>
        <v>#REF!</v>
      </c>
      <c r="BR59" s="13" t="e">
        <f t="shared" ref="BR59:CA59" si="54">BR22/BR54</f>
        <v>#REF!</v>
      </c>
      <c r="BS59" s="13" t="e">
        <f t="shared" si="54"/>
        <v>#REF!</v>
      </c>
      <c r="BT59" s="13" t="e">
        <f t="shared" si="54"/>
        <v>#REF!</v>
      </c>
      <c r="BU59" s="13" t="e">
        <f t="shared" si="54"/>
        <v>#REF!</v>
      </c>
      <c r="BV59" s="13" t="e">
        <f t="shared" si="54"/>
        <v>#REF!</v>
      </c>
      <c r="BW59" s="13" t="e">
        <f t="shared" si="54"/>
        <v>#REF!</v>
      </c>
      <c r="BX59" s="13" t="e">
        <f t="shared" si="54"/>
        <v>#REF!</v>
      </c>
      <c r="BY59" s="13">
        <f t="shared" si="54"/>
        <v>0.21504854368932039</v>
      </c>
      <c r="BZ59" s="13">
        <f t="shared" si="54"/>
        <v>0.22494773519163763</v>
      </c>
      <c r="CA59" s="13">
        <f t="shared" si="54"/>
        <v>0.25010030761000401</v>
      </c>
      <c r="CB59" s="13">
        <f>CB22/CB54</f>
        <v>0.28576709796672828</v>
      </c>
      <c r="CC59" s="13">
        <f>CC22/CC54</f>
        <v>0.24679951018590668</v>
      </c>
    </row>
    <row r="60" spans="2:81" x14ac:dyDescent="0.35">
      <c r="B60" t="s">
        <v>1049</v>
      </c>
      <c r="AK60" s="12" t="e">
        <f t="shared" ref="AK60:AY60" si="55">SUM(AK57:AK59)</f>
        <v>#REF!</v>
      </c>
      <c r="AL60" s="12" t="e">
        <f t="shared" si="55"/>
        <v>#REF!</v>
      </c>
      <c r="AM60" s="12" t="e">
        <f t="shared" si="55"/>
        <v>#REF!</v>
      </c>
      <c r="AN60" s="41" t="e">
        <f t="shared" si="55"/>
        <v>#REF!</v>
      </c>
      <c r="AO60" s="12" t="e">
        <f t="shared" si="55"/>
        <v>#REF!</v>
      </c>
      <c r="AP60" s="12" t="e">
        <f t="shared" si="55"/>
        <v>#REF!</v>
      </c>
      <c r="AQ60" s="12" t="e">
        <f t="shared" si="55"/>
        <v>#REF!</v>
      </c>
      <c r="AR60" s="41" t="e">
        <f t="shared" si="55"/>
        <v>#REF!</v>
      </c>
      <c r="AS60" s="12" t="e">
        <f t="shared" si="55"/>
        <v>#REF!</v>
      </c>
      <c r="AT60" s="12" t="e">
        <f t="shared" si="55"/>
        <v>#REF!</v>
      </c>
      <c r="AU60" s="12" t="e">
        <f t="shared" si="55"/>
        <v>#REF!</v>
      </c>
      <c r="AV60" s="41" t="e">
        <f t="shared" si="55"/>
        <v>#REF!</v>
      </c>
      <c r="AW60" s="12" t="e">
        <f t="shared" si="55"/>
        <v>#REF!</v>
      </c>
      <c r="AX60" s="12" t="e">
        <f t="shared" si="55"/>
        <v>#REF!</v>
      </c>
      <c r="AY60" s="12" t="e">
        <f t="shared" si="55"/>
        <v>#REF!</v>
      </c>
      <c r="AZ60" s="41">
        <f t="shared" ref="AZ60:BK60" si="56">SUM(AZ57:AZ59)</f>
        <v>1</v>
      </c>
      <c r="BA60" s="12">
        <f t="shared" si="56"/>
        <v>1</v>
      </c>
      <c r="BB60" s="12">
        <f t="shared" si="56"/>
        <v>1</v>
      </c>
      <c r="BC60" s="12">
        <f t="shared" si="56"/>
        <v>1</v>
      </c>
      <c r="BD60" s="41">
        <f t="shared" si="56"/>
        <v>1</v>
      </c>
      <c r="BE60" s="12">
        <f t="shared" si="56"/>
        <v>1.0000000000000002</v>
      </c>
      <c r="BF60" s="12">
        <f t="shared" si="56"/>
        <v>1</v>
      </c>
      <c r="BG60" s="12">
        <f t="shared" si="56"/>
        <v>0.99999999999999556</v>
      </c>
      <c r="BH60" s="41">
        <f t="shared" si="56"/>
        <v>1</v>
      </c>
      <c r="BI60" s="12">
        <f t="shared" si="56"/>
        <v>1</v>
      </c>
      <c r="BJ60" s="12">
        <f t="shared" si="56"/>
        <v>1.0000000000000002</v>
      </c>
      <c r="BK60" s="12">
        <f t="shared" si="56"/>
        <v>1.0000000000000004</v>
      </c>
      <c r="BQ60" s="12" t="e">
        <f t="shared" ref="BQ60:BW60" si="57">SUM(BQ57:BQ59)</f>
        <v>#REF!</v>
      </c>
      <c r="BR60" s="12" t="e">
        <f t="shared" si="57"/>
        <v>#REF!</v>
      </c>
      <c r="BS60" s="12" t="e">
        <f t="shared" si="57"/>
        <v>#REF!</v>
      </c>
      <c r="BT60" s="12" t="e">
        <f t="shared" si="57"/>
        <v>#REF!</v>
      </c>
      <c r="BU60" s="12" t="e">
        <f t="shared" si="57"/>
        <v>#REF!</v>
      </c>
      <c r="BV60" s="12" t="e">
        <f t="shared" si="57"/>
        <v>#REF!</v>
      </c>
      <c r="BW60" s="12" t="e">
        <f t="shared" si="57"/>
        <v>#REF!</v>
      </c>
      <c r="BX60" s="12" t="e">
        <f>SUM(BX57:BX59)</f>
        <v>#REF!</v>
      </c>
      <c r="BY60" s="12">
        <f t="shared" ref="BY60:CB60" si="58">SUM(BY57:BY59)</f>
        <v>0.99999999999999989</v>
      </c>
      <c r="BZ60" s="12">
        <f t="shared" si="58"/>
        <v>1</v>
      </c>
      <c r="CA60" s="12">
        <f t="shared" si="58"/>
        <v>1</v>
      </c>
      <c r="CB60" s="12">
        <f t="shared" si="58"/>
        <v>1</v>
      </c>
      <c r="CC60" s="12">
        <f t="shared" ref="CC60" si="59">SUM(CC57:CC59)</f>
        <v>1</v>
      </c>
    </row>
    <row r="61" spans="2:81" x14ac:dyDescent="0.35"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</row>
    <row r="63" spans="2:81" s="3" customFormat="1" x14ac:dyDescent="0.35">
      <c r="B63" s="5" t="s">
        <v>969</v>
      </c>
      <c r="C63" s="5"/>
      <c r="D63" s="5"/>
      <c r="E63" s="5"/>
      <c r="F63" s="5"/>
      <c r="G63" s="5"/>
      <c r="H63" s="5"/>
      <c r="I63" s="5"/>
      <c r="J63" s="5"/>
      <c r="K63" s="5"/>
      <c r="L63" s="32"/>
      <c r="M63" s="5"/>
      <c r="N63" s="5"/>
      <c r="O63" s="5"/>
      <c r="P63" s="32"/>
      <c r="Q63" s="5"/>
      <c r="R63" s="5"/>
      <c r="S63" s="5"/>
      <c r="T63" s="32"/>
      <c r="U63" s="5"/>
      <c r="V63" s="5"/>
      <c r="W63" s="5"/>
      <c r="X63" s="32"/>
      <c r="Y63" s="5"/>
      <c r="Z63" s="5"/>
      <c r="AA63" s="5"/>
      <c r="AB63" s="32"/>
      <c r="AC63" s="5"/>
      <c r="AD63" s="5"/>
      <c r="AE63" s="5"/>
      <c r="AF63" s="32"/>
      <c r="AG63" s="5"/>
      <c r="AH63" s="5"/>
      <c r="AI63" s="5"/>
      <c r="AJ63" s="32"/>
      <c r="AK63" s="5"/>
      <c r="AL63" s="5"/>
      <c r="AM63" s="5"/>
      <c r="AN63" s="32"/>
      <c r="AO63" s="5"/>
      <c r="AP63" s="5"/>
      <c r="AQ63" s="5"/>
      <c r="AR63" s="32"/>
      <c r="AS63" s="5"/>
      <c r="AT63" s="5"/>
      <c r="AU63" s="5"/>
      <c r="AV63" s="32"/>
      <c r="AW63" s="5"/>
      <c r="AX63" s="5"/>
      <c r="AY63" s="5"/>
      <c r="AZ63" s="32"/>
      <c r="BA63" s="5"/>
      <c r="BB63" s="5"/>
      <c r="BC63" s="5"/>
      <c r="BD63" s="32"/>
      <c r="BE63" s="5"/>
      <c r="BF63" s="5"/>
      <c r="BG63" s="5"/>
      <c r="BH63" s="32"/>
      <c r="BI63" s="5"/>
      <c r="BJ63" s="5"/>
      <c r="BK63" s="5"/>
      <c r="BL63" s="32"/>
      <c r="BM63" s="5"/>
      <c r="BN63" s="5"/>
      <c r="BO63" s="5"/>
      <c r="BP63" s="5"/>
    </row>
    <row r="64" spans="2:81" x14ac:dyDescent="0.35">
      <c r="B64" t="s">
        <v>1008</v>
      </c>
      <c r="AT64">
        <v>54.9</v>
      </c>
      <c r="AV64" s="28">
        <v>62.6</v>
      </c>
      <c r="AW64">
        <v>73.7</v>
      </c>
      <c r="AX64">
        <v>70.8</v>
      </c>
      <c r="AY64">
        <f>BZ64-AX64-AW64-AV64</f>
        <v>65.500000000000028</v>
      </c>
      <c r="AZ64" s="28">
        <v>63.6</v>
      </c>
      <c r="BA64">
        <v>62.9</v>
      </c>
      <c r="BB64">
        <v>67.599999999999994</v>
      </c>
      <c r="BC64">
        <f>CA64-BB64-BA64-AZ64</f>
        <v>54.599999999999987</v>
      </c>
      <c r="BD64" s="28">
        <v>57.3</v>
      </c>
      <c r="BE64">
        <v>58</v>
      </c>
      <c r="BF64">
        <v>51.6</v>
      </c>
      <c r="BG64">
        <f>CB64-BF64-BE64-BD64</f>
        <v>52.500000000000014</v>
      </c>
      <c r="BH64" s="28">
        <v>67.900000000000006</v>
      </c>
      <c r="BI64">
        <v>78.8</v>
      </c>
      <c r="BJ64">
        <v>88.6</v>
      </c>
      <c r="BK64">
        <f>CC64-BJ64-BI64-BH64</f>
        <v>89.9</v>
      </c>
      <c r="BQ64">
        <v>284.8</v>
      </c>
      <c r="BR64">
        <v>351</v>
      </c>
      <c r="BS64">
        <v>450</v>
      </c>
      <c r="BT64">
        <v>443.6</v>
      </c>
      <c r="BU64">
        <v>390.8</v>
      </c>
      <c r="BV64">
        <v>354.2</v>
      </c>
      <c r="BW64">
        <v>221.3</v>
      </c>
      <c r="BX64">
        <v>197.8</v>
      </c>
      <c r="BY64">
        <v>200.7</v>
      </c>
      <c r="BZ64">
        <v>272.60000000000002</v>
      </c>
      <c r="CA64">
        <v>248.7</v>
      </c>
      <c r="CB64">
        <v>219.4</v>
      </c>
      <c r="CC64">
        <v>325.2</v>
      </c>
    </row>
    <row r="65" spans="2:83" s="2" customFormat="1" x14ac:dyDescent="0.35">
      <c r="B65" s="2" t="s">
        <v>1009</v>
      </c>
      <c r="L65" s="30"/>
      <c r="P65" s="30"/>
      <c r="T65" s="30"/>
      <c r="X65" s="30"/>
      <c r="AB65" s="30"/>
      <c r="AF65" s="30"/>
      <c r="AJ65" s="30"/>
      <c r="AN65" s="30"/>
      <c r="AR65" s="30"/>
      <c r="AT65" s="2">
        <v>104.5</v>
      </c>
      <c r="AV65" s="30">
        <v>97.8</v>
      </c>
      <c r="AW65" s="2">
        <v>114.2</v>
      </c>
      <c r="AX65" s="2">
        <v>113.3</v>
      </c>
      <c r="AY65">
        <f>BZ65-AX65-AW65-AV65</f>
        <v>119.59999999999998</v>
      </c>
      <c r="AZ65" s="30">
        <v>105.3</v>
      </c>
      <c r="BA65" s="2">
        <v>107.5</v>
      </c>
      <c r="BB65" s="2">
        <v>134.4</v>
      </c>
      <c r="BC65" s="47">
        <f>CA65-BB65-BA65-AZ65</f>
        <v>151.80000000000001</v>
      </c>
      <c r="BD65" s="30">
        <v>136.9</v>
      </c>
      <c r="BE65" s="2">
        <v>147.1</v>
      </c>
      <c r="BF65" s="2">
        <v>149</v>
      </c>
      <c r="BG65" s="2">
        <f>CB65-BF65-BE65-BD65</f>
        <v>159.1</v>
      </c>
      <c r="BH65" s="30">
        <v>128.30000000000001</v>
      </c>
      <c r="BI65" s="2">
        <v>145.4</v>
      </c>
      <c r="BJ65" s="2">
        <v>140</v>
      </c>
      <c r="BK65" s="2">
        <f>CC65-BJ65-BI65-BH65</f>
        <v>159.40000000000003</v>
      </c>
      <c r="BL65" s="30"/>
      <c r="BQ65" s="2">
        <v>123.7</v>
      </c>
      <c r="BR65" s="2">
        <v>362.9</v>
      </c>
      <c r="BS65" s="2">
        <v>519.20000000000005</v>
      </c>
      <c r="BT65" s="2">
        <v>400.5</v>
      </c>
      <c r="BU65" s="2">
        <v>372.2</v>
      </c>
      <c r="BV65" s="2">
        <v>302.89999999999998</v>
      </c>
      <c r="BW65" s="2">
        <v>320.60000000000002</v>
      </c>
      <c r="BX65" s="2">
        <v>405.5</v>
      </c>
      <c r="BY65" s="2">
        <v>417.3</v>
      </c>
      <c r="BZ65" s="2">
        <v>444.9</v>
      </c>
      <c r="CA65" s="2">
        <v>499</v>
      </c>
      <c r="CB65" s="2">
        <v>592.1</v>
      </c>
      <c r="CC65" s="2">
        <v>573.1</v>
      </c>
    </row>
    <row r="66" spans="2:83" s="11" customFormat="1" x14ac:dyDescent="0.35">
      <c r="B66" s="11" t="s">
        <v>1010</v>
      </c>
      <c r="L66" s="34"/>
      <c r="P66" s="34"/>
      <c r="T66" s="34"/>
      <c r="X66" s="34"/>
      <c r="AB66" s="34"/>
      <c r="AF66" s="34"/>
      <c r="AJ66" s="34"/>
      <c r="AN66" s="34">
        <f t="shared" ref="AN66:BI66" si="60">SUM(AN64:AN65)</f>
        <v>0</v>
      </c>
      <c r="AO66" s="11">
        <f t="shared" si="60"/>
        <v>0</v>
      </c>
      <c r="AP66" s="11">
        <f t="shared" si="60"/>
        <v>0</v>
      </c>
      <c r="AQ66" s="11">
        <f t="shared" si="60"/>
        <v>0</v>
      </c>
      <c r="AR66" s="34">
        <f t="shared" si="60"/>
        <v>0</v>
      </c>
      <c r="AS66" s="11">
        <f t="shared" si="60"/>
        <v>0</v>
      </c>
      <c r="AT66" s="11">
        <f t="shared" si="60"/>
        <v>159.4</v>
      </c>
      <c r="AU66" s="11">
        <f t="shared" si="60"/>
        <v>0</v>
      </c>
      <c r="AV66" s="34">
        <f t="shared" si="60"/>
        <v>160.4</v>
      </c>
      <c r="AW66" s="11">
        <f t="shared" si="60"/>
        <v>187.9</v>
      </c>
      <c r="AX66" s="11">
        <f t="shared" si="60"/>
        <v>184.1</v>
      </c>
      <c r="AY66" s="11">
        <f t="shared" si="60"/>
        <v>185.10000000000002</v>
      </c>
      <c r="AZ66" s="34">
        <f t="shared" si="60"/>
        <v>168.9</v>
      </c>
      <c r="BA66" s="11">
        <f t="shared" si="60"/>
        <v>170.4</v>
      </c>
      <c r="BB66" s="11">
        <f t="shared" si="60"/>
        <v>202</v>
      </c>
      <c r="BC66" s="11">
        <f t="shared" si="60"/>
        <v>206.4</v>
      </c>
      <c r="BD66" s="34">
        <f t="shared" si="60"/>
        <v>194.2</v>
      </c>
      <c r="BE66" s="11">
        <f t="shared" si="60"/>
        <v>205.1</v>
      </c>
      <c r="BF66" s="11">
        <f t="shared" si="60"/>
        <v>200.6</v>
      </c>
      <c r="BG66" s="11">
        <f t="shared" si="60"/>
        <v>211.60000000000002</v>
      </c>
      <c r="BH66" s="34">
        <f t="shared" si="60"/>
        <v>196.20000000000002</v>
      </c>
      <c r="BI66" s="11">
        <f t="shared" si="60"/>
        <v>224.2</v>
      </c>
      <c r="BJ66" s="11">
        <f>SUM(BJ64:BJ65)</f>
        <v>228.6</v>
      </c>
      <c r="BK66" s="11">
        <f>SUM(BK64:BK65)</f>
        <v>249.30000000000004</v>
      </c>
      <c r="BL66" s="34"/>
      <c r="BQ66" s="11">
        <f t="shared" ref="BQ66" si="61">SUM(BQ64:BQ65)</f>
        <v>408.5</v>
      </c>
      <c r="BR66" s="11">
        <f t="shared" ref="BR66" si="62">SUM(BR64:BR65)</f>
        <v>713.9</v>
      </c>
      <c r="BS66" s="11">
        <f t="shared" ref="BS66" si="63">SUM(BS64:BS65)</f>
        <v>969.2</v>
      </c>
      <c r="BT66" s="11">
        <f t="shared" ref="BT66" si="64">SUM(BT64:BT65)</f>
        <v>844.1</v>
      </c>
      <c r="BU66" s="11">
        <f t="shared" ref="BU66" si="65">SUM(BU64:BU65)</f>
        <v>763</v>
      </c>
      <c r="BV66" s="11">
        <f t="shared" ref="BV66" si="66">SUM(BV64:BV65)</f>
        <v>657.09999999999991</v>
      </c>
      <c r="BW66" s="11">
        <f t="shared" ref="BW66" si="67">SUM(BW64:BW65)</f>
        <v>541.90000000000009</v>
      </c>
      <c r="BX66" s="11">
        <f t="shared" ref="BX66" si="68">SUM(BX64:BX65)</f>
        <v>603.29999999999995</v>
      </c>
      <c r="BY66" s="11">
        <f t="shared" ref="BY66" si="69">SUM(BY64:BY65)</f>
        <v>618</v>
      </c>
      <c r="BZ66" s="11">
        <f t="shared" ref="BZ66" si="70">SUM(BZ64:BZ65)</f>
        <v>717.5</v>
      </c>
      <c r="CA66" s="11">
        <f t="shared" ref="CA66" si="71">SUM(CA64:CA65)</f>
        <v>747.7</v>
      </c>
      <c r="CB66" s="11">
        <f t="shared" ref="CB66" si="72">SUM(CB64:CB65)</f>
        <v>811.5</v>
      </c>
      <c r="CC66" s="11">
        <f t="shared" ref="CC66" si="73">SUM(CC64:CC65)</f>
        <v>898.3</v>
      </c>
      <c r="CD66" s="11">
        <f t="shared" ref="CD66" si="74">SUM(CD64:CD65)</f>
        <v>0</v>
      </c>
      <c r="CE66" s="11">
        <f t="shared" ref="CE66" si="75">SUM(CE64:CE65)</f>
        <v>0</v>
      </c>
    </row>
    <row r="67" spans="2:83" x14ac:dyDescent="0.35">
      <c r="B67" t="s">
        <v>1011</v>
      </c>
      <c r="AT67">
        <v>34.299999999999997</v>
      </c>
      <c r="AV67" s="28">
        <v>42</v>
      </c>
      <c r="AW67">
        <v>50.6</v>
      </c>
      <c r="AX67">
        <v>50.2</v>
      </c>
      <c r="AY67">
        <f>BZ67-AX67-AW67-AV67</f>
        <v>49.200000000000017</v>
      </c>
      <c r="AZ67" s="28">
        <v>46.2</v>
      </c>
      <c r="BA67">
        <v>46.2</v>
      </c>
      <c r="BB67">
        <v>50.5</v>
      </c>
      <c r="BC67">
        <f>CA67-BB67-BA67-AZ67</f>
        <v>39.599999999999994</v>
      </c>
      <c r="BD67" s="28">
        <v>42.5</v>
      </c>
      <c r="BE67">
        <v>41.3</v>
      </c>
      <c r="BF67">
        <v>35.5</v>
      </c>
      <c r="BG67">
        <f>CB67-BF67-BE67-BD67</f>
        <v>36.899999999999991</v>
      </c>
      <c r="BH67" s="28">
        <v>49.9</v>
      </c>
      <c r="BI67">
        <v>56.2</v>
      </c>
      <c r="BJ67">
        <v>65.099999999999994</v>
      </c>
      <c r="BK67">
        <f>CC67-BJ67-BI67-BH67</f>
        <v>67.800000000000011</v>
      </c>
      <c r="BQ67">
        <v>221.2</v>
      </c>
      <c r="BR67">
        <v>260.7</v>
      </c>
      <c r="BS67">
        <v>350.8</v>
      </c>
      <c r="BT67">
        <v>335.2</v>
      </c>
      <c r="BU67">
        <v>304.60000000000002</v>
      </c>
      <c r="BV67">
        <v>266.5</v>
      </c>
      <c r="BW67">
        <v>162.1</v>
      </c>
      <c r="BX67">
        <v>138.6</v>
      </c>
      <c r="BY67">
        <v>137.80000000000001</v>
      </c>
      <c r="BZ67">
        <v>192</v>
      </c>
      <c r="CA67">
        <v>182.5</v>
      </c>
      <c r="CB67">
        <v>156.19999999999999</v>
      </c>
      <c r="CC67">
        <v>239</v>
      </c>
    </row>
    <row r="68" spans="2:83" s="2" customFormat="1" x14ac:dyDescent="0.35">
      <c r="B68" s="2" t="s">
        <v>1012</v>
      </c>
      <c r="L68" s="30"/>
      <c r="P68" s="30"/>
      <c r="T68" s="30"/>
      <c r="X68" s="30"/>
      <c r="AB68" s="30"/>
      <c r="AF68" s="30"/>
      <c r="AJ68" s="30"/>
      <c r="AN68" s="30"/>
      <c r="AR68" s="30"/>
      <c r="AT68" s="2">
        <v>81</v>
      </c>
      <c r="AV68" s="30">
        <v>73.5</v>
      </c>
      <c r="AW68" s="2">
        <v>89.2</v>
      </c>
      <c r="AX68" s="2">
        <v>85.3</v>
      </c>
      <c r="AY68">
        <f>BZ68-AX68-AW68-AV68</f>
        <v>87.5</v>
      </c>
      <c r="AZ68" s="30">
        <v>77.900000000000006</v>
      </c>
      <c r="BA68" s="2">
        <v>78.2</v>
      </c>
      <c r="BB68" s="2">
        <v>94.4</v>
      </c>
      <c r="BC68">
        <f>CA68-BB68-BA68-AZ68</f>
        <v>111.50000000000003</v>
      </c>
      <c r="BD68" s="30">
        <v>100.7</v>
      </c>
      <c r="BE68" s="2">
        <v>111.8</v>
      </c>
      <c r="BF68" s="2">
        <v>104.5</v>
      </c>
      <c r="BG68">
        <f>CB68-BF68-BE68-BD68</f>
        <v>113.19999999999997</v>
      </c>
      <c r="BH68" s="30">
        <v>94.4</v>
      </c>
      <c r="BI68" s="2">
        <v>110.2</v>
      </c>
      <c r="BJ68" s="2">
        <v>108.6</v>
      </c>
      <c r="BK68">
        <f>CC68-BJ68-BI68-BH68</f>
        <v>120.10000000000005</v>
      </c>
      <c r="BL68" s="30"/>
      <c r="BQ68" s="2">
        <v>103</v>
      </c>
      <c r="BR68" s="2">
        <v>262</v>
      </c>
      <c r="BS68" s="2">
        <v>361.2</v>
      </c>
      <c r="BT68" s="2">
        <v>304.39999999999998</v>
      </c>
      <c r="BU68" s="2">
        <v>279</v>
      </c>
      <c r="BV68" s="2">
        <v>228.8</v>
      </c>
      <c r="BW68" s="2">
        <v>259.3</v>
      </c>
      <c r="BX68" s="2">
        <v>307.10000000000002</v>
      </c>
      <c r="BY68" s="2">
        <v>310.5</v>
      </c>
      <c r="BZ68" s="2">
        <v>335.5</v>
      </c>
      <c r="CA68" s="2">
        <v>362</v>
      </c>
      <c r="CB68" s="2">
        <v>430.2</v>
      </c>
      <c r="CC68" s="2">
        <v>433.3</v>
      </c>
    </row>
    <row r="69" spans="2:83" s="14" customFormat="1" x14ac:dyDescent="0.35">
      <c r="B69" s="14" t="s">
        <v>1013</v>
      </c>
      <c r="L69" s="40"/>
      <c r="P69" s="40"/>
      <c r="T69" s="40"/>
      <c r="X69" s="40"/>
      <c r="AB69" s="40"/>
      <c r="AF69" s="40"/>
      <c r="AJ69" s="40"/>
      <c r="AN69" s="40">
        <f t="shared" ref="AN69:BI69" si="76">SUM(AN67:AN68)</f>
        <v>0</v>
      </c>
      <c r="AO69" s="14">
        <f t="shared" si="76"/>
        <v>0</v>
      </c>
      <c r="AP69" s="14">
        <f t="shared" si="76"/>
        <v>0</v>
      </c>
      <c r="AQ69" s="14">
        <f t="shared" si="76"/>
        <v>0</v>
      </c>
      <c r="AR69" s="40">
        <f t="shared" si="76"/>
        <v>0</v>
      </c>
      <c r="AS69" s="14">
        <f t="shared" si="76"/>
        <v>0</v>
      </c>
      <c r="AT69" s="14">
        <f t="shared" si="76"/>
        <v>115.3</v>
      </c>
      <c r="AU69" s="14">
        <f t="shared" si="76"/>
        <v>0</v>
      </c>
      <c r="AV69" s="40">
        <f t="shared" si="76"/>
        <v>115.5</v>
      </c>
      <c r="AW69" s="14">
        <f t="shared" si="76"/>
        <v>139.80000000000001</v>
      </c>
      <c r="AX69" s="14">
        <f t="shared" si="76"/>
        <v>135.5</v>
      </c>
      <c r="AY69" s="14">
        <f t="shared" si="76"/>
        <v>136.70000000000002</v>
      </c>
      <c r="AZ69" s="40">
        <f t="shared" si="76"/>
        <v>124.10000000000001</v>
      </c>
      <c r="BA69" s="14">
        <f t="shared" si="76"/>
        <v>124.4</v>
      </c>
      <c r="BB69" s="14">
        <f t="shared" si="76"/>
        <v>144.9</v>
      </c>
      <c r="BC69" s="14">
        <f t="shared" si="76"/>
        <v>151.10000000000002</v>
      </c>
      <c r="BD69" s="40">
        <f t="shared" si="76"/>
        <v>143.19999999999999</v>
      </c>
      <c r="BE69" s="14">
        <f t="shared" si="76"/>
        <v>153.1</v>
      </c>
      <c r="BF69" s="14">
        <f t="shared" si="76"/>
        <v>140</v>
      </c>
      <c r="BG69" s="14">
        <f t="shared" si="76"/>
        <v>150.09999999999997</v>
      </c>
      <c r="BH69" s="40">
        <f t="shared" si="76"/>
        <v>144.30000000000001</v>
      </c>
      <c r="BI69" s="14">
        <f t="shared" si="76"/>
        <v>166.4</v>
      </c>
      <c r="BJ69" s="14">
        <f>SUM(BJ67:BJ68)</f>
        <v>173.7</v>
      </c>
      <c r="BK69" s="14">
        <f>SUM(BK67:BK68)</f>
        <v>187.90000000000006</v>
      </c>
      <c r="BL69" s="40"/>
      <c r="BQ69" s="14">
        <f t="shared" ref="BQ69" si="77">SUM(BQ67:BQ68)</f>
        <v>324.2</v>
      </c>
      <c r="BR69" s="14">
        <f t="shared" ref="BR69" si="78">SUM(BR67:BR68)</f>
        <v>522.70000000000005</v>
      </c>
      <c r="BS69" s="14">
        <f t="shared" ref="BS69" si="79">SUM(BS67:BS68)</f>
        <v>712</v>
      </c>
      <c r="BT69" s="14">
        <f t="shared" ref="BT69" si="80">SUM(BT67:BT68)</f>
        <v>639.59999999999991</v>
      </c>
      <c r="BU69" s="14">
        <f t="shared" ref="BU69" si="81">SUM(BU67:BU68)</f>
        <v>583.6</v>
      </c>
      <c r="BV69" s="14">
        <f t="shared" ref="BV69" si="82">SUM(BV67:BV68)</f>
        <v>495.3</v>
      </c>
      <c r="BW69" s="14">
        <f t="shared" ref="BW69" si="83">SUM(BW67:BW68)</f>
        <v>421.4</v>
      </c>
      <c r="BX69" s="14">
        <f t="shared" ref="BX69" si="84">SUM(BX67:BX68)</f>
        <v>445.70000000000005</v>
      </c>
      <c r="BY69" s="14">
        <f t="shared" ref="BY69" si="85">SUM(BY67:BY68)</f>
        <v>448.3</v>
      </c>
      <c r="BZ69" s="14">
        <f t="shared" ref="BZ69" si="86">SUM(BZ67:BZ68)</f>
        <v>527.5</v>
      </c>
      <c r="CA69" s="14">
        <f t="shared" ref="CA69" si="87">SUM(CA67:CA68)</f>
        <v>544.5</v>
      </c>
      <c r="CB69" s="14">
        <f t="shared" ref="CB69" si="88">SUM(CB67:CB68)</f>
        <v>586.4</v>
      </c>
      <c r="CC69" s="14">
        <f t="shared" ref="CC69" si="89">SUM(CC67:CC68)</f>
        <v>672.3</v>
      </c>
      <c r="CD69" s="14">
        <f t="shared" ref="CD69" si="90">SUM(CD67:CD68)</f>
        <v>0</v>
      </c>
      <c r="CE69" s="14">
        <f t="shared" ref="CE69" si="91">SUM(CE67:CE68)</f>
        <v>0</v>
      </c>
    </row>
    <row r="70" spans="2:83" s="11" customFormat="1" x14ac:dyDescent="0.35">
      <c r="B70" s="11" t="s">
        <v>1014</v>
      </c>
      <c r="L70" s="34"/>
      <c r="P70" s="34"/>
      <c r="T70" s="34"/>
      <c r="X70" s="34"/>
      <c r="AB70" s="34"/>
      <c r="AF70" s="34"/>
      <c r="AJ70" s="34"/>
      <c r="AN70" s="34">
        <f t="shared" ref="AN70:BI70" si="92">AN66-AN69</f>
        <v>0</v>
      </c>
      <c r="AO70" s="11">
        <f t="shared" si="92"/>
        <v>0</v>
      </c>
      <c r="AP70" s="11">
        <f t="shared" si="92"/>
        <v>0</v>
      </c>
      <c r="AQ70" s="11">
        <f t="shared" si="92"/>
        <v>0</v>
      </c>
      <c r="AR70" s="34">
        <f t="shared" si="92"/>
        <v>0</v>
      </c>
      <c r="AS70" s="11">
        <f t="shared" si="92"/>
        <v>0</v>
      </c>
      <c r="AT70" s="11">
        <f t="shared" si="92"/>
        <v>44.100000000000009</v>
      </c>
      <c r="AU70" s="11">
        <f t="shared" si="92"/>
        <v>0</v>
      </c>
      <c r="AV70" s="34">
        <f t="shared" si="92"/>
        <v>44.900000000000006</v>
      </c>
      <c r="AW70" s="11">
        <f t="shared" si="92"/>
        <v>48.099999999999994</v>
      </c>
      <c r="AX70" s="11">
        <f t="shared" si="92"/>
        <v>48.599999999999994</v>
      </c>
      <c r="AY70" s="11">
        <f t="shared" si="92"/>
        <v>48.400000000000006</v>
      </c>
      <c r="AZ70" s="34">
        <f t="shared" si="92"/>
        <v>44.8</v>
      </c>
      <c r="BA70" s="11">
        <f t="shared" si="92"/>
        <v>46</v>
      </c>
      <c r="BB70" s="11">
        <f t="shared" si="92"/>
        <v>57.099999999999994</v>
      </c>
      <c r="BC70" s="11">
        <f t="shared" si="92"/>
        <v>55.299999999999983</v>
      </c>
      <c r="BD70" s="34">
        <f t="shared" si="92"/>
        <v>51</v>
      </c>
      <c r="BE70" s="11">
        <f t="shared" si="92"/>
        <v>52</v>
      </c>
      <c r="BF70" s="11">
        <f t="shared" si="92"/>
        <v>60.599999999999994</v>
      </c>
      <c r="BG70" s="11">
        <f t="shared" si="92"/>
        <v>61.500000000000057</v>
      </c>
      <c r="BH70" s="34">
        <f t="shared" si="92"/>
        <v>51.900000000000006</v>
      </c>
      <c r="BI70" s="11">
        <f t="shared" si="92"/>
        <v>57.799999999999983</v>
      </c>
      <c r="BJ70" s="11">
        <f>BJ66-BJ69</f>
        <v>54.900000000000006</v>
      </c>
      <c r="BK70" s="11">
        <f>BK66-BK69</f>
        <v>61.399999999999977</v>
      </c>
      <c r="BL70" s="34"/>
      <c r="BQ70" s="11">
        <f t="shared" ref="BQ70" si="93">BQ66-BQ69</f>
        <v>84.300000000000011</v>
      </c>
      <c r="BR70" s="11">
        <f t="shared" ref="BR70" si="94">BR66-BR69</f>
        <v>191.19999999999993</v>
      </c>
      <c r="BS70" s="11">
        <f t="shared" ref="BS70" si="95">BS66-BS69</f>
        <v>257.20000000000005</v>
      </c>
      <c r="BT70" s="11">
        <f t="shared" ref="BT70" si="96">BT66-BT69</f>
        <v>204.50000000000011</v>
      </c>
      <c r="BU70" s="11">
        <f t="shared" ref="BU70" si="97">BU66-BU69</f>
        <v>179.39999999999998</v>
      </c>
      <c r="BV70" s="11">
        <f t="shared" ref="BV70" si="98">BV66-BV69</f>
        <v>161.7999999999999</v>
      </c>
      <c r="BW70" s="11">
        <f t="shared" ref="BW70" si="99">BW66-BW69</f>
        <v>120.50000000000011</v>
      </c>
      <c r="BX70" s="11">
        <f t="shared" ref="BX70" si="100">BX66-BX69</f>
        <v>157.59999999999991</v>
      </c>
      <c r="BY70" s="11">
        <f t="shared" ref="BY70" si="101">BY66-BY69</f>
        <v>169.7</v>
      </c>
      <c r="BZ70" s="11">
        <f t="shared" ref="BZ70" si="102">BZ66-BZ69</f>
        <v>190</v>
      </c>
      <c r="CA70" s="11">
        <f t="shared" ref="CA70" si="103">CA66-CA69</f>
        <v>203.20000000000005</v>
      </c>
      <c r="CB70" s="11">
        <f t="shared" ref="CB70" si="104">CB66-CB69</f>
        <v>225.10000000000002</v>
      </c>
      <c r="CC70" s="11">
        <f t="shared" ref="CC70" si="105">CC66-CC69</f>
        <v>226</v>
      </c>
      <c r="CD70" s="11">
        <f t="shared" ref="CD70" si="106">CD66-CD69</f>
        <v>0</v>
      </c>
      <c r="CE70" s="11">
        <f t="shared" ref="CE70" si="107">CE66-CE69</f>
        <v>0</v>
      </c>
    </row>
    <row r="71" spans="2:83" s="8" customFormat="1" x14ac:dyDescent="0.35">
      <c r="B71" s="7" t="s">
        <v>364</v>
      </c>
      <c r="C71" s="7"/>
      <c r="D71" s="7"/>
      <c r="E71" s="7"/>
      <c r="F71" s="7"/>
      <c r="G71" s="7"/>
      <c r="H71" s="7"/>
      <c r="I71" s="7"/>
      <c r="J71" s="7"/>
      <c r="K71" s="7"/>
      <c r="L71" s="38"/>
      <c r="M71" s="7"/>
      <c r="N71" s="7"/>
      <c r="O71" s="7"/>
      <c r="P71" s="38"/>
      <c r="Q71" s="7"/>
      <c r="R71" s="7"/>
      <c r="S71" s="7"/>
      <c r="T71" s="38"/>
      <c r="U71" s="7"/>
      <c r="V71" s="7"/>
      <c r="W71" s="7"/>
      <c r="X71" s="38"/>
      <c r="Y71" s="7"/>
      <c r="Z71" s="7"/>
      <c r="AA71" s="7"/>
      <c r="AB71" s="38"/>
      <c r="AC71" s="7"/>
      <c r="AD71" s="7"/>
      <c r="AE71" s="7"/>
      <c r="AF71" s="38"/>
      <c r="AG71" s="7"/>
      <c r="AH71" s="7"/>
      <c r="AI71" s="7"/>
      <c r="AJ71" s="38"/>
      <c r="AK71" s="7"/>
      <c r="AL71" s="7"/>
      <c r="AM71" s="7"/>
      <c r="AN71" s="38"/>
      <c r="AO71" s="7"/>
      <c r="AP71" s="7"/>
      <c r="AQ71" s="7"/>
      <c r="AR71" s="38"/>
      <c r="AS71" s="7"/>
      <c r="AT71" s="7"/>
      <c r="AU71" s="7"/>
      <c r="AV71" s="38"/>
      <c r="AW71" s="7"/>
      <c r="AX71" s="7"/>
      <c r="AY71" s="7"/>
      <c r="AZ71" s="38"/>
      <c r="BA71" s="7"/>
      <c r="BB71" s="7"/>
      <c r="BC71" s="7"/>
      <c r="BD71" s="38"/>
      <c r="BE71" s="7"/>
      <c r="BF71" s="7"/>
      <c r="BG71" s="7"/>
      <c r="BH71" s="38"/>
      <c r="BI71" s="7"/>
      <c r="BJ71" s="7"/>
      <c r="BK71" s="7"/>
      <c r="BL71" s="38"/>
      <c r="BM71" s="7"/>
      <c r="BN71" s="7"/>
      <c r="BO71" s="7"/>
      <c r="BP71" s="7"/>
    </row>
    <row r="72" spans="2:83" x14ac:dyDescent="0.35">
      <c r="B72" t="s">
        <v>1015</v>
      </c>
      <c r="AT72">
        <v>29.5</v>
      </c>
      <c r="AV72" s="28">
        <v>31.5</v>
      </c>
      <c r="AW72">
        <v>33.700000000000003</v>
      </c>
      <c r="AX72">
        <v>32.5</v>
      </c>
      <c r="AY72">
        <f>BZ72-AX72-AW72-AV72</f>
        <v>33.100000000000009</v>
      </c>
      <c r="AZ72" s="28">
        <v>34.9</v>
      </c>
      <c r="BA72">
        <v>36</v>
      </c>
      <c r="BB72">
        <v>36.299999999999997</v>
      </c>
      <c r="BC72">
        <f>CA72-BB72-BA72-AZ72</f>
        <v>37.300000000000004</v>
      </c>
      <c r="BD72" s="28">
        <v>37.9</v>
      </c>
      <c r="BE72">
        <v>38.200000000000003</v>
      </c>
      <c r="BF72">
        <v>41.8</v>
      </c>
      <c r="BG72">
        <f>CB72-BF72-BE72-BD72</f>
        <v>42.29999999999999</v>
      </c>
      <c r="BH72" s="28">
        <v>43.3</v>
      </c>
      <c r="BI72">
        <v>44.5</v>
      </c>
      <c r="BJ72">
        <v>48.5</v>
      </c>
      <c r="BK72">
        <f>CC72-BJ72-BI72-BH72</f>
        <v>46.2</v>
      </c>
      <c r="BQ72">
        <v>57.3</v>
      </c>
      <c r="BR72">
        <v>140.6</v>
      </c>
      <c r="BS72">
        <v>193.1</v>
      </c>
      <c r="BT72">
        <v>172.8</v>
      </c>
      <c r="BU72">
        <v>153.6</v>
      </c>
      <c r="BV72">
        <v>150.69999999999999</v>
      </c>
      <c r="BW72">
        <v>114.6</v>
      </c>
      <c r="BX72">
        <v>127.3</v>
      </c>
      <c r="BY72">
        <v>119.8</v>
      </c>
      <c r="BZ72">
        <v>130.80000000000001</v>
      </c>
      <c r="CA72">
        <v>144.5</v>
      </c>
      <c r="CB72">
        <v>160.19999999999999</v>
      </c>
      <c r="CC72">
        <v>182.5</v>
      </c>
    </row>
    <row r="73" spans="2:83" x14ac:dyDescent="0.35">
      <c r="B73" t="s">
        <v>1016</v>
      </c>
      <c r="AT73">
        <v>0</v>
      </c>
      <c r="AV73" s="28">
        <v>1.2</v>
      </c>
      <c r="AW73">
        <v>0.6</v>
      </c>
      <c r="AX73">
        <v>0.1</v>
      </c>
      <c r="AY73">
        <f>BZ73-AX73-AW73-AV73</f>
        <v>0.39999999999999969</v>
      </c>
      <c r="AZ73" s="28">
        <v>0.4</v>
      </c>
      <c r="BA73">
        <v>1</v>
      </c>
      <c r="BB73">
        <v>0.1</v>
      </c>
      <c r="BC73">
        <f>CA73-BB73-BA73-AZ73</f>
        <v>0.19999999999999984</v>
      </c>
      <c r="BD73" s="28">
        <v>0.2</v>
      </c>
      <c r="BE73">
        <v>0.1</v>
      </c>
      <c r="BF73">
        <v>0.3</v>
      </c>
      <c r="BG73">
        <f>CB73-BF73-BE73-BD73</f>
        <v>1.2</v>
      </c>
      <c r="BH73" s="28">
        <v>0.3</v>
      </c>
      <c r="BI73">
        <v>0.1</v>
      </c>
      <c r="BJ73">
        <v>0.2</v>
      </c>
      <c r="BK73">
        <f>CC73-BJ73-BI73-BH73</f>
        <v>9.9999999999999922E-2</v>
      </c>
      <c r="BQ73">
        <v>3.1</v>
      </c>
      <c r="BR73">
        <v>12.5</v>
      </c>
      <c r="BS73">
        <v>-2.7</v>
      </c>
      <c r="BT73">
        <v>-3.8</v>
      </c>
      <c r="BU73">
        <v>0.2</v>
      </c>
      <c r="BV73">
        <v>0.1</v>
      </c>
      <c r="BW73">
        <v>0</v>
      </c>
      <c r="BX73">
        <v>0</v>
      </c>
      <c r="BY73">
        <v>0</v>
      </c>
      <c r="BZ73">
        <v>2.2999999999999998</v>
      </c>
      <c r="CA73">
        <v>1.7</v>
      </c>
      <c r="CB73">
        <v>1.8</v>
      </c>
      <c r="CC73">
        <v>0.7</v>
      </c>
    </row>
    <row r="74" spans="2:83" x14ac:dyDescent="0.35">
      <c r="B74" t="s">
        <v>1017</v>
      </c>
      <c r="AT74">
        <v>4.4000000000000004</v>
      </c>
      <c r="AV74" s="28">
        <v>3.9</v>
      </c>
      <c r="AW74">
        <v>4.5</v>
      </c>
      <c r="AX74">
        <v>4.5999999999999996</v>
      </c>
      <c r="AY74">
        <f>BZ74-AX74-AW74-AV74</f>
        <v>5</v>
      </c>
      <c r="AZ74" s="28">
        <v>5.7</v>
      </c>
      <c r="BA74">
        <v>6</v>
      </c>
      <c r="BB74">
        <v>7.7</v>
      </c>
      <c r="BC74">
        <f>CA74-BB74-BA74-AZ74</f>
        <v>7.6000000000000005</v>
      </c>
      <c r="BD74" s="28">
        <v>8</v>
      </c>
      <c r="BE74">
        <v>10.199999999999999</v>
      </c>
      <c r="BF74">
        <v>8</v>
      </c>
      <c r="BG74">
        <f>CB74-BF74-BE74-BD74</f>
        <v>9.0000000000000036</v>
      </c>
      <c r="BH74" s="28">
        <v>9.1999999999999993</v>
      </c>
      <c r="BI74">
        <v>9.1999999999999993</v>
      </c>
      <c r="BJ74">
        <v>9.6</v>
      </c>
      <c r="BK74">
        <f>CC74-BJ74-BI74-BH74</f>
        <v>10.600000000000001</v>
      </c>
      <c r="BQ74">
        <v>2.2000000000000002</v>
      </c>
      <c r="BR74">
        <v>8.6</v>
      </c>
      <c r="BS74">
        <v>17.8</v>
      </c>
      <c r="BT74">
        <v>19.7</v>
      </c>
      <c r="BU74">
        <v>18.600000000000001</v>
      </c>
      <c r="BV74">
        <v>16.2</v>
      </c>
      <c r="BW74">
        <v>13.9</v>
      </c>
      <c r="BX74">
        <v>17.8</v>
      </c>
      <c r="BY74">
        <v>15.6</v>
      </c>
      <c r="BZ74">
        <v>18</v>
      </c>
      <c r="CA74">
        <v>27</v>
      </c>
      <c r="CB74">
        <v>35.200000000000003</v>
      </c>
      <c r="CC74">
        <v>38.6</v>
      </c>
    </row>
    <row r="75" spans="2:83" x14ac:dyDescent="0.35">
      <c r="B75" t="s">
        <v>1057</v>
      </c>
      <c r="AT75">
        <v>0</v>
      </c>
      <c r="AV75" s="28">
        <v>0</v>
      </c>
      <c r="AW75">
        <v>0</v>
      </c>
      <c r="AX75">
        <v>0</v>
      </c>
      <c r="AY75">
        <f>BZ75-AX75-AW75-AV75</f>
        <v>0</v>
      </c>
      <c r="AZ75" s="28">
        <v>0</v>
      </c>
      <c r="BA75">
        <v>0</v>
      </c>
      <c r="BB75">
        <v>0</v>
      </c>
      <c r="BC75">
        <f>CA75-BB75-BA75-AZ75</f>
        <v>0</v>
      </c>
      <c r="BD75" s="28">
        <v>0</v>
      </c>
      <c r="BE75">
        <v>0</v>
      </c>
      <c r="BF75">
        <v>0</v>
      </c>
      <c r="BG75">
        <f>CB75-BF75-BE75-BD75</f>
        <v>0</v>
      </c>
      <c r="BH75" s="28">
        <v>0</v>
      </c>
      <c r="BI75">
        <v>0</v>
      </c>
      <c r="BJ75">
        <v>0</v>
      </c>
      <c r="BK75">
        <f>CC75-BJ75-BI75-BH75</f>
        <v>0</v>
      </c>
      <c r="BQ75">
        <v>0</v>
      </c>
      <c r="BR75">
        <v>0</v>
      </c>
      <c r="BS75">
        <v>96.6</v>
      </c>
      <c r="BT75">
        <v>0</v>
      </c>
      <c r="BU75">
        <v>0</v>
      </c>
      <c r="BV75">
        <v>0</v>
      </c>
      <c r="BW75">
        <v>0</v>
      </c>
      <c r="BX75">
        <v>24.2</v>
      </c>
      <c r="BY75">
        <v>0</v>
      </c>
      <c r="BZ75">
        <v>0</v>
      </c>
      <c r="CA75">
        <v>0</v>
      </c>
      <c r="CB75">
        <v>0</v>
      </c>
      <c r="CC75">
        <v>0</v>
      </c>
    </row>
    <row r="76" spans="2:83" s="2" customFormat="1" x14ac:dyDescent="0.35">
      <c r="B76" s="2" t="s">
        <v>1018</v>
      </c>
      <c r="AT76" s="2">
        <v>0.1</v>
      </c>
      <c r="AV76" s="2">
        <v>0.1</v>
      </c>
      <c r="AW76" s="2">
        <v>0.3</v>
      </c>
      <c r="AX76" s="2">
        <v>-0.1</v>
      </c>
      <c r="AY76">
        <f>BZ76-AX76-AW76-AV76</f>
        <v>0.6</v>
      </c>
      <c r="AZ76" s="2">
        <v>0.1</v>
      </c>
      <c r="BA76" s="2">
        <v>0.1</v>
      </c>
      <c r="BB76" s="2">
        <v>0.3</v>
      </c>
      <c r="BC76">
        <f>CA76-BB76-BA76-AZ76</f>
        <v>0.19999999999999993</v>
      </c>
      <c r="BD76" s="2">
        <v>0</v>
      </c>
      <c r="BE76" s="2">
        <v>0.2</v>
      </c>
      <c r="BF76" s="2">
        <v>0</v>
      </c>
      <c r="BG76">
        <f>CB76-BF76-BE76-BD76</f>
        <v>-0.2</v>
      </c>
      <c r="BH76" s="2">
        <v>0.3</v>
      </c>
      <c r="BI76" s="2">
        <v>5.9</v>
      </c>
      <c r="BJ76" s="2">
        <v>0.2</v>
      </c>
      <c r="BK76" s="2">
        <f>CC76-BJ76-BI76-BH76</f>
        <v>0.3999999999999993</v>
      </c>
      <c r="BQ76" s="2">
        <v>-1.4</v>
      </c>
      <c r="BR76" s="2">
        <v>0</v>
      </c>
      <c r="BS76" s="2">
        <v>2.1</v>
      </c>
      <c r="BT76" s="2">
        <v>-2.4</v>
      </c>
      <c r="BU76" s="2">
        <v>1.7</v>
      </c>
      <c r="BV76" s="2">
        <v>-0.7</v>
      </c>
      <c r="BW76" s="2">
        <v>10</v>
      </c>
      <c r="BX76" s="2">
        <v>0.3</v>
      </c>
      <c r="BY76" s="2">
        <v>3.8</v>
      </c>
      <c r="BZ76" s="2">
        <v>0.9</v>
      </c>
      <c r="CA76" s="2">
        <v>0.7</v>
      </c>
      <c r="CB76" s="2">
        <v>0</v>
      </c>
      <c r="CC76" s="2">
        <v>6.8</v>
      </c>
    </row>
    <row r="77" spans="2:83" s="14" customFormat="1" x14ac:dyDescent="0.35">
      <c r="B77" s="14" t="s">
        <v>1125</v>
      </c>
      <c r="AN77" s="14">
        <f>SUM(AN72:AN76)</f>
        <v>0</v>
      </c>
      <c r="AO77" s="14">
        <f t="shared" ref="AO77:BC77" si="108">SUM(AO72:AO76)</f>
        <v>0</v>
      </c>
      <c r="AP77" s="14">
        <f t="shared" si="108"/>
        <v>0</v>
      </c>
      <c r="AQ77" s="14">
        <f t="shared" si="108"/>
        <v>0</v>
      </c>
      <c r="AR77" s="14">
        <f t="shared" si="108"/>
        <v>0</v>
      </c>
      <c r="AS77" s="14">
        <f t="shared" si="108"/>
        <v>0</v>
      </c>
      <c r="AT77" s="14">
        <f t="shared" si="108"/>
        <v>34</v>
      </c>
      <c r="AU77" s="14">
        <f t="shared" si="108"/>
        <v>0</v>
      </c>
      <c r="AV77" s="14">
        <f t="shared" si="108"/>
        <v>36.700000000000003</v>
      </c>
      <c r="AW77" s="14">
        <f t="shared" si="108"/>
        <v>39.1</v>
      </c>
      <c r="AX77" s="14">
        <f t="shared" si="108"/>
        <v>37.1</v>
      </c>
      <c r="AY77" s="14">
        <f t="shared" si="108"/>
        <v>39.100000000000009</v>
      </c>
      <c r="AZ77" s="14">
        <f t="shared" si="108"/>
        <v>41.1</v>
      </c>
      <c r="BA77" s="14">
        <f t="shared" si="108"/>
        <v>43.1</v>
      </c>
      <c r="BB77" s="14">
        <f t="shared" si="108"/>
        <v>44.4</v>
      </c>
      <c r="BC77" s="14">
        <f t="shared" si="108"/>
        <v>45.300000000000011</v>
      </c>
      <c r="BD77" s="14">
        <f>SUM(BD72:BD76)</f>
        <v>46.1</v>
      </c>
      <c r="BE77" s="14">
        <f t="shared" ref="BE77:BK77" si="109">SUM(BE72:BE76)</f>
        <v>48.7</v>
      </c>
      <c r="BF77" s="14">
        <f t="shared" si="109"/>
        <v>50.099999999999994</v>
      </c>
      <c r="BG77" s="14">
        <f t="shared" si="109"/>
        <v>52.3</v>
      </c>
      <c r="BH77" s="14">
        <f t="shared" si="109"/>
        <v>53.099999999999994</v>
      </c>
      <c r="BI77" s="14">
        <f t="shared" si="109"/>
        <v>59.699999999999996</v>
      </c>
      <c r="BJ77" s="14">
        <f t="shared" si="109"/>
        <v>58.500000000000007</v>
      </c>
      <c r="BK77" s="14">
        <f t="shared" si="109"/>
        <v>57.300000000000004</v>
      </c>
    </row>
    <row r="78" spans="2:83" s="11" customFormat="1" x14ac:dyDescent="0.35">
      <c r="B78" s="11" t="s">
        <v>376</v>
      </c>
      <c r="L78" s="34"/>
      <c r="P78" s="34"/>
      <c r="T78" s="34"/>
      <c r="X78" s="34"/>
      <c r="AB78" s="34"/>
      <c r="AF78" s="34"/>
      <c r="AJ78" s="34"/>
      <c r="AN78" s="34">
        <f t="shared" ref="AN78:BC78" si="110">AN70-SUM(AN72:AN76)</f>
        <v>0</v>
      </c>
      <c r="AO78" s="11">
        <f t="shared" si="110"/>
        <v>0</v>
      </c>
      <c r="AP78" s="11">
        <f t="shared" si="110"/>
        <v>0</v>
      </c>
      <c r="AQ78" s="11">
        <f t="shared" si="110"/>
        <v>0</v>
      </c>
      <c r="AR78" s="34">
        <f t="shared" si="110"/>
        <v>0</v>
      </c>
      <c r="AS78" s="11">
        <f t="shared" si="110"/>
        <v>0</v>
      </c>
      <c r="AT78" s="11">
        <f t="shared" si="110"/>
        <v>10.100000000000009</v>
      </c>
      <c r="AU78" s="11">
        <f t="shared" si="110"/>
        <v>0</v>
      </c>
      <c r="AV78" s="34">
        <f t="shared" si="110"/>
        <v>8.2000000000000028</v>
      </c>
      <c r="AW78" s="11">
        <f t="shared" si="110"/>
        <v>8.9999999999999929</v>
      </c>
      <c r="AX78" s="11">
        <f t="shared" si="110"/>
        <v>11.499999999999993</v>
      </c>
      <c r="AY78" s="11">
        <f t="shared" si="110"/>
        <v>9.2999999999999972</v>
      </c>
      <c r="AZ78" s="34">
        <f t="shared" si="110"/>
        <v>3.6999999999999957</v>
      </c>
      <c r="BA78" s="11">
        <f t="shared" si="110"/>
        <v>2.8999999999999986</v>
      </c>
      <c r="BB78" s="11">
        <f t="shared" si="110"/>
        <v>12.699999999999996</v>
      </c>
      <c r="BC78" s="11">
        <f t="shared" si="110"/>
        <v>9.9999999999999716</v>
      </c>
      <c r="BD78" s="34">
        <f>BD70-BD77</f>
        <v>4.8999999999999986</v>
      </c>
      <c r="BE78" s="11">
        <f t="shared" ref="BE78:BK78" si="111">BE70-BE77</f>
        <v>3.2999999999999972</v>
      </c>
      <c r="BF78" s="11">
        <f t="shared" si="111"/>
        <v>10.5</v>
      </c>
      <c r="BG78" s="11">
        <f t="shared" si="111"/>
        <v>9.2000000000000597</v>
      </c>
      <c r="BH78" s="11">
        <f t="shared" si="111"/>
        <v>-1.1999999999999886</v>
      </c>
      <c r="BI78" s="11">
        <f t="shared" si="111"/>
        <v>-1.9000000000000128</v>
      </c>
      <c r="BJ78" s="11">
        <f t="shared" si="111"/>
        <v>-3.6000000000000014</v>
      </c>
      <c r="BK78" s="11">
        <f t="shared" si="111"/>
        <v>4.099999999999973</v>
      </c>
      <c r="BQ78" s="11">
        <f t="shared" ref="BQ78" si="112">BQ70-SUM(BQ72:BQ76)</f>
        <v>23.100000000000009</v>
      </c>
      <c r="BR78" s="11">
        <f t="shared" ref="BR78" si="113">BR70-SUM(BR72:BR76)</f>
        <v>29.499999999999943</v>
      </c>
      <c r="BS78" s="11">
        <f t="shared" ref="BS78" si="114">BS70-SUM(BS72:BS76)</f>
        <v>-49.699999999999989</v>
      </c>
      <c r="BT78" s="11">
        <f t="shared" ref="BT78" si="115">BT70-SUM(BT72:BT76)</f>
        <v>18.200000000000131</v>
      </c>
      <c r="BU78" s="11">
        <f t="shared" ref="BU78" si="116">BU70-SUM(BU72:BU76)</f>
        <v>5.3000000000000114</v>
      </c>
      <c r="BV78" s="11">
        <f t="shared" ref="BV78" si="117">BV70-SUM(BV72:BV76)</f>
        <v>-4.5000000000000853</v>
      </c>
      <c r="BW78" s="11">
        <f t="shared" ref="BW78" si="118">BW70-SUM(BW72:BW76)</f>
        <v>-17.999999999999886</v>
      </c>
      <c r="BX78" s="11">
        <f t="shared" ref="BX78" si="119">BX70-SUM(BX72:BX76)</f>
        <v>-12.000000000000085</v>
      </c>
      <c r="BY78" s="11">
        <f t="shared" ref="BY78" si="120">BY70-SUM(BY72:BY76)</f>
        <v>30.499999999999972</v>
      </c>
      <c r="BZ78" s="11">
        <f t="shared" ref="BZ78" si="121">BZ70-SUM(BZ72:BZ76)</f>
        <v>37.999999999999972</v>
      </c>
      <c r="CA78" s="11">
        <f t="shared" ref="CA78" si="122">CA70-SUM(CA72:CA76)</f>
        <v>29.300000000000068</v>
      </c>
      <c r="CB78" s="11">
        <f t="shared" ref="CB78" si="123">CB70-SUM(CB72:CB76)</f>
        <v>27.900000000000034</v>
      </c>
      <c r="CC78" s="11">
        <f t="shared" ref="CC78" si="124">CC70-SUM(CC72:CC76)</f>
        <v>-2.5999999999999943</v>
      </c>
      <c r="CD78" s="11">
        <f t="shared" ref="CD78" si="125">CD70-SUM(CD72:CD76)</f>
        <v>0</v>
      </c>
      <c r="CE78" s="11">
        <f t="shared" ref="CE78" si="126">CE70-SUM(CE72:CE76)</f>
        <v>0</v>
      </c>
    </row>
    <row r="79" spans="2:83" s="8" customFormat="1" x14ac:dyDescent="0.35">
      <c r="B79" s="7" t="s">
        <v>1024</v>
      </c>
      <c r="C79" s="7"/>
      <c r="D79" s="7"/>
      <c r="E79" s="7"/>
      <c r="F79" s="7"/>
      <c r="G79" s="7"/>
      <c r="H79" s="7"/>
      <c r="I79" s="7"/>
      <c r="J79" s="7"/>
      <c r="K79" s="7"/>
      <c r="L79" s="38"/>
      <c r="M79" s="7"/>
      <c r="N79" s="7"/>
      <c r="O79" s="7"/>
      <c r="P79" s="38"/>
      <c r="Q79" s="7"/>
      <c r="R79" s="7"/>
      <c r="S79" s="7"/>
      <c r="T79" s="38"/>
      <c r="U79" s="7"/>
      <c r="V79" s="7"/>
      <c r="W79" s="7"/>
      <c r="X79" s="38"/>
      <c r="Y79" s="7"/>
      <c r="Z79" s="7"/>
      <c r="AA79" s="7"/>
      <c r="AB79" s="38"/>
      <c r="AC79" s="7"/>
      <c r="AD79" s="7"/>
      <c r="AE79" s="7"/>
      <c r="AF79" s="38"/>
      <c r="AG79" s="7"/>
      <c r="AH79" s="7"/>
      <c r="AI79" s="7"/>
      <c r="AJ79" s="38"/>
      <c r="AK79" s="7"/>
      <c r="AL79" s="7"/>
      <c r="AM79" s="7"/>
      <c r="AN79" s="38"/>
      <c r="AO79" s="7"/>
      <c r="AP79" s="7"/>
      <c r="AQ79" s="7"/>
      <c r="AR79" s="38"/>
      <c r="AS79" s="7"/>
      <c r="AT79" s="7"/>
      <c r="AU79" s="7"/>
      <c r="AV79" s="38"/>
      <c r="AW79" s="7"/>
      <c r="AX79" s="7"/>
      <c r="AY79" s="7"/>
      <c r="AZ79" s="38"/>
      <c r="BA79" s="7"/>
      <c r="BB79" s="7"/>
      <c r="BC79" s="7"/>
      <c r="BD79" s="38"/>
      <c r="BE79" s="7"/>
      <c r="BF79" s="7"/>
      <c r="BG79" s="7"/>
      <c r="BH79" s="38"/>
      <c r="BI79" s="7"/>
      <c r="BJ79" s="7"/>
      <c r="BK79" s="7"/>
      <c r="BL79" s="38"/>
      <c r="BM79" s="7"/>
      <c r="BN79" s="7"/>
      <c r="BO79" s="7"/>
      <c r="BP79" s="7"/>
    </row>
    <row r="80" spans="2:83" x14ac:dyDescent="0.35">
      <c r="B80" t="s">
        <v>1019</v>
      </c>
      <c r="AT80">
        <v>-5</v>
      </c>
      <c r="AV80" s="28">
        <v>-5.5</v>
      </c>
      <c r="AW80">
        <v>-5.3</v>
      </c>
      <c r="AX80">
        <v>-5.4</v>
      </c>
      <c r="AY80">
        <f>BZ80-AX80-AW80-AV80</f>
        <v>-5.4000000000000021</v>
      </c>
      <c r="AZ80" s="28">
        <v>-5.4</v>
      </c>
      <c r="BA80">
        <v>-5.6</v>
      </c>
      <c r="BB80">
        <v>-5.9</v>
      </c>
      <c r="BC80">
        <f>CA80-BB80-BA80-AZ80</f>
        <v>-5.8999999999999986</v>
      </c>
      <c r="BD80" s="28">
        <v>-5.9</v>
      </c>
      <c r="BE80">
        <v>-5.7</v>
      </c>
      <c r="BF80">
        <v>-5.9</v>
      </c>
      <c r="BG80">
        <f>CB80-BF80-BE80-BD80</f>
        <v>-5.9</v>
      </c>
      <c r="BH80" s="28">
        <v>-5.9</v>
      </c>
      <c r="BI80">
        <v>-2.9</v>
      </c>
      <c r="BJ80">
        <v>-4.0999999999999996</v>
      </c>
      <c r="BK80">
        <f>CC80-BJ80-BI80-BH80</f>
        <v>-4.7999999999999989</v>
      </c>
      <c r="BQ80">
        <v>-22.3</v>
      </c>
      <c r="BR80">
        <v>-51.1</v>
      </c>
      <c r="BS80">
        <v>-66.099999999999994</v>
      </c>
      <c r="BT80">
        <v>-46.2</v>
      </c>
      <c r="BU80">
        <v>-39.200000000000003</v>
      </c>
      <c r="BV80">
        <v>-36</v>
      </c>
      <c r="BW80">
        <v>-34.700000000000003</v>
      </c>
      <c r="BX80">
        <v>-28.6</v>
      </c>
      <c r="BY80">
        <v>-20.8</v>
      </c>
      <c r="BZ80">
        <v>-21.6</v>
      </c>
      <c r="CA80">
        <v>-22.8</v>
      </c>
      <c r="CB80">
        <v>-23.4</v>
      </c>
      <c r="CC80">
        <v>-17.7</v>
      </c>
    </row>
    <row r="81" spans="2:83" x14ac:dyDescent="0.35">
      <c r="B81" t="s">
        <v>1058</v>
      </c>
      <c r="AT81">
        <v>0</v>
      </c>
      <c r="AV81" s="28">
        <v>0</v>
      </c>
      <c r="AW81">
        <v>0</v>
      </c>
      <c r="AX81">
        <v>0</v>
      </c>
      <c r="AY81">
        <f>BZ81-AX81-AW81-AV81</f>
        <v>0</v>
      </c>
      <c r="AZ81" s="28">
        <v>0</v>
      </c>
      <c r="BA81">
        <v>0</v>
      </c>
      <c r="BB81">
        <v>0</v>
      </c>
      <c r="BC81">
        <f>CA81-BB81-BA81-AZ81</f>
        <v>0</v>
      </c>
      <c r="BD81" s="28">
        <v>0</v>
      </c>
      <c r="BE81">
        <v>0</v>
      </c>
      <c r="BF81">
        <v>0</v>
      </c>
      <c r="BG81">
        <f>CB81-BF81-BE81-BD81</f>
        <v>0</v>
      </c>
      <c r="BH81" s="28">
        <v>-13</v>
      </c>
      <c r="BI81">
        <v>0</v>
      </c>
      <c r="BJ81">
        <v>0</v>
      </c>
      <c r="BK81">
        <f>CC81-BJ81-BI81-BH81</f>
        <v>0</v>
      </c>
      <c r="BQ81">
        <v>0</v>
      </c>
      <c r="BR81">
        <v>0</v>
      </c>
      <c r="BS81">
        <v>0</v>
      </c>
      <c r="BT81">
        <v>0</v>
      </c>
      <c r="BU81">
        <v>-39.1</v>
      </c>
      <c r="BV81">
        <v>-3.4</v>
      </c>
      <c r="BW81">
        <v>0.2</v>
      </c>
      <c r="BX81">
        <v>-17.3</v>
      </c>
      <c r="BY81">
        <v>0</v>
      </c>
      <c r="BZ81">
        <v>0</v>
      </c>
      <c r="CA81">
        <v>0</v>
      </c>
      <c r="CB81">
        <v>0</v>
      </c>
      <c r="CC81">
        <v>-13</v>
      </c>
    </row>
    <row r="82" spans="2:83" s="2" customFormat="1" x14ac:dyDescent="0.35">
      <c r="B82" s="2" t="s">
        <v>1020</v>
      </c>
      <c r="L82" s="30"/>
      <c r="P82" s="30"/>
      <c r="T82" s="30"/>
      <c r="X82" s="30"/>
      <c r="AB82" s="30"/>
      <c r="AF82" s="30"/>
      <c r="AJ82" s="30"/>
      <c r="AN82" s="30"/>
      <c r="AR82" s="30"/>
      <c r="AT82" s="2">
        <v>-0.3</v>
      </c>
      <c r="AV82" s="30">
        <v>-0.5</v>
      </c>
      <c r="AW82" s="2">
        <v>0.1</v>
      </c>
      <c r="AX82" s="2">
        <v>-0.7</v>
      </c>
      <c r="AY82">
        <f>BZ82-AX82-AW82-AV82</f>
        <v>0.4</v>
      </c>
      <c r="AZ82" s="30">
        <v>-0.5</v>
      </c>
      <c r="BA82" s="2">
        <v>0.3</v>
      </c>
      <c r="BB82" s="2">
        <v>0.8</v>
      </c>
      <c r="BC82" s="47">
        <f>CA82-BB82-BA82-AZ82</f>
        <v>-0.30000000000000004</v>
      </c>
      <c r="BD82" s="30">
        <v>0.2</v>
      </c>
      <c r="BE82" s="2">
        <v>0</v>
      </c>
      <c r="BF82" s="2">
        <v>0</v>
      </c>
      <c r="BG82" s="2">
        <f>CB82-BF82-BE82-BD82</f>
        <v>-0.30000000000000004</v>
      </c>
      <c r="BH82" s="30">
        <v>0.1</v>
      </c>
      <c r="BI82" s="2">
        <v>0</v>
      </c>
      <c r="BJ82" s="2">
        <v>-1.1000000000000001</v>
      </c>
      <c r="BK82" s="47">
        <f>CC82-BJ82-BI82-BH82</f>
        <v>1.6</v>
      </c>
      <c r="BL82" s="30"/>
      <c r="BQ82" s="2">
        <v>1.1000000000000001</v>
      </c>
      <c r="BR82" s="2">
        <v>0</v>
      </c>
      <c r="BS82" s="2">
        <v>1.3</v>
      </c>
      <c r="BT82" s="2">
        <v>-0.4</v>
      </c>
      <c r="BU82" s="2">
        <v>1.2</v>
      </c>
      <c r="BV82" s="2">
        <v>-0.7</v>
      </c>
      <c r="BW82" s="2">
        <v>0.7</v>
      </c>
      <c r="BX82" s="2">
        <v>0.8</v>
      </c>
      <c r="BY82" s="2">
        <v>-1</v>
      </c>
      <c r="BZ82" s="2">
        <v>-0.7</v>
      </c>
      <c r="CA82" s="2">
        <v>0.3</v>
      </c>
      <c r="CB82" s="2">
        <v>-0.1</v>
      </c>
      <c r="CC82" s="2">
        <v>0.6</v>
      </c>
    </row>
    <row r="83" spans="2:83" s="11" customFormat="1" x14ac:dyDescent="0.35">
      <c r="B83" s="11" t="s">
        <v>1124</v>
      </c>
      <c r="AR83" s="11">
        <f>SUM(AR80:AR82)</f>
        <v>0</v>
      </c>
      <c r="AS83" s="11">
        <f t="shared" ref="AS83:BG83" si="127">SUM(AS80:AS82)</f>
        <v>0</v>
      </c>
      <c r="AT83" s="11">
        <f t="shared" si="127"/>
        <v>-5.3</v>
      </c>
      <c r="AU83" s="11">
        <f t="shared" si="127"/>
        <v>0</v>
      </c>
      <c r="AV83" s="11">
        <f t="shared" si="127"/>
        <v>-6</v>
      </c>
      <c r="AW83" s="11">
        <f t="shared" si="127"/>
        <v>-5.2</v>
      </c>
      <c r="AX83" s="11">
        <f t="shared" si="127"/>
        <v>-6.1000000000000005</v>
      </c>
      <c r="AY83" s="11">
        <f t="shared" si="127"/>
        <v>-5.0000000000000018</v>
      </c>
      <c r="AZ83" s="11">
        <f t="shared" si="127"/>
        <v>-5.9</v>
      </c>
      <c r="BA83" s="11">
        <f t="shared" si="127"/>
        <v>-5.3</v>
      </c>
      <c r="BB83" s="11">
        <f t="shared" si="127"/>
        <v>-5.1000000000000005</v>
      </c>
      <c r="BC83" s="11">
        <f t="shared" si="127"/>
        <v>-6.1999999999999984</v>
      </c>
      <c r="BD83" s="11">
        <f t="shared" si="127"/>
        <v>-5.7</v>
      </c>
      <c r="BE83" s="11">
        <f t="shared" si="127"/>
        <v>-5.7</v>
      </c>
      <c r="BF83" s="11">
        <f t="shared" si="127"/>
        <v>-5.9</v>
      </c>
      <c r="BG83" s="11">
        <f t="shared" si="127"/>
        <v>-6.2</v>
      </c>
      <c r="BH83" s="11">
        <f>SUM(BH80:BH82)</f>
        <v>-18.799999999999997</v>
      </c>
      <c r="BI83" s="11">
        <f t="shared" ref="BI83:BK83" si="128">SUM(BI80:BI82)</f>
        <v>-2.9</v>
      </c>
      <c r="BJ83" s="11">
        <f t="shared" si="128"/>
        <v>-5.1999999999999993</v>
      </c>
      <c r="BK83" s="11">
        <f t="shared" si="128"/>
        <v>-3.1999999999999988</v>
      </c>
    </row>
    <row r="84" spans="2:83" s="8" customFormat="1" x14ac:dyDescent="0.35">
      <c r="B84" s="7" t="s">
        <v>1025</v>
      </c>
      <c r="C84" s="7"/>
      <c r="D84" s="7"/>
      <c r="E84" s="7"/>
      <c r="F84" s="7"/>
      <c r="G84" s="7"/>
      <c r="H84" s="7"/>
      <c r="I84" s="7"/>
      <c r="J84" s="7"/>
      <c r="K84" s="7"/>
      <c r="L84" s="38"/>
      <c r="M84" s="7"/>
      <c r="N84" s="7"/>
      <c r="O84" s="7"/>
      <c r="P84" s="38"/>
      <c r="Q84" s="7"/>
      <c r="R84" s="7"/>
      <c r="S84" s="7"/>
      <c r="T84" s="38"/>
      <c r="U84" s="7"/>
      <c r="V84" s="7"/>
      <c r="W84" s="7"/>
      <c r="X84" s="38"/>
      <c r="Y84" s="7"/>
      <c r="Z84" s="7"/>
      <c r="AA84" s="7"/>
      <c r="AB84" s="38"/>
      <c r="AC84" s="7"/>
      <c r="AD84" s="7"/>
      <c r="AE84" s="7"/>
      <c r="AF84" s="38"/>
      <c r="AG84" s="7"/>
      <c r="AH84" s="7"/>
      <c r="AI84" s="7"/>
      <c r="AJ84" s="38"/>
      <c r="AK84" s="7"/>
      <c r="AL84" s="7"/>
      <c r="AM84" s="7"/>
      <c r="AN84" s="38"/>
      <c r="AO84" s="7"/>
      <c r="AP84" s="7"/>
      <c r="AQ84" s="7"/>
      <c r="AR84" s="38"/>
      <c r="AS84" s="7"/>
      <c r="AT84" s="7"/>
      <c r="AU84" s="7"/>
      <c r="AV84" s="38"/>
      <c r="AW84" s="7"/>
      <c r="AX84" s="7"/>
      <c r="AY84" s="7"/>
      <c r="AZ84" s="38"/>
      <c r="BA84" s="7"/>
      <c r="BB84" s="7"/>
      <c r="BC84" s="7"/>
      <c r="BD84" s="38"/>
      <c r="BE84" s="7"/>
      <c r="BF84" s="7"/>
      <c r="BG84" s="7"/>
      <c r="BH84" s="38"/>
      <c r="BI84" s="7"/>
      <c r="BJ84" s="7"/>
      <c r="BK84" s="7"/>
      <c r="BL84" s="38"/>
      <c r="BM84" s="7"/>
      <c r="BN84" s="7"/>
      <c r="BO84" s="7"/>
      <c r="BP84" s="7"/>
    </row>
    <row r="85" spans="2:83" s="11" customFormat="1" x14ac:dyDescent="0.35">
      <c r="B85" s="11" t="s">
        <v>1021</v>
      </c>
      <c r="L85" s="34"/>
      <c r="P85" s="34"/>
      <c r="T85" s="34"/>
      <c r="X85" s="34"/>
      <c r="AB85" s="34"/>
      <c r="AF85" s="34"/>
      <c r="AJ85" s="34"/>
      <c r="AN85" s="11">
        <f t="shared" ref="AN85:BK85" si="129">AN78+SUM(AN80:AN82)</f>
        <v>0</v>
      </c>
      <c r="AO85" s="11">
        <f t="shared" si="129"/>
        <v>0</v>
      </c>
      <c r="AP85" s="11">
        <f t="shared" si="129"/>
        <v>0</v>
      </c>
      <c r="AQ85" s="11">
        <f t="shared" si="129"/>
        <v>0</v>
      </c>
      <c r="AR85" s="11">
        <f t="shared" si="129"/>
        <v>0</v>
      </c>
      <c r="AS85" s="11">
        <f t="shared" si="129"/>
        <v>0</v>
      </c>
      <c r="AT85" s="11">
        <f t="shared" si="129"/>
        <v>4.8000000000000087</v>
      </c>
      <c r="AU85" s="11">
        <f t="shared" si="129"/>
        <v>0</v>
      </c>
      <c r="AV85" s="11">
        <f t="shared" si="129"/>
        <v>2.2000000000000028</v>
      </c>
      <c r="AW85" s="11">
        <f t="shared" si="129"/>
        <v>3.7999999999999927</v>
      </c>
      <c r="AX85" s="11">
        <f t="shared" si="129"/>
        <v>5.3999999999999924</v>
      </c>
      <c r="AY85" s="11">
        <f t="shared" si="129"/>
        <v>4.2999999999999954</v>
      </c>
      <c r="AZ85" s="11">
        <f t="shared" si="129"/>
        <v>-2.2000000000000046</v>
      </c>
      <c r="BA85" s="11">
        <f t="shared" si="129"/>
        <v>-2.4000000000000012</v>
      </c>
      <c r="BB85" s="11">
        <f t="shared" si="129"/>
        <v>7.5999999999999952</v>
      </c>
      <c r="BC85" s="11">
        <f t="shared" si="129"/>
        <v>3.7999999999999732</v>
      </c>
      <c r="BD85" s="11">
        <f t="shared" si="129"/>
        <v>-0.8000000000000016</v>
      </c>
      <c r="BE85" s="11">
        <f t="shared" si="129"/>
        <v>-2.400000000000003</v>
      </c>
      <c r="BF85" s="11">
        <f t="shared" si="129"/>
        <v>4.5999999999999996</v>
      </c>
      <c r="BG85" s="11">
        <f t="shared" si="129"/>
        <v>3.0000000000000595</v>
      </c>
      <c r="BH85" s="11">
        <f t="shared" si="129"/>
        <v>-19.999999999999986</v>
      </c>
      <c r="BI85" s="11">
        <f t="shared" si="129"/>
        <v>-4.8000000000000131</v>
      </c>
      <c r="BJ85" s="11">
        <f t="shared" si="129"/>
        <v>-8.8000000000000007</v>
      </c>
      <c r="BK85" s="11">
        <f t="shared" si="129"/>
        <v>0.89999999999997415</v>
      </c>
      <c r="BL85" s="34"/>
      <c r="BQ85" s="11">
        <f>BQ78+SUM(BQ80:BQ82)</f>
        <v>1.9000000000000092</v>
      </c>
      <c r="BR85" s="11">
        <f t="shared" ref="BR85:CA85" si="130">BR78+SUM(BR80:BR82)</f>
        <v>-21.600000000000058</v>
      </c>
      <c r="BS85" s="11">
        <f t="shared" si="130"/>
        <v>-114.49999999999999</v>
      </c>
      <c r="BT85" s="11">
        <f t="shared" si="130"/>
        <v>-28.399999999999871</v>
      </c>
      <c r="BU85" s="11">
        <f t="shared" si="130"/>
        <v>-71.8</v>
      </c>
      <c r="BV85" s="11">
        <f t="shared" si="130"/>
        <v>-44.600000000000087</v>
      </c>
      <c r="BW85" s="11">
        <f t="shared" si="130"/>
        <v>-51.799999999999883</v>
      </c>
      <c r="BX85" s="11">
        <f t="shared" si="130"/>
        <v>-57.100000000000094</v>
      </c>
      <c r="BY85" s="11">
        <f t="shared" si="130"/>
        <v>8.6999999999999709</v>
      </c>
      <c r="BZ85" s="11">
        <f t="shared" si="130"/>
        <v>15.699999999999971</v>
      </c>
      <c r="CA85" s="11">
        <f t="shared" si="130"/>
        <v>6.8000000000000682</v>
      </c>
      <c r="CB85" s="11">
        <f>CB78+SUM(CB80:CB82)</f>
        <v>4.4000000000000341</v>
      </c>
      <c r="CC85" s="11">
        <f>CC78+SUM(CC80:CC82)</f>
        <v>-32.699999999999989</v>
      </c>
    </row>
    <row r="86" spans="2:83" s="2" customFormat="1" x14ac:dyDescent="0.35">
      <c r="B86" s="2" t="s">
        <v>1022</v>
      </c>
      <c r="L86" s="30"/>
      <c r="P86" s="30"/>
      <c r="T86" s="30"/>
      <c r="X86" s="30"/>
      <c r="AB86" s="30"/>
      <c r="AF86" s="30"/>
      <c r="AJ86" s="30"/>
      <c r="AN86" s="30"/>
      <c r="AR86" s="30"/>
      <c r="AT86" s="2">
        <v>3.4</v>
      </c>
      <c r="AV86" s="30">
        <v>-1.5</v>
      </c>
      <c r="AW86" s="2">
        <v>2.5</v>
      </c>
      <c r="AX86" s="2">
        <v>2.8</v>
      </c>
      <c r="AY86">
        <f>BZ86-AX86-AW86-AV86</f>
        <v>1</v>
      </c>
      <c r="AZ86" s="30">
        <v>-1.4</v>
      </c>
      <c r="BA86" s="2">
        <v>-1.8</v>
      </c>
      <c r="BB86" s="2">
        <v>5</v>
      </c>
      <c r="BC86">
        <f>CA86-BB86-BA86-AZ86</f>
        <v>-75.3</v>
      </c>
      <c r="BD86" s="30">
        <v>-2.7</v>
      </c>
      <c r="BE86" s="2">
        <v>-3.6</v>
      </c>
      <c r="BF86" s="2">
        <v>5.7</v>
      </c>
      <c r="BG86" s="47">
        <f>CB86-BF86-BE86-BD86</f>
        <v>4.5</v>
      </c>
      <c r="BH86" s="30">
        <v>-4.3</v>
      </c>
      <c r="BI86" s="2">
        <v>0.5</v>
      </c>
      <c r="BJ86" s="2">
        <v>-0.8</v>
      </c>
      <c r="BK86" s="2">
        <f>CC86-BJ86-BI86-BH86</f>
        <v>6</v>
      </c>
      <c r="BL86" s="30"/>
      <c r="BQ86" s="2">
        <v>-12.7</v>
      </c>
      <c r="BR86" s="2">
        <v>1.9</v>
      </c>
      <c r="BS86" s="2">
        <v>-1.6</v>
      </c>
      <c r="BT86" s="2">
        <v>1.1000000000000001</v>
      </c>
      <c r="BU86" s="2">
        <v>3.9</v>
      </c>
      <c r="BV86" s="2">
        <v>-11.4</v>
      </c>
      <c r="BW86" s="2">
        <v>5.8</v>
      </c>
      <c r="BX86" s="2">
        <v>-10.199999999999999</v>
      </c>
      <c r="BY86" s="2">
        <v>4.5999999999999996</v>
      </c>
      <c r="BZ86" s="2">
        <v>4.8</v>
      </c>
      <c r="CA86" s="2">
        <v>-73.5</v>
      </c>
      <c r="CB86" s="2">
        <v>3.9</v>
      </c>
      <c r="CC86" s="2">
        <v>1.4</v>
      </c>
    </row>
    <row r="87" spans="2:83" s="11" customFormat="1" x14ac:dyDescent="0.35">
      <c r="B87" s="11" t="s">
        <v>1023</v>
      </c>
      <c r="L87" s="34"/>
      <c r="P87" s="34"/>
      <c r="T87" s="34"/>
      <c r="X87" s="34"/>
      <c r="AB87" s="34"/>
      <c r="AF87" s="34"/>
      <c r="AJ87" s="34"/>
      <c r="AK87" s="11">
        <f t="shared" ref="AK87:BI87" si="131">AK85-AK86</f>
        <v>0</v>
      </c>
      <c r="AL87" s="11">
        <f t="shared" si="131"/>
        <v>0</v>
      </c>
      <c r="AM87" s="11">
        <f t="shared" si="131"/>
        <v>0</v>
      </c>
      <c r="AN87" s="34">
        <f t="shared" si="131"/>
        <v>0</v>
      </c>
      <c r="AO87" s="11">
        <f t="shared" si="131"/>
        <v>0</v>
      </c>
      <c r="AP87" s="11">
        <f t="shared" si="131"/>
        <v>0</v>
      </c>
      <c r="AQ87" s="11">
        <f t="shared" si="131"/>
        <v>0</v>
      </c>
      <c r="AR87" s="34">
        <f t="shared" si="131"/>
        <v>0</v>
      </c>
      <c r="AS87" s="11">
        <f t="shared" si="131"/>
        <v>0</v>
      </c>
      <c r="AT87" s="11">
        <f t="shared" si="131"/>
        <v>1.4000000000000088</v>
      </c>
      <c r="AU87" s="11">
        <f t="shared" si="131"/>
        <v>0</v>
      </c>
      <c r="AV87" s="34">
        <f t="shared" si="131"/>
        <v>3.7000000000000028</v>
      </c>
      <c r="AW87" s="11">
        <f t="shared" si="131"/>
        <v>1.2999999999999927</v>
      </c>
      <c r="AX87" s="11">
        <f t="shared" si="131"/>
        <v>2.5999999999999925</v>
      </c>
      <c r="AY87" s="11">
        <f t="shared" si="131"/>
        <v>3.2999999999999954</v>
      </c>
      <c r="AZ87" s="34">
        <f t="shared" si="131"/>
        <v>-0.80000000000000471</v>
      </c>
      <c r="BA87" s="11">
        <f t="shared" si="131"/>
        <v>-0.6000000000000012</v>
      </c>
      <c r="BB87" s="11">
        <f t="shared" si="131"/>
        <v>2.5999999999999952</v>
      </c>
      <c r="BC87" s="11">
        <f t="shared" si="131"/>
        <v>79.099999999999966</v>
      </c>
      <c r="BD87" s="34">
        <f t="shared" si="131"/>
        <v>1.8999999999999986</v>
      </c>
      <c r="BE87" s="11">
        <f t="shared" si="131"/>
        <v>1.1999999999999971</v>
      </c>
      <c r="BF87" s="11">
        <f t="shared" si="131"/>
        <v>-1.1000000000000005</v>
      </c>
      <c r="BG87" s="11">
        <f t="shared" si="131"/>
        <v>-1.4999999999999405</v>
      </c>
      <c r="BH87" s="34">
        <f t="shared" si="131"/>
        <v>-15.699999999999985</v>
      </c>
      <c r="BI87" s="11">
        <f t="shared" si="131"/>
        <v>-5.3000000000000131</v>
      </c>
      <c r="BJ87" s="11">
        <f t="shared" ref="BJ87:BK87" si="132">BJ85-BJ86</f>
        <v>-8</v>
      </c>
      <c r="BK87" s="11">
        <f t="shared" si="132"/>
        <v>-5.1000000000000263</v>
      </c>
      <c r="BL87" s="34"/>
      <c r="BQ87" s="11">
        <f t="shared" ref="BQ87:CA87" si="133">BQ85-BQ86</f>
        <v>14.600000000000009</v>
      </c>
      <c r="BR87" s="11">
        <f t="shared" si="133"/>
        <v>-23.500000000000057</v>
      </c>
      <c r="BS87" s="11">
        <f t="shared" si="133"/>
        <v>-112.89999999999999</v>
      </c>
      <c r="BT87" s="11">
        <f t="shared" si="133"/>
        <v>-29.499999999999872</v>
      </c>
      <c r="BU87" s="11">
        <f t="shared" si="133"/>
        <v>-75.7</v>
      </c>
      <c r="BV87" s="11">
        <f t="shared" si="133"/>
        <v>-33.200000000000088</v>
      </c>
      <c r="BW87" s="11">
        <f t="shared" si="133"/>
        <v>-57.599999999999881</v>
      </c>
      <c r="BX87" s="11">
        <f t="shared" si="133"/>
        <v>-46.900000000000091</v>
      </c>
      <c r="BY87" s="11">
        <f t="shared" si="133"/>
        <v>4.0999999999999712</v>
      </c>
      <c r="BZ87" s="11">
        <f t="shared" si="133"/>
        <v>10.89999999999997</v>
      </c>
      <c r="CA87" s="11">
        <f t="shared" si="133"/>
        <v>80.300000000000068</v>
      </c>
      <c r="CB87" s="11">
        <f>CB85-CB86</f>
        <v>0.50000000000003419</v>
      </c>
      <c r="CC87" s="11">
        <f t="shared" ref="CC87:CE87" si="134">CC85-CC86</f>
        <v>-34.099999999999987</v>
      </c>
      <c r="CD87" s="11">
        <f t="shared" si="134"/>
        <v>0</v>
      </c>
      <c r="CE87" s="11">
        <f t="shared" si="134"/>
        <v>0</v>
      </c>
    </row>
    <row r="88" spans="2:83" s="8" customFormat="1" x14ac:dyDescent="0.35">
      <c r="B88" s="7" t="s">
        <v>1026</v>
      </c>
      <c r="C88" s="7"/>
      <c r="D88" s="7"/>
      <c r="E88" s="7"/>
      <c r="F88" s="7"/>
      <c r="G88" s="7"/>
      <c r="H88" s="7"/>
      <c r="I88" s="7"/>
      <c r="J88" s="7"/>
      <c r="K88" s="7"/>
      <c r="L88" s="38"/>
      <c r="M88" s="7"/>
      <c r="N88" s="7"/>
      <c r="O88" s="7"/>
      <c r="P88" s="38"/>
      <c r="Q88" s="7"/>
      <c r="R88" s="7"/>
      <c r="S88" s="7"/>
      <c r="T88" s="38"/>
      <c r="U88" s="7"/>
      <c r="V88" s="7"/>
      <c r="W88" s="7"/>
      <c r="X88" s="38"/>
      <c r="Y88" s="7"/>
      <c r="Z88" s="7"/>
      <c r="AA88" s="7"/>
      <c r="AB88" s="38"/>
      <c r="AC88" s="7"/>
      <c r="AD88" s="7"/>
      <c r="AE88" s="7"/>
      <c r="AF88" s="38"/>
      <c r="AG88" s="7"/>
      <c r="AH88" s="7"/>
      <c r="AI88" s="7"/>
      <c r="AJ88" s="38"/>
      <c r="AK88" s="7"/>
      <c r="AL88" s="7"/>
      <c r="AM88" s="7"/>
      <c r="AN88" s="38"/>
      <c r="AO88" s="7"/>
      <c r="AP88" s="7"/>
      <c r="AQ88" s="7"/>
      <c r="AR88" s="38"/>
      <c r="AS88" s="7"/>
      <c r="AT88" s="7"/>
      <c r="AU88" s="7"/>
      <c r="AV88" s="38"/>
      <c r="AW88" s="7"/>
      <c r="AX88" s="7"/>
      <c r="AY88" s="7"/>
      <c r="AZ88" s="38"/>
      <c r="BA88" s="7"/>
      <c r="BB88" s="7"/>
      <c r="BC88" s="7"/>
      <c r="BD88" s="38"/>
      <c r="BE88" s="7"/>
      <c r="BF88" s="7"/>
      <c r="BG88" s="7"/>
      <c r="BH88" s="38"/>
      <c r="BI88" s="7"/>
      <c r="BJ88" s="7"/>
      <c r="BK88" s="7"/>
      <c r="BL88" s="38"/>
      <c r="BM88" s="7"/>
      <c r="BN88" s="7"/>
      <c r="BO88" s="7"/>
      <c r="BP88" s="7"/>
    </row>
    <row r="89" spans="2:83" x14ac:dyDescent="0.35">
      <c r="B89" t="s">
        <v>1027</v>
      </c>
      <c r="AT89">
        <v>0.5</v>
      </c>
      <c r="AV89" s="28">
        <v>-0.5</v>
      </c>
      <c r="AW89">
        <v>2.9</v>
      </c>
      <c r="AX89">
        <v>0</v>
      </c>
      <c r="AY89">
        <f>BZ89-AX89-AW89-AV89</f>
        <v>-0.5</v>
      </c>
      <c r="AZ89" s="28">
        <v>-0.4</v>
      </c>
      <c r="BA89">
        <v>-0.4</v>
      </c>
      <c r="BB89">
        <v>-0.2</v>
      </c>
      <c r="BC89">
        <f>CA89-BB89-BA89-AZ89</f>
        <v>-0.19999999999999996</v>
      </c>
      <c r="BD89" s="28">
        <v>0</v>
      </c>
      <c r="BE89">
        <v>-0.4</v>
      </c>
      <c r="BF89">
        <v>-1</v>
      </c>
      <c r="BG89">
        <f>CB89-BF89-BE89-BD89</f>
        <v>-0.8999999999999998</v>
      </c>
      <c r="BH89" s="28">
        <v>-0.3</v>
      </c>
      <c r="BI89">
        <v>0</v>
      </c>
      <c r="BJ89">
        <v>0</v>
      </c>
      <c r="BK89">
        <f>CC89-BJ89-BI89-BH89</f>
        <v>0</v>
      </c>
      <c r="BO89">
        <f>SUM(BH89:BK89)</f>
        <v>-0.3</v>
      </c>
      <c r="BQ89">
        <v>-0.1</v>
      </c>
      <c r="BR89">
        <v>-0.7</v>
      </c>
      <c r="BS89">
        <v>-1.5</v>
      </c>
      <c r="BT89">
        <v>-8.8000000000000007</v>
      </c>
      <c r="BU89">
        <v>-1.1000000000000001</v>
      </c>
      <c r="BV89">
        <v>75.5</v>
      </c>
      <c r="BW89">
        <v>-0.6</v>
      </c>
      <c r="BX89">
        <v>6.3</v>
      </c>
      <c r="BY89">
        <v>-9.4</v>
      </c>
      <c r="BZ89">
        <v>1.9</v>
      </c>
      <c r="CA89">
        <v>-1.2</v>
      </c>
      <c r="CB89">
        <v>-2.2999999999999998</v>
      </c>
      <c r="CC89">
        <v>-0.3</v>
      </c>
    </row>
    <row r="90" spans="2:83" s="2" customFormat="1" x14ac:dyDescent="0.35">
      <c r="B90" s="2" t="s">
        <v>1028</v>
      </c>
      <c r="L90" s="30"/>
      <c r="P90" s="30"/>
      <c r="T90" s="30"/>
      <c r="X90" s="30"/>
      <c r="AB90" s="30"/>
      <c r="AF90" s="30"/>
      <c r="AJ90" s="30"/>
      <c r="AN90" s="30"/>
      <c r="AR90" s="30"/>
      <c r="AT90" s="2">
        <v>-0.2</v>
      </c>
      <c r="AV90" s="30">
        <v>-0.1</v>
      </c>
      <c r="AW90" s="2">
        <v>0.1</v>
      </c>
      <c r="AX90" s="2">
        <v>0</v>
      </c>
      <c r="AY90" s="2">
        <f>BZ90-AX90-AW90-AV90</f>
        <v>0.2</v>
      </c>
      <c r="AZ90" s="30">
        <v>0</v>
      </c>
      <c r="BA90" s="2">
        <v>0.2</v>
      </c>
      <c r="BB90" s="2">
        <v>0</v>
      </c>
      <c r="BC90" s="2">
        <f>CA90-BB90-BA90-AZ90</f>
        <v>-0.5</v>
      </c>
      <c r="BD90" s="30">
        <v>0</v>
      </c>
      <c r="BE90" s="2">
        <v>0.1</v>
      </c>
      <c r="BF90" s="2">
        <v>0.2</v>
      </c>
      <c r="BG90" s="47">
        <f>CB90-BF90-BE90-BD90</f>
        <v>-0.5</v>
      </c>
      <c r="BH90" s="30">
        <v>0.1</v>
      </c>
      <c r="BI90" s="2">
        <v>0.9</v>
      </c>
      <c r="BJ90" s="2">
        <v>0</v>
      </c>
      <c r="BK90" s="2">
        <f>CC90-BJ90-BI90-BH90</f>
        <v>-2.2000000000000002</v>
      </c>
      <c r="BL90" s="30"/>
      <c r="BO90" s="2">
        <f>SUM(BH90:BK90)</f>
        <v>-1.2000000000000002</v>
      </c>
      <c r="BQ90" s="2">
        <v>0</v>
      </c>
      <c r="BR90" s="2">
        <v>0</v>
      </c>
      <c r="BS90" s="2">
        <v>0</v>
      </c>
      <c r="BT90" s="2">
        <v>-1.1000000000000001</v>
      </c>
      <c r="BU90" s="2">
        <v>1.2</v>
      </c>
      <c r="BV90" s="2">
        <v>22.5</v>
      </c>
      <c r="BW90" s="2">
        <v>2.2999999999999998</v>
      </c>
      <c r="BX90" s="2">
        <v>2.1</v>
      </c>
      <c r="BY90" s="2">
        <v>-1.8</v>
      </c>
      <c r="BZ90" s="2">
        <v>0.2</v>
      </c>
      <c r="CA90" s="2">
        <v>-0.3</v>
      </c>
      <c r="CB90" s="2">
        <v>-0.2</v>
      </c>
      <c r="CC90" s="2">
        <v>-1.2</v>
      </c>
    </row>
    <row r="91" spans="2:83" s="11" customFormat="1" x14ac:dyDescent="0.35">
      <c r="B91" s="11" t="s">
        <v>1029</v>
      </c>
      <c r="L91" s="34"/>
      <c r="P91" s="34"/>
      <c r="T91" s="34"/>
      <c r="X91" s="34"/>
      <c r="AB91" s="34"/>
      <c r="AF91" s="34"/>
      <c r="AJ91" s="34"/>
      <c r="AK91" s="11">
        <f t="shared" ref="AK91:BE91" si="135">AK89+AK90</f>
        <v>0</v>
      </c>
      <c r="AL91" s="11">
        <f t="shared" si="135"/>
        <v>0</v>
      </c>
      <c r="AM91" s="11">
        <f t="shared" si="135"/>
        <v>0</v>
      </c>
      <c r="AN91" s="34">
        <f t="shared" si="135"/>
        <v>0</v>
      </c>
      <c r="AO91" s="11">
        <f t="shared" si="135"/>
        <v>0</v>
      </c>
      <c r="AP91" s="11">
        <f t="shared" si="135"/>
        <v>0</v>
      </c>
      <c r="AQ91" s="11">
        <f t="shared" si="135"/>
        <v>0</v>
      </c>
      <c r="AR91" s="34">
        <f t="shared" si="135"/>
        <v>0</v>
      </c>
      <c r="AS91" s="11">
        <f t="shared" si="135"/>
        <v>0</v>
      </c>
      <c r="AT91" s="11">
        <f t="shared" si="135"/>
        <v>0.3</v>
      </c>
      <c r="AU91" s="11">
        <f t="shared" si="135"/>
        <v>0</v>
      </c>
      <c r="AV91" s="34">
        <f t="shared" si="135"/>
        <v>-0.6</v>
      </c>
      <c r="AW91" s="11">
        <f t="shared" si="135"/>
        <v>3</v>
      </c>
      <c r="AX91" s="11">
        <f>AX89+AX90</f>
        <v>0</v>
      </c>
      <c r="AY91" s="11">
        <f t="shared" si="135"/>
        <v>-0.3</v>
      </c>
      <c r="AZ91" s="34">
        <f t="shared" si="135"/>
        <v>-0.4</v>
      </c>
      <c r="BA91" s="11">
        <f t="shared" si="135"/>
        <v>-0.2</v>
      </c>
      <c r="BB91" s="11">
        <f t="shared" si="135"/>
        <v>-0.2</v>
      </c>
      <c r="BC91" s="11">
        <f t="shared" si="135"/>
        <v>-0.7</v>
      </c>
      <c r="BD91" s="34">
        <f t="shared" si="135"/>
        <v>0</v>
      </c>
      <c r="BE91" s="11">
        <f t="shared" si="135"/>
        <v>-0.30000000000000004</v>
      </c>
      <c r="BF91" s="11">
        <f>BF89+BF90</f>
        <v>-0.8</v>
      </c>
      <c r="BG91" s="11">
        <f t="shared" ref="BG91" si="136">BG89+BG90</f>
        <v>-1.4</v>
      </c>
      <c r="BH91" s="11">
        <f>BH89-BH90</f>
        <v>-0.4</v>
      </c>
      <c r="BI91" s="11">
        <f t="shared" ref="BI91:BK91" si="137">BI89-BI90</f>
        <v>-0.9</v>
      </c>
      <c r="BJ91" s="11">
        <f t="shared" si="137"/>
        <v>0</v>
      </c>
      <c r="BK91" s="11">
        <f t="shared" si="137"/>
        <v>2.2000000000000002</v>
      </c>
      <c r="BM91" s="11">
        <f>SUM(AV91:AY91)</f>
        <v>2.1</v>
      </c>
      <c r="BO91" s="11">
        <f>BO89-BO90</f>
        <v>0.90000000000000013</v>
      </c>
      <c r="BP91" s="11">
        <f>BO89-BO90</f>
        <v>0.90000000000000013</v>
      </c>
      <c r="BQ91" s="11">
        <f t="shared" ref="BQ91:CA91" si="138">BQ89-BQ90</f>
        <v>-0.1</v>
      </c>
      <c r="BR91" s="11">
        <f t="shared" si="138"/>
        <v>-0.7</v>
      </c>
      <c r="BS91" s="11">
        <f t="shared" si="138"/>
        <v>-1.5</v>
      </c>
      <c r="BT91" s="11">
        <f t="shared" si="138"/>
        <v>-7.7000000000000011</v>
      </c>
      <c r="BU91" s="11">
        <f t="shared" si="138"/>
        <v>-2.2999999999999998</v>
      </c>
      <c r="BV91" s="11">
        <f t="shared" si="138"/>
        <v>53</v>
      </c>
      <c r="BW91" s="11">
        <f t="shared" si="138"/>
        <v>-2.9</v>
      </c>
      <c r="BX91" s="11">
        <f t="shared" si="138"/>
        <v>4.1999999999999993</v>
      </c>
      <c r="BY91" s="11">
        <f t="shared" si="138"/>
        <v>-7.6000000000000005</v>
      </c>
      <c r="BZ91" s="11">
        <f t="shared" si="138"/>
        <v>1.7</v>
      </c>
      <c r="CA91" s="11">
        <f t="shared" si="138"/>
        <v>-0.89999999999999991</v>
      </c>
      <c r="CB91" s="11">
        <f>CB89-CB90</f>
        <v>-2.0999999999999996</v>
      </c>
      <c r="CC91" s="11">
        <f t="shared" ref="CC91:CE91" si="139">CC89-CC90</f>
        <v>0.89999999999999991</v>
      </c>
      <c r="CD91" s="11">
        <f t="shared" si="139"/>
        <v>0</v>
      </c>
      <c r="CE91" s="11">
        <f t="shared" si="139"/>
        <v>0</v>
      </c>
    </row>
    <row r="92" spans="2:83" s="8" customFormat="1" x14ac:dyDescent="0.35">
      <c r="B92" s="7" t="s">
        <v>1030</v>
      </c>
      <c r="C92" s="7"/>
      <c r="D92" s="7"/>
      <c r="E92" s="7"/>
      <c r="F92" s="7"/>
      <c r="G92" s="7"/>
      <c r="H92" s="7"/>
      <c r="I92" s="7"/>
      <c r="J92" s="7"/>
      <c r="K92" s="7"/>
      <c r="L92" s="38"/>
      <c r="M92" s="7"/>
      <c r="N92" s="7"/>
      <c r="O92" s="7"/>
      <c r="P92" s="38"/>
      <c r="Q92" s="7"/>
      <c r="R92" s="7"/>
      <c r="S92" s="7"/>
      <c r="T92" s="38"/>
      <c r="U92" s="7"/>
      <c r="V92" s="7"/>
      <c r="W92" s="7"/>
      <c r="X92" s="38"/>
      <c r="Y92" s="7"/>
      <c r="Z92" s="7"/>
      <c r="AA92" s="7"/>
      <c r="AB92" s="38"/>
      <c r="AC92" s="7"/>
      <c r="AD92" s="7"/>
      <c r="AE92" s="7"/>
      <c r="AF92" s="38"/>
      <c r="AG92" s="7"/>
      <c r="AH92" s="7"/>
      <c r="AI92" s="7"/>
      <c r="AJ92" s="38"/>
      <c r="AK92" s="7"/>
      <c r="AL92" s="7"/>
      <c r="AM92" s="7"/>
      <c r="AN92" s="38"/>
      <c r="AO92" s="7"/>
      <c r="AP92" s="7"/>
      <c r="AQ92" s="7"/>
      <c r="AR92" s="38"/>
      <c r="AS92" s="7"/>
      <c r="AT92" s="7"/>
      <c r="AU92" s="7"/>
      <c r="AV92" s="38"/>
      <c r="AW92" s="7"/>
      <c r="AX92" s="7"/>
      <c r="AY92" s="7"/>
      <c r="AZ92" s="38"/>
      <c r="BA92" s="7"/>
      <c r="BB92" s="7"/>
      <c r="BC92" s="7"/>
      <c r="BD92" s="38"/>
      <c r="BE92" s="7"/>
      <c r="BF92" s="7"/>
      <c r="BG92" s="7"/>
      <c r="BH92" s="38"/>
      <c r="BI92" s="7"/>
      <c r="BJ92" s="7"/>
      <c r="BK92" s="7"/>
      <c r="BL92" s="7"/>
      <c r="BM92" s="7"/>
      <c r="BN92" s="7"/>
      <c r="BO92" s="7"/>
      <c r="BP92" s="7"/>
    </row>
    <row r="93" spans="2:83" s="11" customFormat="1" x14ac:dyDescent="0.35">
      <c r="B93" s="11" t="s">
        <v>1031</v>
      </c>
      <c r="AN93" s="11">
        <f>AN87+AN91</f>
        <v>0</v>
      </c>
      <c r="AO93" s="11">
        <f t="shared" ref="AO93:BD93" si="140">AO87+AO91</f>
        <v>0</v>
      </c>
      <c r="AP93" s="11">
        <f t="shared" si="140"/>
        <v>0</v>
      </c>
      <c r="AQ93" s="11">
        <f t="shared" si="140"/>
        <v>0</v>
      </c>
      <c r="AR93" s="11">
        <f t="shared" si="140"/>
        <v>0</v>
      </c>
      <c r="AS93" s="11">
        <f t="shared" si="140"/>
        <v>0</v>
      </c>
      <c r="AT93" s="11">
        <f t="shared" si="140"/>
        <v>1.7000000000000088</v>
      </c>
      <c r="AU93" s="11">
        <f t="shared" si="140"/>
        <v>0</v>
      </c>
      <c r="AV93" s="11">
        <f t="shared" si="140"/>
        <v>3.1000000000000028</v>
      </c>
      <c r="AW93" s="11">
        <f t="shared" si="140"/>
        <v>4.2999999999999927</v>
      </c>
      <c r="AX93" s="11">
        <f t="shared" si="140"/>
        <v>2.5999999999999925</v>
      </c>
      <c r="AY93" s="11">
        <f t="shared" si="140"/>
        <v>2.9999999999999956</v>
      </c>
      <c r="AZ93" s="11">
        <f t="shared" si="140"/>
        <v>-1.2000000000000046</v>
      </c>
      <c r="BA93" s="11">
        <f t="shared" si="140"/>
        <v>-0.80000000000000115</v>
      </c>
      <c r="BB93" s="11">
        <f t="shared" si="140"/>
        <v>2.399999999999995</v>
      </c>
      <c r="BC93" s="11">
        <f t="shared" si="140"/>
        <v>78.399999999999963</v>
      </c>
      <c r="BD93" s="11">
        <f t="shared" si="140"/>
        <v>1.8999999999999986</v>
      </c>
      <c r="BE93" s="11">
        <v>0.9</v>
      </c>
      <c r="BF93" s="11">
        <v>-1.9</v>
      </c>
      <c r="BG93">
        <f>CB93-BF93-BE93-BD93</f>
        <v>-2.499999999999964</v>
      </c>
      <c r="BH93" s="11">
        <f>BH87+BH91</f>
        <v>-16.099999999999984</v>
      </c>
      <c r="BI93" s="11">
        <f t="shared" ref="BI93:BK93" si="141">BI87+BI91</f>
        <v>-6.2000000000000135</v>
      </c>
      <c r="BJ93" s="11">
        <f t="shared" si="141"/>
        <v>-8</v>
      </c>
      <c r="BK93" s="11">
        <f t="shared" si="141"/>
        <v>-2.9000000000000261</v>
      </c>
      <c r="BM93" s="11">
        <f>SUM(AV93:AY93)</f>
        <v>12.999999999999982</v>
      </c>
      <c r="BO93" s="11">
        <f>SUM(BH93:BK93)</f>
        <v>-33.200000000000024</v>
      </c>
      <c r="BQ93" s="11">
        <f>BQ87+BQ91</f>
        <v>14.500000000000009</v>
      </c>
      <c r="BR93" s="11">
        <f t="shared" ref="BR93:CB93" si="142">BR87+BR91</f>
        <v>-24.200000000000056</v>
      </c>
      <c r="BS93" s="11">
        <f t="shared" si="142"/>
        <v>-114.39999999999999</v>
      </c>
      <c r="BT93" s="11">
        <f t="shared" si="142"/>
        <v>-37.199999999999875</v>
      </c>
      <c r="BU93" s="11">
        <f t="shared" si="142"/>
        <v>-78</v>
      </c>
      <c r="BV93" s="11">
        <f t="shared" si="142"/>
        <v>19.799999999999912</v>
      </c>
      <c r="BW93" s="11">
        <f t="shared" si="142"/>
        <v>-60.499999999999879</v>
      </c>
      <c r="BX93" s="11">
        <f t="shared" si="142"/>
        <v>-42.700000000000088</v>
      </c>
      <c r="BY93" s="11">
        <f t="shared" si="142"/>
        <v>-3.5000000000000293</v>
      </c>
      <c r="BZ93" s="11">
        <f t="shared" si="142"/>
        <v>12.599999999999969</v>
      </c>
      <c r="CA93" s="11">
        <f t="shared" si="142"/>
        <v>79.400000000000063</v>
      </c>
      <c r="CB93" s="11">
        <f t="shared" si="142"/>
        <v>-1.5999999999999654</v>
      </c>
      <c r="CC93" s="11">
        <f>CC87+CC91</f>
        <v>-33.199999999999989</v>
      </c>
    </row>
    <row r="94" spans="2:83" s="2" customFormat="1" x14ac:dyDescent="0.35">
      <c r="B94" s="2" t="s">
        <v>1033</v>
      </c>
      <c r="L94" s="30"/>
      <c r="P94" s="30"/>
      <c r="T94" s="30"/>
      <c r="X94" s="30"/>
      <c r="AB94" s="30"/>
      <c r="AF94" s="30"/>
      <c r="AJ94" s="30"/>
      <c r="AN94" s="30"/>
      <c r="AR94" s="30"/>
      <c r="AT94" s="2">
        <v>0</v>
      </c>
      <c r="AV94" s="30">
        <v>0</v>
      </c>
      <c r="AW94" s="2">
        <v>0.4</v>
      </c>
      <c r="AX94" s="2">
        <v>0.1</v>
      </c>
      <c r="AY94">
        <f>BZ94-AX94-AW94-AV94</f>
        <v>-0.4</v>
      </c>
      <c r="AZ94" s="30">
        <v>0</v>
      </c>
      <c r="BA94" s="2">
        <v>-0.1</v>
      </c>
      <c r="BB94" s="2">
        <v>0</v>
      </c>
      <c r="BC94" s="47">
        <f>CA94-BB94-BA94-AZ94</f>
        <v>-0.1</v>
      </c>
      <c r="BD94" s="30">
        <v>0</v>
      </c>
      <c r="BE94" s="2">
        <v>-0.2</v>
      </c>
      <c r="BF94" s="2">
        <v>0.5</v>
      </c>
      <c r="BG94" s="47">
        <f>CB94-BF94-BE94-BD94</f>
        <v>0.10000000000000003</v>
      </c>
      <c r="BH94" s="30">
        <v>0</v>
      </c>
      <c r="BI94" s="2">
        <v>0.3</v>
      </c>
      <c r="BJ94" s="2">
        <v>0</v>
      </c>
      <c r="BK94" s="2">
        <f>CC94-BJ94-BI94-BH94</f>
        <v>3.4000000000000004</v>
      </c>
      <c r="BL94" s="30"/>
      <c r="BV94" s="2">
        <v>0</v>
      </c>
      <c r="BW94" s="2">
        <v>0</v>
      </c>
      <c r="BX94" s="2">
        <v>0</v>
      </c>
      <c r="BY94" s="2">
        <v>0</v>
      </c>
      <c r="BZ94" s="2">
        <v>0.1</v>
      </c>
      <c r="CA94" s="2">
        <v>-0.2</v>
      </c>
      <c r="CB94" s="2">
        <v>0.4</v>
      </c>
      <c r="CC94" s="2">
        <v>3.7</v>
      </c>
    </row>
    <row r="95" spans="2:83" s="11" customFormat="1" x14ac:dyDescent="0.35">
      <c r="B95" s="11" t="s">
        <v>1034</v>
      </c>
      <c r="L95" s="34"/>
      <c r="P95" s="34"/>
      <c r="T95" s="34"/>
      <c r="X95" s="34"/>
      <c r="AB95" s="34"/>
      <c r="AF95" s="34"/>
      <c r="AJ95" s="34"/>
      <c r="AK95" s="11">
        <f t="shared" ref="AK95:AY95" si="143">AK93-AK94</f>
        <v>0</v>
      </c>
      <c r="AL95" s="11">
        <f t="shared" si="143"/>
        <v>0</v>
      </c>
      <c r="AM95" s="11">
        <f t="shared" si="143"/>
        <v>0</v>
      </c>
      <c r="AN95" s="11">
        <f t="shared" si="143"/>
        <v>0</v>
      </c>
      <c r="AO95" s="11">
        <f t="shared" si="143"/>
        <v>0</v>
      </c>
      <c r="AP95" s="11">
        <f t="shared" si="143"/>
        <v>0</v>
      </c>
      <c r="AQ95" s="11">
        <f t="shared" si="143"/>
        <v>0</v>
      </c>
      <c r="AR95" s="11">
        <f t="shared" si="143"/>
        <v>0</v>
      </c>
      <c r="AS95" s="11">
        <f t="shared" si="143"/>
        <v>0</v>
      </c>
      <c r="AT95" s="11">
        <f t="shared" si="143"/>
        <v>1.7000000000000088</v>
      </c>
      <c r="AU95" s="11">
        <f t="shared" si="143"/>
        <v>0</v>
      </c>
      <c r="AV95" s="11">
        <f t="shared" si="143"/>
        <v>3.1000000000000028</v>
      </c>
      <c r="AW95" s="11">
        <f t="shared" si="143"/>
        <v>3.8999999999999928</v>
      </c>
      <c r="AX95" s="11">
        <f t="shared" si="143"/>
        <v>2.4999999999999925</v>
      </c>
      <c r="AY95" s="11">
        <f t="shared" si="143"/>
        <v>3.3999999999999955</v>
      </c>
      <c r="AZ95" s="34">
        <f t="shared" ref="AZ95:BD95" si="144">AZ93-AZ94</f>
        <v>-1.2000000000000046</v>
      </c>
      <c r="BA95" s="11">
        <f t="shared" si="144"/>
        <v>-0.70000000000000118</v>
      </c>
      <c r="BB95" s="11">
        <f t="shared" si="144"/>
        <v>2.399999999999995</v>
      </c>
      <c r="BC95" s="11">
        <f t="shared" si="144"/>
        <v>78.499999999999957</v>
      </c>
      <c r="BD95" s="34">
        <f t="shared" si="144"/>
        <v>1.8999999999999986</v>
      </c>
      <c r="BE95" s="11">
        <f t="shared" ref="BE95:BI95" si="145">BE93-BE94</f>
        <v>1.1000000000000001</v>
      </c>
      <c r="BF95" s="11">
        <f t="shared" si="145"/>
        <v>-2.4</v>
      </c>
      <c r="BG95" s="11">
        <f t="shared" si="145"/>
        <v>-2.5999999999999641</v>
      </c>
      <c r="BH95" s="34">
        <f t="shared" si="145"/>
        <v>-16.099999999999984</v>
      </c>
      <c r="BI95" s="11">
        <f t="shared" si="145"/>
        <v>-6.5000000000000133</v>
      </c>
      <c r="BJ95" s="11">
        <f t="shared" ref="BJ95:BK95" si="146">BJ93-BJ94</f>
        <v>-8</v>
      </c>
      <c r="BK95" s="11">
        <f t="shared" si="146"/>
        <v>-6.3000000000000265</v>
      </c>
      <c r="BL95" s="34"/>
      <c r="BO95" s="11">
        <f>SUM(BH95:BK95)</f>
        <v>-36.900000000000027</v>
      </c>
      <c r="BQ95" s="11">
        <f t="shared" ref="BQ95:CA95" si="147">BQ93-BQ94</f>
        <v>14.500000000000009</v>
      </c>
      <c r="BR95" s="11">
        <f t="shared" si="147"/>
        <v>-24.200000000000056</v>
      </c>
      <c r="BS95" s="11">
        <f t="shared" si="147"/>
        <v>-114.39999999999999</v>
      </c>
      <c r="BT95" s="11">
        <f t="shared" si="147"/>
        <v>-37.199999999999875</v>
      </c>
      <c r="BU95" s="11">
        <f t="shared" si="147"/>
        <v>-78</v>
      </c>
      <c r="BV95" s="11">
        <f t="shared" si="147"/>
        <v>19.799999999999912</v>
      </c>
      <c r="BW95" s="11">
        <f t="shared" si="147"/>
        <v>-60.499999999999879</v>
      </c>
      <c r="BX95" s="11">
        <f t="shared" si="147"/>
        <v>-42.700000000000088</v>
      </c>
      <c r="BY95" s="11">
        <f t="shared" si="147"/>
        <v>-3.5000000000000293</v>
      </c>
      <c r="BZ95" s="11">
        <f t="shared" si="147"/>
        <v>12.49999999999997</v>
      </c>
      <c r="CA95" s="11">
        <f t="shared" si="147"/>
        <v>79.600000000000065</v>
      </c>
      <c r="CB95" s="11">
        <f>CB93-CB94</f>
        <v>-1.9999999999999654</v>
      </c>
      <c r="CC95" s="11">
        <f>CC93-CC94</f>
        <v>-36.899999999999991</v>
      </c>
      <c r="CD95" s="11">
        <f t="shared" ref="CD95:CE95" si="148">CD93-CD94</f>
        <v>0</v>
      </c>
      <c r="CE95" s="11">
        <f t="shared" si="148"/>
        <v>0</v>
      </c>
    </row>
    <row r="96" spans="2:83" x14ac:dyDescent="0.35">
      <c r="B96" t="s">
        <v>1054</v>
      </c>
      <c r="AK96" s="23" t="e">
        <f t="shared" ref="AK96:BI96" si="149">AK95/AK98</f>
        <v>#DIV/0!</v>
      </c>
      <c r="AL96" s="23" t="e">
        <f t="shared" si="149"/>
        <v>#DIV/0!</v>
      </c>
      <c r="AM96" s="23" t="e">
        <f t="shared" si="149"/>
        <v>#DIV/0!</v>
      </c>
      <c r="AN96" s="43" t="e">
        <f t="shared" si="149"/>
        <v>#DIV/0!</v>
      </c>
      <c r="AO96" s="23" t="e">
        <f t="shared" si="149"/>
        <v>#DIV/0!</v>
      </c>
      <c r="AP96" s="23" t="e">
        <f t="shared" si="149"/>
        <v>#DIV/0!</v>
      </c>
      <c r="AQ96" s="23" t="e">
        <f t="shared" si="149"/>
        <v>#DIV/0!</v>
      </c>
      <c r="AR96" s="43" t="e">
        <f t="shared" si="149"/>
        <v>#DIV/0!</v>
      </c>
      <c r="AS96" s="23" t="e">
        <f t="shared" si="149"/>
        <v>#DIV/0!</v>
      </c>
      <c r="AT96" s="23">
        <f t="shared" si="149"/>
        <v>1.6361886429258989E-2</v>
      </c>
      <c r="AU96" s="23" t="e">
        <f t="shared" si="149"/>
        <v>#DIV/0!</v>
      </c>
      <c r="AV96" s="43">
        <f t="shared" si="149"/>
        <v>2.955195424213539E-2</v>
      </c>
      <c r="AW96" s="23">
        <f t="shared" si="149"/>
        <v>3.6757775683317562E-2</v>
      </c>
      <c r="AX96" s="23">
        <f t="shared" si="149"/>
        <v>2.3474178403755798E-2</v>
      </c>
      <c r="AY96" s="23">
        <f t="shared" si="149"/>
        <v>3.2075471698113166E-2</v>
      </c>
      <c r="AZ96" s="43">
        <f t="shared" si="149"/>
        <v>-1.1194029850746311E-2</v>
      </c>
      <c r="BA96" s="23">
        <f t="shared" si="149"/>
        <v>-6.463527239150519E-3</v>
      </c>
      <c r="BB96" s="23">
        <f t="shared" si="149"/>
        <v>1.9496344435418318E-2</v>
      </c>
      <c r="BC96" s="23">
        <f t="shared" si="149"/>
        <v>0.61957379636937615</v>
      </c>
      <c r="BD96" s="43">
        <f t="shared" si="149"/>
        <v>1.5310233682514092E-2</v>
      </c>
      <c r="BE96" s="23">
        <f t="shared" si="149"/>
        <v>8.8211708099438652E-3</v>
      </c>
      <c r="BF96" s="23">
        <f t="shared" si="149"/>
        <v>-1.9215372297838269E-2</v>
      </c>
      <c r="BG96" s="23">
        <f t="shared" si="149"/>
        <v>-2.0866773675762153E-2</v>
      </c>
      <c r="BH96" s="43">
        <f t="shared" si="149"/>
        <v>-0.12787926926131837</v>
      </c>
      <c r="BI96" s="23">
        <f t="shared" si="149"/>
        <v>-5.1424050632911493E-2</v>
      </c>
      <c r="BJ96" s="23">
        <f t="shared" ref="BJ96:BK96" si="150">BJ95/BJ98</f>
        <v>-6.2893081761006289E-2</v>
      </c>
      <c r="BK96" s="23">
        <f t="shared" si="150"/>
        <v>-4.9723756906077554E-2</v>
      </c>
      <c r="BQ96" s="23">
        <f t="shared" ref="BQ96" si="151">BQ95/BQ98</f>
        <v>0.87349397590361488</v>
      </c>
      <c r="BR96" s="23">
        <f t="shared" ref="BR96" si="152">BR95/BR98</f>
        <v>-0.88321167883211893</v>
      </c>
      <c r="BS96" s="23">
        <f t="shared" ref="BS96" si="153">BS95/BS98</f>
        <v>-2.4392324093816629</v>
      </c>
      <c r="BT96" s="23">
        <f t="shared" ref="BT96" si="154">BT95/BT98</f>
        <v>-0.65492957746478653</v>
      </c>
      <c r="BU96" s="23">
        <f t="shared" ref="BU96" si="155">BU95/BU98</f>
        <v>-1.3541666666666667</v>
      </c>
      <c r="BV96" s="23">
        <f t="shared" ref="BV96" si="156">BV95/BV98</f>
        <v>0.33730834752981109</v>
      </c>
      <c r="BW96" s="23">
        <f t="shared" ref="BW96" si="157">BW95/BW98</f>
        <v>-0.98694942903751848</v>
      </c>
      <c r="BX96" s="23">
        <f t="shared" ref="BX96:BZ96" si="158">BX95/BX98</f>
        <v>-0.4770949720670401</v>
      </c>
      <c r="BY96" s="23">
        <f t="shared" si="158"/>
        <v>-3.3718689788054236E-2</v>
      </c>
      <c r="BZ96" s="23">
        <f t="shared" si="158"/>
        <v>0.1179245283018865</v>
      </c>
      <c r="CA96" s="23">
        <f>CA95/CA98</f>
        <v>0.68917748917748978</v>
      </c>
      <c r="CB96" s="23">
        <f t="shared" ref="CB96:CC96" si="159">CB95/CB98</f>
        <v>-1.6051364365970829E-2</v>
      </c>
      <c r="CC96" s="23">
        <f t="shared" si="159"/>
        <v>-0.29123914759273867</v>
      </c>
      <c r="CD96" s="23"/>
      <c r="CE96" s="23"/>
    </row>
    <row r="97" spans="2:83" x14ac:dyDescent="0.35">
      <c r="B97" t="s">
        <v>1055</v>
      </c>
      <c r="AK97" s="23" t="e">
        <f t="shared" ref="AK97:BI97" si="160">AK95/AK99</f>
        <v>#DIV/0!</v>
      </c>
      <c r="AL97" s="23" t="e">
        <f t="shared" si="160"/>
        <v>#DIV/0!</v>
      </c>
      <c r="AM97" s="23" t="e">
        <f t="shared" si="160"/>
        <v>#DIV/0!</v>
      </c>
      <c r="AN97" s="43" t="e">
        <f t="shared" si="160"/>
        <v>#DIV/0!</v>
      </c>
      <c r="AO97" s="23" t="e">
        <f t="shared" si="160"/>
        <v>#DIV/0!</v>
      </c>
      <c r="AP97" s="23" t="e">
        <f t="shared" si="160"/>
        <v>#DIV/0!</v>
      </c>
      <c r="AQ97" s="23" t="e">
        <f t="shared" si="160"/>
        <v>#DIV/0!</v>
      </c>
      <c r="AR97" s="43" t="e">
        <f t="shared" si="160"/>
        <v>#DIV/0!</v>
      </c>
      <c r="AS97" s="23" t="e">
        <f t="shared" si="160"/>
        <v>#DIV/0!</v>
      </c>
      <c r="AT97" s="23">
        <f t="shared" si="160"/>
        <v>1.5977443609022639E-2</v>
      </c>
      <c r="AU97" s="23" t="e">
        <f t="shared" si="160"/>
        <v>#DIV/0!</v>
      </c>
      <c r="AV97" s="43">
        <f t="shared" si="160"/>
        <v>2.8756957328385926E-2</v>
      </c>
      <c r="AW97" s="23">
        <f t="shared" si="160"/>
        <v>3.564899451553924E-2</v>
      </c>
      <c r="AX97" s="23">
        <f t="shared" si="160"/>
        <v>2.2747952684258346E-2</v>
      </c>
      <c r="AY97" s="23">
        <f t="shared" si="160"/>
        <v>3.1135531135531094E-2</v>
      </c>
      <c r="AZ97" s="43">
        <f t="shared" si="160"/>
        <v>-1.0899182561307945E-2</v>
      </c>
      <c r="BA97" s="23">
        <f t="shared" si="160"/>
        <v>-6.463527239150519E-3</v>
      </c>
      <c r="BB97" s="23">
        <f t="shared" si="160"/>
        <v>1.8987341772151858E-2</v>
      </c>
      <c r="BC97" s="23">
        <f t="shared" si="160"/>
        <v>0.61957379636937615</v>
      </c>
      <c r="BD97" s="43">
        <f t="shared" si="160"/>
        <v>1.4878621769772895E-2</v>
      </c>
      <c r="BE97" s="23">
        <f t="shared" si="160"/>
        <v>8.6139389193422081E-3</v>
      </c>
      <c r="BF97" s="23">
        <f t="shared" si="160"/>
        <v>-1.9215372297838269E-2</v>
      </c>
      <c r="BG97" s="23">
        <f t="shared" si="160"/>
        <v>-2.031249999999972E-2</v>
      </c>
      <c r="BH97" s="43">
        <f t="shared" si="160"/>
        <v>-0.12787926926131837</v>
      </c>
      <c r="BI97" s="23">
        <f t="shared" si="160"/>
        <v>-5.1424050632911493E-2</v>
      </c>
      <c r="BJ97" s="23">
        <f t="shared" ref="BJ97:BK97" si="161">BJ95/BJ99</f>
        <v>-6.2893081761006289E-2</v>
      </c>
      <c r="BK97" s="23">
        <f t="shared" si="161"/>
        <v>-4.9723756906077554E-2</v>
      </c>
      <c r="BQ97" s="23">
        <f t="shared" ref="BQ97:BW97" si="162">BQ95/BQ99</f>
        <v>0.85798816568047398</v>
      </c>
      <c r="BR97" s="23">
        <f t="shared" si="162"/>
        <v>-0.88321167883211893</v>
      </c>
      <c r="BS97" s="23">
        <f t="shared" si="162"/>
        <v>-2.4392324093816629</v>
      </c>
      <c r="BT97" s="23">
        <f t="shared" si="162"/>
        <v>-0.65492957746478653</v>
      </c>
      <c r="BU97" s="23">
        <f t="shared" si="162"/>
        <v>-1.3541666666666667</v>
      </c>
      <c r="BV97" s="23">
        <f t="shared" si="162"/>
        <v>0.33730834752981109</v>
      </c>
      <c r="BW97" s="23">
        <f t="shared" si="162"/>
        <v>-0.98694942903751848</v>
      </c>
      <c r="BX97" s="23">
        <f t="shared" ref="BX97:BZ97" si="163">BX95/BX99</f>
        <v>-0.4770949720670401</v>
      </c>
      <c r="BY97" s="23">
        <f t="shared" si="163"/>
        <v>-3.2987747408105839E-2</v>
      </c>
      <c r="BZ97" s="23">
        <f t="shared" si="163"/>
        <v>0.11446886446886419</v>
      </c>
      <c r="CA97" s="23">
        <f>CA95/CA99</f>
        <v>0.67059814658803762</v>
      </c>
      <c r="CB97" s="23">
        <f t="shared" ref="CB97:CC97" si="164">CB95/CB99</f>
        <v>-1.5624999999999729E-2</v>
      </c>
      <c r="CC97" s="23">
        <f t="shared" si="164"/>
        <v>-0.29123914759273867</v>
      </c>
      <c r="CD97" s="23"/>
      <c r="CE97" s="23"/>
    </row>
    <row r="98" spans="2:83" s="11" customFormat="1" x14ac:dyDescent="0.35">
      <c r="B98" t="s">
        <v>1052</v>
      </c>
      <c r="C98"/>
      <c r="D98"/>
      <c r="E98"/>
      <c r="F98"/>
      <c r="G98"/>
      <c r="H98"/>
      <c r="I98"/>
      <c r="J98"/>
      <c r="K98"/>
      <c r="L98" s="28"/>
      <c r="M98"/>
      <c r="N98"/>
      <c r="O98"/>
      <c r="P98" s="28"/>
      <c r="Q98"/>
      <c r="R98"/>
      <c r="S98"/>
      <c r="T98" s="28"/>
      <c r="U98"/>
      <c r="V98"/>
      <c r="W98"/>
      <c r="X98" s="28"/>
      <c r="Y98"/>
      <c r="Z98"/>
      <c r="AA98"/>
      <c r="AB98" s="28"/>
      <c r="AC98"/>
      <c r="AD98"/>
      <c r="AE98"/>
      <c r="AF98" s="28"/>
      <c r="AG98"/>
      <c r="AH98"/>
      <c r="AI98"/>
      <c r="AJ98" s="28"/>
      <c r="AK98"/>
      <c r="AL98"/>
      <c r="AM98"/>
      <c r="AN98" s="28"/>
      <c r="AO98"/>
      <c r="AP98"/>
      <c r="AQ98"/>
      <c r="AR98" s="28"/>
      <c r="AS98"/>
      <c r="AT98">
        <v>103.9</v>
      </c>
      <c r="AU98"/>
      <c r="AV98" s="28">
        <v>104.9</v>
      </c>
      <c r="AW98">
        <v>106.1</v>
      </c>
      <c r="AX98">
        <v>106.5</v>
      </c>
      <c r="AY98">
        <f>BZ98</f>
        <v>106</v>
      </c>
      <c r="AZ98" s="28">
        <v>107.2</v>
      </c>
      <c r="BA98">
        <v>108.3</v>
      </c>
      <c r="BB98">
        <v>123.1</v>
      </c>
      <c r="BC98">
        <f>CC98</f>
        <v>126.7</v>
      </c>
      <c r="BD98" s="28">
        <v>124.1</v>
      </c>
      <c r="BE98">
        <v>124.7</v>
      </c>
      <c r="BF98">
        <v>124.9</v>
      </c>
      <c r="BG98">
        <f>CB98</f>
        <v>124.6</v>
      </c>
      <c r="BH98" s="28">
        <v>125.9</v>
      </c>
      <c r="BI98">
        <v>126.4</v>
      </c>
      <c r="BJ98" s="11">
        <v>127.2</v>
      </c>
      <c r="BK98">
        <f>CC98</f>
        <v>126.7</v>
      </c>
      <c r="BL98" s="28"/>
      <c r="BM98"/>
      <c r="BN98"/>
      <c r="BO98"/>
      <c r="BP98"/>
      <c r="BQ98" s="11">
        <v>16.600000000000001</v>
      </c>
      <c r="BR98" s="11">
        <v>27.4</v>
      </c>
      <c r="BS98" s="11">
        <v>46.9</v>
      </c>
      <c r="BT98" s="11">
        <v>56.8</v>
      </c>
      <c r="BU98" s="11">
        <v>57.6</v>
      </c>
      <c r="BV98" s="11">
        <v>58.7</v>
      </c>
      <c r="BW98">
        <v>61.3</v>
      </c>
      <c r="BX98">
        <v>89.5</v>
      </c>
      <c r="BY98">
        <v>103.8</v>
      </c>
      <c r="BZ98">
        <v>106</v>
      </c>
      <c r="CA98">
        <v>115.5</v>
      </c>
      <c r="CB98">
        <v>124.6</v>
      </c>
      <c r="CC98">
        <v>126.7</v>
      </c>
    </row>
    <row r="99" spans="2:83" x14ac:dyDescent="0.35">
      <c r="B99" t="s">
        <v>1053</v>
      </c>
      <c r="AT99">
        <v>106.4</v>
      </c>
      <c r="AV99" s="28">
        <v>107.8</v>
      </c>
      <c r="AW99">
        <v>109.4</v>
      </c>
      <c r="AX99">
        <v>109.9</v>
      </c>
      <c r="AY99">
        <f>BZ99</f>
        <v>109.2</v>
      </c>
      <c r="AZ99" s="28">
        <v>110.1</v>
      </c>
      <c r="BA99">
        <v>108.3</v>
      </c>
      <c r="BB99">
        <v>126.4</v>
      </c>
      <c r="BC99">
        <f>CC99</f>
        <v>126.7</v>
      </c>
      <c r="BD99" s="28">
        <v>127.7</v>
      </c>
      <c r="BE99">
        <v>127.7</v>
      </c>
      <c r="BF99">
        <v>124.9</v>
      </c>
      <c r="BG99">
        <f>CB99</f>
        <v>128</v>
      </c>
      <c r="BH99" s="28">
        <v>125.9</v>
      </c>
      <c r="BI99">
        <v>126.4</v>
      </c>
      <c r="BJ99">
        <v>127.2</v>
      </c>
      <c r="BK99">
        <f>CC99</f>
        <v>126.7</v>
      </c>
      <c r="BQ99">
        <v>16.899999999999999</v>
      </c>
      <c r="BR99">
        <v>27.4</v>
      </c>
      <c r="BS99">
        <v>46.9</v>
      </c>
      <c r="BT99">
        <v>56.8</v>
      </c>
      <c r="BU99">
        <v>57.6</v>
      </c>
      <c r="BV99">
        <v>58.7</v>
      </c>
      <c r="BW99">
        <v>61.3</v>
      </c>
      <c r="BX99">
        <v>89.5</v>
      </c>
      <c r="BY99">
        <v>106.1</v>
      </c>
      <c r="BZ99">
        <v>109.2</v>
      </c>
      <c r="CA99">
        <v>118.7</v>
      </c>
      <c r="CB99">
        <v>128</v>
      </c>
      <c r="CC99">
        <v>126.7</v>
      </c>
    </row>
    <row r="100" spans="2:83" s="4" customFormat="1" x14ac:dyDescent="0.35">
      <c r="B100" s="5" t="s">
        <v>970</v>
      </c>
      <c r="C100" s="5"/>
      <c r="D100" s="5"/>
      <c r="E100" s="5"/>
      <c r="F100" s="5"/>
      <c r="G100" s="5"/>
      <c r="H100" s="5"/>
      <c r="I100" s="5"/>
      <c r="J100" s="5"/>
      <c r="K100" s="5"/>
      <c r="L100" s="32"/>
      <c r="M100" s="5"/>
      <c r="N100" s="5"/>
      <c r="O100" s="5"/>
      <c r="P100" s="32"/>
      <c r="Q100" s="5"/>
      <c r="R100" s="5"/>
      <c r="S100" s="5"/>
      <c r="T100" s="32"/>
      <c r="U100" s="5"/>
      <c r="V100" s="5"/>
      <c r="W100" s="5"/>
      <c r="X100" s="32"/>
      <c r="Y100" s="5"/>
      <c r="Z100" s="5"/>
      <c r="AA100" s="5"/>
      <c r="AB100" s="32"/>
      <c r="AC100" s="5"/>
      <c r="AD100" s="5"/>
      <c r="AE100" s="5"/>
      <c r="AF100" s="32"/>
      <c r="AG100" s="5"/>
      <c r="AH100" s="5"/>
      <c r="AI100" s="5"/>
      <c r="AJ100" s="32"/>
      <c r="AK100" s="5"/>
      <c r="AL100" s="5"/>
      <c r="AM100" s="5"/>
      <c r="AN100" s="32"/>
      <c r="AO100" s="5"/>
      <c r="AP100" s="5"/>
      <c r="AQ100" s="5"/>
      <c r="AR100" s="32"/>
      <c r="AS100" s="5"/>
      <c r="AT100" s="5"/>
      <c r="AU100" s="5"/>
      <c r="AV100" s="32"/>
      <c r="AW100" s="5"/>
      <c r="AX100" s="5"/>
      <c r="AY100" s="5"/>
      <c r="AZ100" s="32"/>
      <c r="BA100" s="5"/>
      <c r="BB100" s="5"/>
      <c r="BC100" s="5"/>
      <c r="BD100" s="32"/>
      <c r="BE100" s="5"/>
      <c r="BF100" s="5"/>
      <c r="BG100" s="5"/>
      <c r="BH100" s="32"/>
      <c r="BI100" s="5" t="s">
        <v>1063</v>
      </c>
      <c r="BJ100" s="5"/>
      <c r="BK100" s="5"/>
      <c r="BL100" s="32"/>
      <c r="BM100" s="5"/>
      <c r="BN100" s="5"/>
      <c r="BO100" s="5"/>
      <c r="BP100" s="5"/>
      <c r="BX100" s="4" t="s">
        <v>1063</v>
      </c>
    </row>
    <row r="101" spans="2:83" s="9" customFormat="1" x14ac:dyDescent="0.35">
      <c r="B101" s="7" t="s">
        <v>978</v>
      </c>
      <c r="C101" s="7"/>
      <c r="D101" s="7"/>
      <c r="E101" s="7"/>
      <c r="F101" s="7"/>
      <c r="G101" s="7"/>
      <c r="H101" s="7"/>
      <c r="I101" s="7"/>
      <c r="J101" s="7"/>
      <c r="K101" s="7"/>
      <c r="L101" s="38"/>
      <c r="M101" s="7"/>
      <c r="N101" s="7"/>
      <c r="O101" s="7"/>
      <c r="P101" s="38"/>
      <c r="Q101" s="7"/>
      <c r="R101" s="7"/>
      <c r="S101" s="7"/>
      <c r="T101" s="38"/>
      <c r="U101" s="7"/>
      <c r="V101" s="7"/>
      <c r="W101" s="7"/>
      <c r="X101" s="38"/>
      <c r="Y101" s="7"/>
      <c r="Z101" s="7"/>
      <c r="AA101" s="7"/>
      <c r="AB101" s="38"/>
      <c r="AC101" s="7"/>
      <c r="AD101" s="7"/>
      <c r="AE101" s="7"/>
      <c r="AF101" s="38"/>
      <c r="AG101" s="7"/>
      <c r="AH101" s="7"/>
      <c r="AI101" s="7"/>
      <c r="AJ101" s="38"/>
      <c r="AK101" s="7"/>
      <c r="AL101" s="7"/>
      <c r="AM101" s="7"/>
      <c r="AN101" s="38"/>
      <c r="AO101" s="7"/>
      <c r="AP101" s="7"/>
      <c r="AQ101" s="7"/>
      <c r="AR101" s="38"/>
      <c r="AS101" s="7"/>
      <c r="AT101" s="7"/>
      <c r="AU101" s="7"/>
      <c r="AV101" s="38"/>
      <c r="AW101" s="7"/>
      <c r="AX101" s="7"/>
      <c r="AY101" s="7"/>
      <c r="AZ101" s="38"/>
      <c r="BA101" s="7"/>
      <c r="BB101" s="7"/>
      <c r="BC101" s="7"/>
      <c r="BD101" s="38"/>
      <c r="BE101" s="7"/>
      <c r="BF101" s="7"/>
      <c r="BG101" s="7"/>
      <c r="BH101" s="38"/>
      <c r="BI101" s="7"/>
      <c r="BJ101" s="7"/>
      <c r="BK101" s="7"/>
      <c r="BL101" s="38"/>
      <c r="BM101" s="7"/>
      <c r="BN101" s="7"/>
      <c r="BO101" s="7"/>
      <c r="BP101" s="7"/>
    </row>
    <row r="102" spans="2:83" x14ac:dyDescent="0.35">
      <c r="B102" t="s">
        <v>971</v>
      </c>
      <c r="AQ102">
        <f t="shared" ref="AQ102:AQ109" si="165">BX102</f>
        <v>130.5</v>
      </c>
      <c r="AU102">
        <f t="shared" ref="AU102:AU109" si="166">BY102</f>
        <v>182.7</v>
      </c>
      <c r="AX102">
        <f>SUM(AV95:AY95)</f>
        <v>12.899999999999983</v>
      </c>
      <c r="AY102">
        <f t="shared" ref="AY102:AY109" si="167">BZ102</f>
        <v>172.6</v>
      </c>
      <c r="AZ102" s="28">
        <v>158.6</v>
      </c>
      <c r="BA102">
        <v>397.2</v>
      </c>
      <c r="BB102">
        <v>374.7</v>
      </c>
      <c r="BC102">
        <f t="shared" ref="BC102:BC109" si="168">CA102</f>
        <v>380.8</v>
      </c>
      <c r="BD102" s="28">
        <v>383.6</v>
      </c>
      <c r="BE102">
        <v>369.3</v>
      </c>
      <c r="BF102">
        <v>369.9</v>
      </c>
      <c r="BG102">
        <f>CB102</f>
        <v>349.4</v>
      </c>
      <c r="BH102" s="28">
        <v>254.4</v>
      </c>
      <c r="BI102">
        <v>142.4</v>
      </c>
      <c r="BJ102">
        <v>125.2</v>
      </c>
      <c r="BK102">
        <f t="shared" ref="BK102:BK109" si="169">CC102</f>
        <v>81.3</v>
      </c>
      <c r="BQ102">
        <v>10.8</v>
      </c>
      <c r="BR102">
        <v>69.599999999999994</v>
      </c>
      <c r="BS102">
        <v>49</v>
      </c>
      <c r="BT102">
        <v>55.7</v>
      </c>
      <c r="BU102">
        <v>33.5</v>
      </c>
      <c r="BV102">
        <v>28.5</v>
      </c>
      <c r="BW102">
        <v>69.099999999999994</v>
      </c>
      <c r="BX102">
        <v>130.5</v>
      </c>
      <c r="BY102">
        <v>182.7</v>
      </c>
      <c r="BZ102">
        <v>172.6</v>
      </c>
      <c r="CA102">
        <v>380.8</v>
      </c>
      <c r="CB102">
        <v>349.4</v>
      </c>
      <c r="CC102">
        <v>81.3</v>
      </c>
    </row>
    <row r="103" spans="2:83" x14ac:dyDescent="0.35">
      <c r="B103" t="s">
        <v>972</v>
      </c>
      <c r="AQ103">
        <f t="shared" si="165"/>
        <v>0.4</v>
      </c>
      <c r="AU103">
        <f t="shared" si="166"/>
        <v>0.3</v>
      </c>
      <c r="AY103">
        <f t="shared" si="167"/>
        <v>0</v>
      </c>
      <c r="AZ103" s="28">
        <v>0</v>
      </c>
      <c r="BA103">
        <v>0</v>
      </c>
      <c r="BB103">
        <v>0.7</v>
      </c>
      <c r="BC103">
        <f t="shared" si="168"/>
        <v>0.7</v>
      </c>
      <c r="BD103" s="28">
        <v>0</v>
      </c>
      <c r="BE103">
        <v>0</v>
      </c>
      <c r="BF103">
        <v>0</v>
      </c>
      <c r="BG103">
        <v>0</v>
      </c>
      <c r="BH103" s="28">
        <v>0</v>
      </c>
      <c r="BI103">
        <v>0</v>
      </c>
      <c r="BJ103">
        <v>0</v>
      </c>
      <c r="BK103">
        <f t="shared" si="169"/>
        <v>0</v>
      </c>
      <c r="BQ103">
        <v>8.5</v>
      </c>
      <c r="BR103">
        <v>1.1000000000000001</v>
      </c>
      <c r="BS103">
        <v>5.5</v>
      </c>
      <c r="BT103">
        <v>5</v>
      </c>
      <c r="BU103">
        <v>5.4</v>
      </c>
      <c r="BV103">
        <v>0.7</v>
      </c>
      <c r="BW103">
        <v>0.5</v>
      </c>
      <c r="BX103">
        <v>0.4</v>
      </c>
      <c r="BY103">
        <v>0.3</v>
      </c>
      <c r="BZ103">
        <v>0</v>
      </c>
      <c r="CA103">
        <v>0.7</v>
      </c>
      <c r="CB103" t="s">
        <v>1032</v>
      </c>
      <c r="CC103">
        <v>0</v>
      </c>
    </row>
    <row r="104" spans="2:83" x14ac:dyDescent="0.35">
      <c r="B104" t="s">
        <v>973</v>
      </c>
      <c r="AQ104">
        <f t="shared" si="165"/>
        <v>74.2</v>
      </c>
      <c r="AU104">
        <f t="shared" si="166"/>
        <v>64.599999999999994</v>
      </c>
      <c r="AY104">
        <f t="shared" si="167"/>
        <v>85</v>
      </c>
      <c r="AZ104" s="28">
        <v>78.3</v>
      </c>
      <c r="BA104">
        <v>59.8</v>
      </c>
      <c r="BB104">
        <v>83.9</v>
      </c>
      <c r="BC104">
        <f t="shared" si="168"/>
        <v>95.3</v>
      </c>
      <c r="BD104" s="28">
        <v>85.7</v>
      </c>
      <c r="BE104">
        <v>80</v>
      </c>
      <c r="BF104">
        <v>85.4</v>
      </c>
      <c r="BG104">
        <f t="shared" ref="BG104:BH151" si="170">CB104</f>
        <v>93.9</v>
      </c>
      <c r="BH104" s="28">
        <v>65.900000000000006</v>
      </c>
      <c r="BI104">
        <v>100.6</v>
      </c>
      <c r="BJ104">
        <v>83.7</v>
      </c>
      <c r="BK104">
        <f t="shared" si="169"/>
        <v>105.7</v>
      </c>
      <c r="BQ104">
        <v>125.8</v>
      </c>
      <c r="BR104">
        <v>245.3</v>
      </c>
      <c r="BS104">
        <v>271.89999999999998</v>
      </c>
      <c r="BT104">
        <v>265.8</v>
      </c>
      <c r="BU104">
        <v>217.5</v>
      </c>
      <c r="BV104">
        <v>206.8</v>
      </c>
      <c r="BW104">
        <v>229.4</v>
      </c>
      <c r="BX104">
        <v>74.2</v>
      </c>
      <c r="BY104">
        <v>64.599999999999994</v>
      </c>
      <c r="BZ104">
        <v>85</v>
      </c>
      <c r="CA104">
        <v>95.3</v>
      </c>
      <c r="CB104">
        <v>93.9</v>
      </c>
      <c r="CC104">
        <v>105.7</v>
      </c>
    </row>
    <row r="105" spans="2:83" x14ac:dyDescent="0.35">
      <c r="B105" t="s">
        <v>974</v>
      </c>
      <c r="AQ105">
        <f t="shared" si="165"/>
        <v>138.1</v>
      </c>
      <c r="AU105">
        <f t="shared" si="166"/>
        <v>172.8</v>
      </c>
      <c r="AY105">
        <f t="shared" si="167"/>
        <v>179.4</v>
      </c>
      <c r="AZ105" s="28">
        <v>181</v>
      </c>
      <c r="BA105">
        <v>186.4</v>
      </c>
      <c r="BB105">
        <v>192.7</v>
      </c>
      <c r="BC105">
        <f t="shared" si="168"/>
        <v>177</v>
      </c>
      <c r="BD105" s="28">
        <v>178.9</v>
      </c>
      <c r="BE105">
        <v>185</v>
      </c>
      <c r="BF105">
        <v>189.3</v>
      </c>
      <c r="BG105">
        <f t="shared" si="170"/>
        <v>190.8</v>
      </c>
      <c r="BH105" s="28">
        <v>214.8</v>
      </c>
      <c r="BI105">
        <v>214.4</v>
      </c>
      <c r="BJ105">
        <v>218.5</v>
      </c>
      <c r="BK105">
        <f t="shared" si="169"/>
        <v>222.8</v>
      </c>
      <c r="BQ105">
        <v>25.9</v>
      </c>
      <c r="BR105">
        <v>76.599999999999994</v>
      </c>
      <c r="BS105">
        <v>94.3</v>
      </c>
      <c r="BT105">
        <v>74.599999999999994</v>
      </c>
      <c r="BU105">
        <v>47.4</v>
      </c>
      <c r="BV105">
        <v>55.6</v>
      </c>
      <c r="BW105">
        <v>55.4</v>
      </c>
      <c r="BX105">
        <v>138.1</v>
      </c>
      <c r="BY105">
        <v>172.8</v>
      </c>
      <c r="BZ105">
        <v>179.4</v>
      </c>
      <c r="CA105">
        <v>177</v>
      </c>
      <c r="CB105">
        <v>190.8</v>
      </c>
      <c r="CC105">
        <v>222.8</v>
      </c>
    </row>
    <row r="106" spans="2:83" x14ac:dyDescent="0.35">
      <c r="B106" t="s">
        <v>975</v>
      </c>
      <c r="AQ106">
        <f t="shared" si="165"/>
        <v>49</v>
      </c>
      <c r="AU106">
        <f t="shared" si="166"/>
        <v>46.8</v>
      </c>
      <c r="AY106">
        <f t="shared" si="167"/>
        <v>61.1</v>
      </c>
      <c r="AZ106" s="28">
        <v>62.7</v>
      </c>
      <c r="BA106">
        <v>66.900000000000006</v>
      </c>
      <c r="BB106">
        <v>78.3</v>
      </c>
      <c r="BC106">
        <f t="shared" si="168"/>
        <v>81.2</v>
      </c>
      <c r="BD106" s="28">
        <v>85.7</v>
      </c>
      <c r="BE106">
        <v>90.7</v>
      </c>
      <c r="BF106">
        <v>90.9</v>
      </c>
      <c r="BG106">
        <f t="shared" si="170"/>
        <v>91.7</v>
      </c>
      <c r="BH106" s="28">
        <v>107.1</v>
      </c>
      <c r="BI106">
        <v>118.2</v>
      </c>
      <c r="BJ106">
        <v>120.3</v>
      </c>
      <c r="BK106">
        <f t="shared" si="169"/>
        <v>125.5</v>
      </c>
      <c r="BQ106">
        <v>2.7</v>
      </c>
      <c r="BR106">
        <v>2.9</v>
      </c>
      <c r="BS106">
        <v>3.7</v>
      </c>
      <c r="BT106">
        <v>2.1</v>
      </c>
      <c r="BU106">
        <v>1.7</v>
      </c>
      <c r="BV106">
        <v>4.5999999999999996</v>
      </c>
      <c r="BW106">
        <v>4.5999999999999996</v>
      </c>
      <c r="BX106">
        <v>49</v>
      </c>
      <c r="BY106">
        <v>46.8</v>
      </c>
      <c r="BZ106">
        <v>61.1</v>
      </c>
      <c r="CA106">
        <v>81.2</v>
      </c>
      <c r="CB106">
        <v>91.7</v>
      </c>
      <c r="CC106">
        <v>125.5</v>
      </c>
    </row>
    <row r="107" spans="2:83" x14ac:dyDescent="0.35">
      <c r="B107" t="s">
        <v>976</v>
      </c>
      <c r="AQ107">
        <f t="shared" si="165"/>
        <v>11.1</v>
      </c>
      <c r="AU107">
        <f t="shared" si="166"/>
        <v>8.9</v>
      </c>
      <c r="AY107">
        <f t="shared" si="167"/>
        <v>9.4</v>
      </c>
      <c r="AZ107" s="28">
        <v>14</v>
      </c>
      <c r="BA107">
        <v>14.6</v>
      </c>
      <c r="BB107">
        <v>17.899999999999999</v>
      </c>
      <c r="BC107">
        <f t="shared" si="168"/>
        <v>12</v>
      </c>
      <c r="BD107" s="28">
        <v>13.5</v>
      </c>
      <c r="BE107">
        <v>13.4</v>
      </c>
      <c r="BF107">
        <v>11.7</v>
      </c>
      <c r="BG107">
        <f t="shared" si="170"/>
        <v>9.8000000000000007</v>
      </c>
      <c r="BH107" s="28">
        <v>11.1</v>
      </c>
      <c r="BI107">
        <v>12.2</v>
      </c>
      <c r="BJ107">
        <v>13.6</v>
      </c>
      <c r="BK107">
        <f t="shared" si="169"/>
        <v>11.6</v>
      </c>
      <c r="BQ107">
        <v>7.1</v>
      </c>
      <c r="BR107">
        <v>12.7</v>
      </c>
      <c r="BS107">
        <v>17.399999999999999</v>
      </c>
      <c r="BT107">
        <v>10.4</v>
      </c>
      <c r="BU107">
        <v>7.1</v>
      </c>
      <c r="BV107">
        <v>10.6</v>
      </c>
      <c r="BW107">
        <v>8.9</v>
      </c>
      <c r="BX107">
        <v>11.1</v>
      </c>
      <c r="BY107">
        <v>8.9</v>
      </c>
      <c r="BZ107">
        <v>9.4</v>
      </c>
      <c r="CA107">
        <v>12</v>
      </c>
      <c r="CB107">
        <v>9.8000000000000007</v>
      </c>
      <c r="CC107">
        <v>11.6</v>
      </c>
    </row>
    <row r="108" spans="2:83" x14ac:dyDescent="0.35">
      <c r="B108" t="s">
        <v>977</v>
      </c>
      <c r="AQ108">
        <f t="shared" si="165"/>
        <v>9.5</v>
      </c>
      <c r="AU108">
        <f t="shared" si="166"/>
        <v>10.3</v>
      </c>
      <c r="AY108">
        <f t="shared" si="167"/>
        <v>11.4</v>
      </c>
      <c r="AZ108" s="28">
        <v>14.5</v>
      </c>
      <c r="BA108">
        <v>19.600000000000001</v>
      </c>
      <c r="BB108">
        <v>22.6</v>
      </c>
      <c r="BC108">
        <f t="shared" si="168"/>
        <v>17.8</v>
      </c>
      <c r="BD108" s="28">
        <v>21.2</v>
      </c>
      <c r="BE108">
        <v>30.3</v>
      </c>
      <c r="BF108">
        <v>25.4</v>
      </c>
      <c r="BG108">
        <f t="shared" si="170"/>
        <v>22.5</v>
      </c>
      <c r="BH108" s="28">
        <v>34.6</v>
      </c>
      <c r="BI108">
        <v>36.5</v>
      </c>
      <c r="BJ108">
        <v>40</v>
      </c>
      <c r="BK108">
        <f t="shared" si="169"/>
        <v>35.4</v>
      </c>
      <c r="BQ108">
        <v>2.9</v>
      </c>
      <c r="BR108">
        <v>3.1</v>
      </c>
      <c r="BS108">
        <v>7</v>
      </c>
      <c r="BT108">
        <v>16.7</v>
      </c>
      <c r="BU108">
        <v>6.8</v>
      </c>
      <c r="BV108">
        <v>13.6</v>
      </c>
      <c r="BW108">
        <v>5.2</v>
      </c>
      <c r="BX108">
        <v>9.5</v>
      </c>
      <c r="BY108">
        <v>10.3</v>
      </c>
      <c r="BZ108">
        <v>11.4</v>
      </c>
      <c r="CA108">
        <v>17.8</v>
      </c>
      <c r="CB108">
        <v>22.5</v>
      </c>
      <c r="CC108">
        <v>35.4</v>
      </c>
    </row>
    <row r="109" spans="2:83" s="2" customFormat="1" x14ac:dyDescent="0.35">
      <c r="B109" s="2" t="s">
        <v>1056</v>
      </c>
      <c r="L109" s="30"/>
      <c r="P109" s="30"/>
      <c r="T109" s="30"/>
      <c r="X109" s="30"/>
      <c r="AB109" s="30"/>
      <c r="AF109" s="30"/>
      <c r="AJ109" s="30"/>
      <c r="AN109" s="30"/>
      <c r="AQ109" s="2">
        <f t="shared" si="165"/>
        <v>58.6</v>
      </c>
      <c r="AR109" s="30"/>
      <c r="AU109" s="2">
        <f t="shared" si="166"/>
        <v>8.3000000000000007</v>
      </c>
      <c r="AV109" s="30"/>
      <c r="AY109" s="47">
        <f t="shared" si="167"/>
        <v>3.3</v>
      </c>
      <c r="AZ109" s="30">
        <v>1.2</v>
      </c>
      <c r="BA109" s="2">
        <v>0.5</v>
      </c>
      <c r="BB109" s="2">
        <v>0</v>
      </c>
      <c r="BC109" s="47">
        <f t="shared" si="168"/>
        <v>0</v>
      </c>
      <c r="BD109" s="30">
        <v>0</v>
      </c>
      <c r="BE109" s="2">
        <v>0</v>
      </c>
      <c r="BF109" s="2">
        <v>0</v>
      </c>
      <c r="BG109" s="2">
        <f t="shared" si="170"/>
        <v>0</v>
      </c>
      <c r="BH109" s="30">
        <v>0</v>
      </c>
      <c r="BI109" s="2">
        <v>0</v>
      </c>
      <c r="BJ109" s="2">
        <v>0</v>
      </c>
      <c r="BK109" s="2">
        <f t="shared" si="169"/>
        <v>0</v>
      </c>
      <c r="BL109" s="30"/>
      <c r="BQ109" s="2">
        <v>0.5</v>
      </c>
      <c r="BR109" s="2">
        <v>9.6999999999999993</v>
      </c>
      <c r="BS109" s="2">
        <v>6.6</v>
      </c>
      <c r="BT109" s="2">
        <v>0</v>
      </c>
      <c r="BU109" s="2">
        <v>53.8</v>
      </c>
      <c r="BV109" s="2">
        <v>0</v>
      </c>
      <c r="BW109" s="2">
        <v>0</v>
      </c>
      <c r="BX109" s="2">
        <v>58.6</v>
      </c>
      <c r="BY109" s="2">
        <v>8.3000000000000007</v>
      </c>
      <c r="BZ109" s="2">
        <v>3.3</v>
      </c>
      <c r="CA109" s="2">
        <v>0</v>
      </c>
      <c r="CC109" s="2">
        <v>0</v>
      </c>
    </row>
    <row r="110" spans="2:83" x14ac:dyDescent="0.35">
      <c r="B110" t="s">
        <v>694</v>
      </c>
      <c r="C110">
        <f t="shared" ref="C110:BI110" si="171">SUM(C102:C109)</f>
        <v>0</v>
      </c>
      <c r="AK110">
        <f t="shared" si="171"/>
        <v>0</v>
      </c>
      <c r="AL110">
        <f t="shared" si="171"/>
        <v>0</v>
      </c>
      <c r="AM110">
        <f t="shared" si="171"/>
        <v>0</v>
      </c>
      <c r="AN110" s="28">
        <f t="shared" si="171"/>
        <v>0</v>
      </c>
      <c r="AO110">
        <f t="shared" si="171"/>
        <v>0</v>
      </c>
      <c r="AP110">
        <f t="shared" si="171"/>
        <v>0</v>
      </c>
      <c r="AQ110">
        <f t="shared" si="171"/>
        <v>471.40000000000009</v>
      </c>
      <c r="AR110" s="28">
        <f t="shared" si="171"/>
        <v>0</v>
      </c>
      <c r="AS110">
        <f t="shared" si="171"/>
        <v>0</v>
      </c>
      <c r="AT110">
        <f t="shared" si="171"/>
        <v>0</v>
      </c>
      <c r="AU110">
        <f t="shared" si="171"/>
        <v>494.7</v>
      </c>
      <c r="AV110" s="28">
        <f t="shared" si="171"/>
        <v>0</v>
      </c>
      <c r="AW110">
        <f t="shared" si="171"/>
        <v>0</v>
      </c>
      <c r="AX110">
        <f t="shared" si="171"/>
        <v>12.899999999999983</v>
      </c>
      <c r="AY110">
        <f t="shared" si="171"/>
        <v>522.19999999999993</v>
      </c>
      <c r="AZ110" s="28">
        <f t="shared" si="171"/>
        <v>510.29999999999995</v>
      </c>
      <c r="BA110">
        <f t="shared" si="171"/>
        <v>745</v>
      </c>
      <c r="BB110">
        <f t="shared" si="171"/>
        <v>770.8</v>
      </c>
      <c r="BC110">
        <f t="shared" si="171"/>
        <v>764.8</v>
      </c>
      <c r="BD110" s="28">
        <f t="shared" si="171"/>
        <v>768.60000000000014</v>
      </c>
      <c r="BE110">
        <f t="shared" ref="BE110:BF110" si="172">SUM(BE102:BE109)</f>
        <v>768.69999999999993</v>
      </c>
      <c r="BF110">
        <f t="shared" si="172"/>
        <v>772.59999999999991</v>
      </c>
      <c r="BG110">
        <f t="shared" si="170"/>
        <v>758.09999999999991</v>
      </c>
      <c r="BH110" s="28">
        <f t="shared" si="171"/>
        <v>687.90000000000009</v>
      </c>
      <c r="BI110">
        <f t="shared" si="171"/>
        <v>624.30000000000007</v>
      </c>
      <c r="BJ110">
        <f>SUM(BJ102:BJ109)</f>
        <v>601.29999999999995</v>
      </c>
      <c r="BK110">
        <f>SUM(BK102:BK109)</f>
        <v>582.29999999999995</v>
      </c>
      <c r="BQ110">
        <f>SUM(BQ102:BQ109)</f>
        <v>184.2</v>
      </c>
      <c r="BR110">
        <f>SUM(BR102:BR109)</f>
        <v>421</v>
      </c>
      <c r="BS110">
        <f>SUM(BS102:BS109)</f>
        <v>455.4</v>
      </c>
      <c r="BT110">
        <f>SUM(BT102:BT109)</f>
        <v>430.3</v>
      </c>
      <c r="BU110">
        <f>SUM(BU102:BU109)</f>
        <v>373.2</v>
      </c>
      <c r="BV110">
        <f t="shared" ref="BV110" si="173">SUM(BV102:BV108)</f>
        <v>320.40000000000009</v>
      </c>
      <c r="BW110">
        <f>SUM(BW102:BW109)</f>
        <v>373.09999999999997</v>
      </c>
      <c r="BX110">
        <f>SUM(BX102:BX109)</f>
        <v>471.40000000000009</v>
      </c>
      <c r="BY110">
        <f>SUM(BY102:BY109)</f>
        <v>494.7</v>
      </c>
      <c r="BZ110">
        <f>SUM(BZ102:BZ109)</f>
        <v>522.19999999999993</v>
      </c>
      <c r="CA110">
        <f>SUM(CA102:CA109)</f>
        <v>764.8</v>
      </c>
      <c r="CB110">
        <f t="shared" ref="CB110" si="174">SUM(CB102:CB108)</f>
        <v>758.09999999999991</v>
      </c>
      <c r="CC110">
        <f>SUM(CC102:CC109)</f>
        <v>582.29999999999995</v>
      </c>
      <c r="CD110">
        <f t="shared" ref="CD110" si="175">SUM(CD102:CD108)</f>
        <v>0</v>
      </c>
      <c r="CE110">
        <f t="shared" ref="CE110" si="176">SUM(CE102:CE108)</f>
        <v>0</v>
      </c>
    </row>
    <row r="111" spans="2:83" s="8" customFormat="1" x14ac:dyDescent="0.35">
      <c r="B111" s="7" t="s">
        <v>979</v>
      </c>
      <c r="C111" s="7"/>
      <c r="D111" s="7"/>
      <c r="E111" s="7"/>
      <c r="F111" s="7"/>
      <c r="G111" s="7"/>
      <c r="H111" s="7"/>
      <c r="I111" s="7"/>
      <c r="J111" s="7"/>
      <c r="K111" s="7"/>
      <c r="L111" s="38"/>
      <c r="M111" s="7"/>
      <c r="N111" s="7"/>
      <c r="O111" s="7"/>
      <c r="P111" s="38"/>
      <c r="Q111" s="7"/>
      <c r="R111" s="7"/>
      <c r="S111" s="7"/>
      <c r="T111" s="38"/>
      <c r="U111" s="7"/>
      <c r="V111" s="7"/>
      <c r="W111" s="7"/>
      <c r="X111" s="38"/>
      <c r="Y111" s="7"/>
      <c r="Z111" s="7"/>
      <c r="AA111" s="7"/>
      <c r="AB111" s="38"/>
      <c r="AC111" s="7"/>
      <c r="AD111" s="7"/>
      <c r="AE111" s="7"/>
      <c r="AF111" s="38"/>
      <c r="AG111" s="7"/>
      <c r="AH111" s="7"/>
      <c r="AI111" s="7"/>
      <c r="AJ111" s="38"/>
      <c r="AK111" s="7"/>
      <c r="AL111" s="7"/>
      <c r="AM111" s="7"/>
      <c r="AN111" s="38"/>
      <c r="AO111" s="7"/>
      <c r="AP111" s="7"/>
      <c r="AQ111" s="7"/>
      <c r="AR111" s="38"/>
      <c r="AS111" s="7"/>
      <c r="AT111" s="7"/>
      <c r="AU111" s="7"/>
      <c r="AV111" s="38"/>
      <c r="AW111" s="7"/>
      <c r="AX111" s="7"/>
      <c r="AY111" s="7"/>
      <c r="AZ111" s="38"/>
      <c r="BA111" s="7"/>
      <c r="BB111" s="7"/>
      <c r="BC111" s="7"/>
      <c r="BD111" s="38"/>
      <c r="BE111" s="7"/>
      <c r="BF111" s="7"/>
      <c r="BH111" s="38"/>
      <c r="BI111" s="7"/>
      <c r="BJ111" s="7"/>
      <c r="BK111" s="7"/>
      <c r="BL111" s="38"/>
      <c r="BM111" s="7"/>
      <c r="BN111" s="7"/>
      <c r="BO111" s="7"/>
      <c r="BP111" s="7"/>
    </row>
    <row r="112" spans="2:83" x14ac:dyDescent="0.35">
      <c r="B112" t="s">
        <v>695</v>
      </c>
      <c r="AQ112">
        <f t="shared" ref="AQ112:AQ117" si="177">BX112</f>
        <v>58</v>
      </c>
      <c r="AU112">
        <f t="shared" ref="AU112:AU117" si="178">BY112</f>
        <v>67.099999999999994</v>
      </c>
      <c r="AY112">
        <f t="shared" ref="AY112:AY117" si="179">BZ112</f>
        <v>116.9</v>
      </c>
      <c r="AZ112" s="28">
        <v>119.6</v>
      </c>
      <c r="BA112">
        <v>122.3</v>
      </c>
      <c r="BB112">
        <v>136.1</v>
      </c>
      <c r="BC112">
        <f t="shared" ref="BC112:BC117" si="180">CA112</f>
        <v>143.80000000000001</v>
      </c>
      <c r="BD112" s="28">
        <v>146.9</v>
      </c>
      <c r="BE112">
        <v>145.5</v>
      </c>
      <c r="BF112">
        <v>158.80000000000001</v>
      </c>
      <c r="BG112">
        <f t="shared" si="170"/>
        <v>168.3</v>
      </c>
      <c r="BH112" s="28">
        <v>173.5</v>
      </c>
      <c r="BI112">
        <v>212.2</v>
      </c>
      <c r="BJ112">
        <v>217.9</v>
      </c>
      <c r="BK112">
        <f t="shared" ref="BK112:BK117" si="181">CC112</f>
        <v>213.1</v>
      </c>
      <c r="BQ112">
        <v>28.4</v>
      </c>
      <c r="BR112">
        <v>72.5</v>
      </c>
      <c r="BS112">
        <v>85.6</v>
      </c>
      <c r="BT112">
        <v>84.8</v>
      </c>
      <c r="BU112">
        <v>61.6</v>
      </c>
      <c r="BV112">
        <v>56.2</v>
      </c>
      <c r="BW112">
        <v>49.8</v>
      </c>
      <c r="BX112">
        <v>58</v>
      </c>
      <c r="BY112">
        <v>67.099999999999994</v>
      </c>
      <c r="BZ112">
        <v>116.9</v>
      </c>
      <c r="CA112">
        <v>143.80000000000001</v>
      </c>
      <c r="CB112">
        <v>168.3</v>
      </c>
      <c r="CC112">
        <v>213.1</v>
      </c>
    </row>
    <row r="113" spans="2:83" x14ac:dyDescent="0.35">
      <c r="B113" t="s">
        <v>980</v>
      </c>
      <c r="AQ113">
        <f t="shared" si="177"/>
        <v>425.7</v>
      </c>
      <c r="AU113">
        <f t="shared" si="178"/>
        <v>0</v>
      </c>
      <c r="AY113">
        <f t="shared" si="179"/>
        <v>42.1</v>
      </c>
      <c r="AZ113" s="28">
        <v>39.799999999999997</v>
      </c>
      <c r="BA113">
        <v>38</v>
      </c>
      <c r="BB113">
        <v>40.1</v>
      </c>
      <c r="BC113">
        <f t="shared" si="180"/>
        <v>42.9</v>
      </c>
      <c r="BD113" s="28">
        <v>40.799999999999997</v>
      </c>
      <c r="BE113">
        <v>40.1</v>
      </c>
      <c r="BF113">
        <v>38.799999999999997</v>
      </c>
      <c r="BG113">
        <f t="shared" si="170"/>
        <v>38.5</v>
      </c>
      <c r="BH113" s="28">
        <v>39.6</v>
      </c>
      <c r="BI113">
        <v>38.1</v>
      </c>
      <c r="BJ113">
        <v>41.7</v>
      </c>
      <c r="BK113">
        <f t="shared" si="181"/>
        <v>47.4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425.7</v>
      </c>
      <c r="BY113">
        <v>0</v>
      </c>
      <c r="BZ113">
        <v>42.1</v>
      </c>
      <c r="CA113">
        <v>42.9</v>
      </c>
      <c r="CB113">
        <v>38.5</v>
      </c>
      <c r="CC113">
        <v>47.4</v>
      </c>
    </row>
    <row r="114" spans="2:83" x14ac:dyDescent="0.35">
      <c r="B114" t="s">
        <v>696</v>
      </c>
      <c r="AQ114">
        <f t="shared" si="177"/>
        <v>22</v>
      </c>
      <c r="AU114">
        <f t="shared" si="178"/>
        <v>425.7</v>
      </c>
      <c r="AY114">
        <f t="shared" si="179"/>
        <v>455.6</v>
      </c>
      <c r="AZ114" s="28">
        <v>463.3</v>
      </c>
      <c r="BA114">
        <v>465.5</v>
      </c>
      <c r="BB114">
        <v>475.3</v>
      </c>
      <c r="BC114">
        <f t="shared" si="180"/>
        <v>483.9</v>
      </c>
      <c r="BD114" s="28">
        <v>483.7</v>
      </c>
      <c r="BE114">
        <v>483.7</v>
      </c>
      <c r="BF114">
        <v>483.7</v>
      </c>
      <c r="BG114">
        <f t="shared" si="170"/>
        <v>493.9</v>
      </c>
      <c r="BH114" s="28">
        <v>522.9</v>
      </c>
      <c r="BI114">
        <v>551.9</v>
      </c>
      <c r="BJ114">
        <v>551.79999999999995</v>
      </c>
      <c r="BK114">
        <f t="shared" si="181"/>
        <v>558.20000000000005</v>
      </c>
      <c r="BQ114">
        <v>226.4</v>
      </c>
      <c r="BR114">
        <v>571.6</v>
      </c>
      <c r="BS114">
        <v>596.5</v>
      </c>
      <c r="BT114">
        <v>596.4</v>
      </c>
      <c r="BU114">
        <v>483.4</v>
      </c>
      <c r="BV114">
        <v>483.4</v>
      </c>
      <c r="BW114">
        <v>485.4</v>
      </c>
      <c r="BX114">
        <v>22</v>
      </c>
      <c r="BY114">
        <v>425.7</v>
      </c>
      <c r="BZ114">
        <v>455.6</v>
      </c>
      <c r="CA114">
        <v>483.9</v>
      </c>
      <c r="CB114">
        <v>493.9</v>
      </c>
      <c r="CC114">
        <v>558.20000000000005</v>
      </c>
    </row>
    <row r="115" spans="2:83" x14ac:dyDescent="0.35">
      <c r="B115" t="s">
        <v>981</v>
      </c>
      <c r="AQ115">
        <f t="shared" si="177"/>
        <v>8.1</v>
      </c>
      <c r="AU115">
        <f t="shared" si="178"/>
        <v>16.100000000000001</v>
      </c>
      <c r="AY115">
        <f t="shared" si="179"/>
        <v>39.5</v>
      </c>
      <c r="AZ115" s="28">
        <v>41</v>
      </c>
      <c r="BA115">
        <v>39.200000000000003</v>
      </c>
      <c r="BB115">
        <v>42</v>
      </c>
      <c r="BC115">
        <f t="shared" si="180"/>
        <v>43</v>
      </c>
      <c r="BD115" s="28">
        <v>41.6</v>
      </c>
      <c r="BE115">
        <v>40.4</v>
      </c>
      <c r="BF115">
        <v>39.299999999999997</v>
      </c>
      <c r="BG115">
        <f t="shared" si="170"/>
        <v>43.2</v>
      </c>
      <c r="BH115" s="28">
        <v>51.5</v>
      </c>
      <c r="BI115">
        <v>64.900000000000006</v>
      </c>
      <c r="BJ115">
        <v>61.9</v>
      </c>
      <c r="BK115">
        <f t="shared" si="181"/>
        <v>55.2</v>
      </c>
      <c r="BQ115">
        <v>89.1</v>
      </c>
      <c r="BR115">
        <v>124.6</v>
      </c>
      <c r="BS115">
        <v>106.1</v>
      </c>
      <c r="BT115">
        <v>69.900000000000006</v>
      </c>
      <c r="BU115">
        <v>49.5</v>
      </c>
      <c r="BV115">
        <v>36.5</v>
      </c>
      <c r="BW115">
        <v>32.6</v>
      </c>
      <c r="BX115">
        <v>8.1</v>
      </c>
      <c r="BY115">
        <v>16.100000000000001</v>
      </c>
      <c r="BZ115">
        <v>39.5</v>
      </c>
      <c r="CA115">
        <v>43</v>
      </c>
      <c r="CB115">
        <v>43.2</v>
      </c>
      <c r="CC115">
        <v>55.2</v>
      </c>
    </row>
    <row r="116" spans="2:83" x14ac:dyDescent="0.35">
      <c r="B116" t="s">
        <v>982</v>
      </c>
      <c r="AQ116">
        <f t="shared" si="177"/>
        <v>38.799999999999997</v>
      </c>
      <c r="AU116">
        <f t="shared" si="178"/>
        <v>6.5</v>
      </c>
      <c r="AY116">
        <f t="shared" si="179"/>
        <v>9.6999999999999993</v>
      </c>
      <c r="AZ116" s="28">
        <v>9.3000000000000007</v>
      </c>
      <c r="BA116">
        <v>9.1999999999999993</v>
      </c>
      <c r="BB116">
        <v>8.9</v>
      </c>
      <c r="BC116">
        <f t="shared" si="180"/>
        <v>84.4</v>
      </c>
      <c r="BD116" s="28">
        <v>83.6</v>
      </c>
      <c r="BE116">
        <v>83.9</v>
      </c>
      <c r="BF116">
        <v>84.6</v>
      </c>
      <c r="BG116">
        <f t="shared" si="170"/>
        <v>87.5</v>
      </c>
      <c r="BH116" s="28">
        <v>90.1</v>
      </c>
      <c r="BI116">
        <v>91.9</v>
      </c>
      <c r="BJ116">
        <v>93.5</v>
      </c>
      <c r="BK116">
        <f t="shared" si="181"/>
        <v>95</v>
      </c>
      <c r="BQ116">
        <v>8</v>
      </c>
      <c r="BR116">
        <v>23.9</v>
      </c>
      <c r="BS116">
        <v>39.6</v>
      </c>
      <c r="BT116">
        <v>35.200000000000003</v>
      </c>
      <c r="BU116">
        <v>26.5</v>
      </c>
      <c r="BV116">
        <v>6.8</v>
      </c>
      <c r="BW116">
        <v>7.7</v>
      </c>
      <c r="BX116">
        <v>38.799999999999997</v>
      </c>
      <c r="BY116">
        <v>6.5</v>
      </c>
      <c r="BZ116">
        <v>9.6999999999999993</v>
      </c>
      <c r="CA116">
        <v>84.4</v>
      </c>
      <c r="CB116">
        <v>87.5</v>
      </c>
      <c r="CC116">
        <v>95</v>
      </c>
    </row>
    <row r="117" spans="2:83" s="2" customFormat="1" x14ac:dyDescent="0.35">
      <c r="B117" s="2" t="s">
        <v>1073</v>
      </c>
      <c r="L117" s="30"/>
      <c r="P117" s="30"/>
      <c r="T117" s="30"/>
      <c r="X117" s="30"/>
      <c r="AB117" s="30"/>
      <c r="AF117" s="30"/>
      <c r="AJ117" s="30"/>
      <c r="AN117" s="30"/>
      <c r="AQ117" s="2">
        <f t="shared" si="177"/>
        <v>0</v>
      </c>
      <c r="AR117" s="30"/>
      <c r="AU117" s="2">
        <f t="shared" si="178"/>
        <v>0</v>
      </c>
      <c r="AV117" s="30"/>
      <c r="AY117" s="47">
        <f t="shared" si="179"/>
        <v>0</v>
      </c>
      <c r="AZ117" s="30">
        <v>0</v>
      </c>
      <c r="BA117" s="2">
        <v>0</v>
      </c>
      <c r="BB117" s="2">
        <v>0</v>
      </c>
      <c r="BC117" s="47">
        <f t="shared" si="180"/>
        <v>0</v>
      </c>
      <c r="BD117" s="30">
        <v>0</v>
      </c>
      <c r="BE117" s="2">
        <v>0</v>
      </c>
      <c r="BF117" s="2">
        <v>0</v>
      </c>
      <c r="BG117" s="2">
        <f t="shared" si="170"/>
        <v>0</v>
      </c>
      <c r="BH117" s="30">
        <v>0</v>
      </c>
      <c r="BI117" s="2">
        <v>0</v>
      </c>
      <c r="BJ117" s="2">
        <v>0</v>
      </c>
      <c r="BK117" s="2">
        <f t="shared" si="181"/>
        <v>0</v>
      </c>
      <c r="BL117" s="30"/>
      <c r="BQ117" s="2">
        <v>0</v>
      </c>
      <c r="BR117" s="2">
        <v>2.4</v>
      </c>
      <c r="BS117" s="2">
        <v>0.8</v>
      </c>
      <c r="BT117" s="2">
        <v>0</v>
      </c>
      <c r="BU117" s="2">
        <v>137</v>
      </c>
      <c r="BV117" s="2">
        <v>0</v>
      </c>
      <c r="BW117" s="2">
        <v>0</v>
      </c>
      <c r="BX117" s="2">
        <v>0</v>
      </c>
      <c r="BZ117" s="2">
        <v>0</v>
      </c>
      <c r="CA117" s="2">
        <v>0</v>
      </c>
      <c r="CB117" s="2">
        <v>0</v>
      </c>
      <c r="CC117" s="2">
        <v>0</v>
      </c>
    </row>
    <row r="118" spans="2:83" s="16" customFormat="1" x14ac:dyDescent="0.35">
      <c r="B118" s="50" t="s">
        <v>1126</v>
      </c>
      <c r="L118" s="51"/>
      <c r="P118" s="51"/>
      <c r="T118" s="51"/>
      <c r="X118" s="51"/>
      <c r="AB118" s="51"/>
      <c r="AF118" s="51"/>
      <c r="AJ118" s="51"/>
      <c r="AK118" s="16">
        <f>SUM(AK112:AK117)</f>
        <v>0</v>
      </c>
      <c r="AL118" s="16">
        <f t="shared" ref="AL118:BK118" si="182">SUM(AL112:AL117)</f>
        <v>0</v>
      </c>
      <c r="AM118" s="16">
        <f t="shared" si="182"/>
        <v>0</v>
      </c>
      <c r="AN118" s="16">
        <f t="shared" si="182"/>
        <v>0</v>
      </c>
      <c r="AO118" s="16">
        <f t="shared" si="182"/>
        <v>0</v>
      </c>
      <c r="AP118" s="16">
        <f t="shared" si="182"/>
        <v>0</v>
      </c>
      <c r="AQ118" s="16">
        <f t="shared" si="182"/>
        <v>552.59999999999991</v>
      </c>
      <c r="AR118" s="16">
        <f t="shared" si="182"/>
        <v>0</v>
      </c>
      <c r="AS118" s="16">
        <f t="shared" si="182"/>
        <v>0</v>
      </c>
      <c r="AT118" s="16">
        <f t="shared" si="182"/>
        <v>0</v>
      </c>
      <c r="AU118" s="16">
        <f t="shared" si="182"/>
        <v>515.4</v>
      </c>
      <c r="AV118" s="16">
        <f t="shared" si="182"/>
        <v>0</v>
      </c>
      <c r="AW118" s="16">
        <f t="shared" si="182"/>
        <v>0</v>
      </c>
      <c r="AX118" s="16">
        <f t="shared" si="182"/>
        <v>0</v>
      </c>
      <c r="AY118" s="16">
        <f t="shared" si="182"/>
        <v>663.80000000000007</v>
      </c>
      <c r="AZ118" s="16">
        <f t="shared" si="182"/>
        <v>673</v>
      </c>
      <c r="BA118" s="16">
        <f t="shared" si="182"/>
        <v>674.2</v>
      </c>
      <c r="BB118" s="16">
        <f t="shared" si="182"/>
        <v>702.4</v>
      </c>
      <c r="BC118" s="16">
        <f t="shared" si="182"/>
        <v>798</v>
      </c>
      <c r="BD118" s="16">
        <f t="shared" si="182"/>
        <v>796.6</v>
      </c>
      <c r="BE118" s="16">
        <f t="shared" si="182"/>
        <v>793.59999999999991</v>
      </c>
      <c r="BF118" s="16">
        <f t="shared" si="182"/>
        <v>805.19999999999993</v>
      </c>
      <c r="BG118" s="16">
        <f t="shared" si="182"/>
        <v>831.40000000000009</v>
      </c>
      <c r="BH118" s="16">
        <f t="shared" si="182"/>
        <v>877.6</v>
      </c>
      <c r="BI118" s="16">
        <f t="shared" si="182"/>
        <v>958.99999999999989</v>
      </c>
      <c r="BJ118" s="16">
        <f t="shared" si="182"/>
        <v>966.8</v>
      </c>
      <c r="BK118" s="16">
        <f t="shared" si="182"/>
        <v>968.90000000000009</v>
      </c>
      <c r="BL118" s="51"/>
      <c r="BQ118" s="16">
        <f t="shared" ref="BQ118" si="183">SUM(BQ112:BQ117)</f>
        <v>351.9</v>
      </c>
      <c r="BR118" s="16">
        <f t="shared" ref="BR118" si="184">SUM(BR112:BR117)</f>
        <v>795</v>
      </c>
      <c r="BS118" s="16">
        <f t="shared" ref="BS118" si="185">SUM(BS112:BS117)</f>
        <v>828.6</v>
      </c>
      <c r="BT118" s="16">
        <f t="shared" ref="BT118" si="186">SUM(BT112:BT117)</f>
        <v>786.3</v>
      </c>
      <c r="BU118" s="16">
        <f t="shared" ref="BU118" si="187">SUM(BU112:BU117)</f>
        <v>758</v>
      </c>
      <c r="BV118" s="16">
        <f t="shared" ref="BV118" si="188">SUM(BV112:BV117)</f>
        <v>582.9</v>
      </c>
      <c r="BW118" s="16">
        <f t="shared" ref="BW118" si="189">SUM(BW112:BW117)</f>
        <v>575.5</v>
      </c>
      <c r="BX118" s="16">
        <f t="shared" ref="BX118" si="190">SUM(BX112:BX117)</f>
        <v>552.59999999999991</v>
      </c>
      <c r="BY118" s="16">
        <f t="shared" ref="BY118" si="191">SUM(BY112:BY117)</f>
        <v>515.4</v>
      </c>
      <c r="BZ118" s="16">
        <f t="shared" ref="BZ118" si="192">SUM(BZ112:BZ117)</f>
        <v>663.80000000000007</v>
      </c>
      <c r="CA118" s="16">
        <f t="shared" ref="CA118" si="193">SUM(CA112:CA117)</f>
        <v>798</v>
      </c>
      <c r="CB118" s="16">
        <f t="shared" ref="CB118" si="194">SUM(CB112:CB117)</f>
        <v>831.40000000000009</v>
      </c>
      <c r="CC118" s="16">
        <f t="shared" ref="CC118" si="195">SUM(CC112:CC117)</f>
        <v>968.90000000000009</v>
      </c>
    </row>
    <row r="119" spans="2:83" s="11" customFormat="1" x14ac:dyDescent="0.35">
      <c r="B119" s="11" t="s">
        <v>704</v>
      </c>
      <c r="C119" s="11">
        <f t="shared" ref="C119" si="196">SUM(C112:C117)+C110</f>
        <v>0</v>
      </c>
      <c r="L119" s="34"/>
      <c r="P119" s="34"/>
      <c r="T119" s="34"/>
      <c r="X119" s="34"/>
      <c r="AB119" s="34"/>
      <c r="AF119" s="34"/>
      <c r="AJ119" s="34"/>
      <c r="AK119" s="11">
        <f>+AK118+AK110</f>
        <v>0</v>
      </c>
      <c r="AL119" s="11">
        <f t="shared" ref="AL119:BK119" si="197">+AL118+AL110</f>
        <v>0</v>
      </c>
      <c r="AM119" s="11">
        <f t="shared" si="197"/>
        <v>0</v>
      </c>
      <c r="AN119" s="11">
        <f t="shared" si="197"/>
        <v>0</v>
      </c>
      <c r="AO119" s="11">
        <f t="shared" si="197"/>
        <v>0</v>
      </c>
      <c r="AP119" s="11">
        <f t="shared" si="197"/>
        <v>0</v>
      </c>
      <c r="AQ119" s="11">
        <f t="shared" si="197"/>
        <v>1024</v>
      </c>
      <c r="AR119" s="11">
        <f t="shared" si="197"/>
        <v>0</v>
      </c>
      <c r="AS119" s="11">
        <f t="shared" si="197"/>
        <v>0</v>
      </c>
      <c r="AT119" s="11">
        <f t="shared" si="197"/>
        <v>0</v>
      </c>
      <c r="AU119" s="11">
        <f t="shared" si="197"/>
        <v>1010.0999999999999</v>
      </c>
      <c r="AV119" s="11">
        <f t="shared" si="197"/>
        <v>0</v>
      </c>
      <c r="AW119" s="11">
        <f t="shared" si="197"/>
        <v>0</v>
      </c>
      <c r="AX119" s="11">
        <f t="shared" si="197"/>
        <v>12.899999999999983</v>
      </c>
      <c r="AY119" s="11">
        <f t="shared" si="197"/>
        <v>1186</v>
      </c>
      <c r="AZ119" s="11">
        <f t="shared" si="197"/>
        <v>1183.3</v>
      </c>
      <c r="BA119" s="11">
        <f t="shared" si="197"/>
        <v>1419.2</v>
      </c>
      <c r="BB119" s="11">
        <f t="shared" si="197"/>
        <v>1473.1999999999998</v>
      </c>
      <c r="BC119" s="11">
        <f t="shared" si="197"/>
        <v>1562.8</v>
      </c>
      <c r="BD119" s="11">
        <f t="shared" si="197"/>
        <v>1565.2000000000003</v>
      </c>
      <c r="BE119" s="11">
        <f t="shared" si="197"/>
        <v>1562.2999999999997</v>
      </c>
      <c r="BF119" s="11">
        <f t="shared" si="197"/>
        <v>1577.7999999999997</v>
      </c>
      <c r="BG119" s="11">
        <f t="shared" si="197"/>
        <v>1589.5</v>
      </c>
      <c r="BH119" s="11">
        <f t="shared" si="197"/>
        <v>1565.5</v>
      </c>
      <c r="BI119" s="11">
        <f t="shared" si="197"/>
        <v>1583.3</v>
      </c>
      <c r="BJ119" s="11">
        <f t="shared" si="197"/>
        <v>1568.1</v>
      </c>
      <c r="BK119" s="11">
        <f t="shared" si="197"/>
        <v>1551.2</v>
      </c>
      <c r="BL119" s="34"/>
      <c r="BQ119" s="11">
        <f t="shared" ref="BQ119" si="198">+BQ118+BQ110</f>
        <v>536.09999999999991</v>
      </c>
      <c r="BR119" s="11">
        <f t="shared" ref="BR119" si="199">+BR118+BR110</f>
        <v>1216</v>
      </c>
      <c r="BS119" s="11">
        <f t="shared" ref="BS119" si="200">+BS118+BS110</f>
        <v>1284</v>
      </c>
      <c r="BT119" s="11">
        <f t="shared" ref="BT119" si="201">+BT118+BT110</f>
        <v>1216.5999999999999</v>
      </c>
      <c r="BU119" s="11">
        <f t="shared" ref="BU119" si="202">+BU118+BU110</f>
        <v>1131.2</v>
      </c>
      <c r="BV119" s="11">
        <f t="shared" ref="BV119" si="203">+BV118+BV110</f>
        <v>903.30000000000007</v>
      </c>
      <c r="BW119" s="11">
        <f t="shared" ref="BW119" si="204">+BW118+BW110</f>
        <v>948.59999999999991</v>
      </c>
      <c r="BX119" s="11">
        <f t="shared" ref="BX119" si="205">+BX118+BX110</f>
        <v>1024</v>
      </c>
      <c r="BY119" s="11">
        <f t="shared" ref="BY119" si="206">+BY118+BY110</f>
        <v>1010.0999999999999</v>
      </c>
      <c r="BZ119" s="11">
        <f t="shared" ref="BZ119" si="207">+BZ118+BZ110</f>
        <v>1186</v>
      </c>
      <c r="CA119" s="11">
        <f t="shared" ref="CA119" si="208">+CA118+CA110</f>
        <v>1562.8</v>
      </c>
      <c r="CB119" s="11">
        <f t="shared" ref="CB119" si="209">+CB118+CB110</f>
        <v>1589.5</v>
      </c>
      <c r="CC119" s="11">
        <f t="shared" ref="CC119" si="210">+CC118+CC110</f>
        <v>1551.2</v>
      </c>
      <c r="CD119" s="11">
        <f t="shared" ref="CD119:CE119" si="211">SUM(CD110:CD117)</f>
        <v>0</v>
      </c>
      <c r="CE119" s="11">
        <f t="shared" si="211"/>
        <v>0</v>
      </c>
    </row>
    <row r="120" spans="2:83" s="8" customFormat="1" x14ac:dyDescent="0.35">
      <c r="B120" s="7" t="s">
        <v>983</v>
      </c>
      <c r="C120" s="7"/>
      <c r="D120" s="7"/>
      <c r="E120" s="7"/>
      <c r="F120" s="7"/>
      <c r="G120" s="7"/>
      <c r="H120" s="7"/>
      <c r="I120" s="7"/>
      <c r="J120" s="7"/>
      <c r="K120" s="7"/>
      <c r="L120" s="38"/>
      <c r="M120" s="7"/>
      <c r="N120" s="7"/>
      <c r="O120" s="7"/>
      <c r="P120" s="38"/>
      <c r="Q120" s="7"/>
      <c r="R120" s="7"/>
      <c r="S120" s="7"/>
      <c r="T120" s="38"/>
      <c r="U120" s="7"/>
      <c r="V120" s="7"/>
      <c r="W120" s="7"/>
      <c r="X120" s="38"/>
      <c r="Y120" s="7"/>
      <c r="Z120" s="7"/>
      <c r="AA120" s="7"/>
      <c r="AB120" s="38"/>
      <c r="AC120" s="7"/>
      <c r="AD120" s="7"/>
      <c r="AE120" s="7"/>
      <c r="AF120" s="38"/>
      <c r="AG120" s="7"/>
      <c r="AH120" s="7"/>
      <c r="AI120" s="7"/>
      <c r="AJ120" s="38"/>
      <c r="AK120" s="7"/>
      <c r="AL120" s="7"/>
      <c r="AM120" s="7"/>
      <c r="AN120" s="38"/>
      <c r="AO120" s="7"/>
      <c r="AP120" s="7"/>
      <c r="AQ120" s="7"/>
      <c r="AR120" s="38"/>
      <c r="AS120" s="7"/>
      <c r="AT120" s="7"/>
      <c r="AU120" s="7"/>
      <c r="AV120" s="38"/>
      <c r="AW120" s="7"/>
      <c r="AX120" s="7"/>
      <c r="AY120" s="7"/>
      <c r="AZ120" s="38"/>
      <c r="BA120" s="7"/>
      <c r="BB120" s="7"/>
      <c r="BC120" s="7"/>
      <c r="BD120" s="38"/>
      <c r="BE120" s="7"/>
      <c r="BF120" s="7"/>
      <c r="BH120" s="38"/>
      <c r="BI120" s="7"/>
      <c r="BJ120" s="7"/>
      <c r="BK120" s="7"/>
      <c r="BL120" s="38"/>
      <c r="BM120" s="7"/>
      <c r="BN120" s="7"/>
      <c r="BO120" s="7"/>
      <c r="BP120" s="7"/>
    </row>
    <row r="121" spans="2:83" x14ac:dyDescent="0.35">
      <c r="B121" t="s">
        <v>984</v>
      </c>
      <c r="AQ121">
        <f t="shared" ref="AQ121:AQ131" si="212">BX121</f>
        <v>34.700000000000003</v>
      </c>
      <c r="AU121">
        <f t="shared" ref="AU121:AU131" si="213">BY121</f>
        <v>46.6</v>
      </c>
      <c r="AY121">
        <f t="shared" ref="AY121:AY131" si="214">BZ121</f>
        <v>53.8</v>
      </c>
      <c r="AZ121" s="28">
        <v>44.3</v>
      </c>
      <c r="BA121">
        <v>44.9</v>
      </c>
      <c r="BB121">
        <v>54.7</v>
      </c>
      <c r="BC121">
        <f t="shared" ref="BC121:BC131" si="215">CA121</f>
        <v>55.4</v>
      </c>
      <c r="BD121" s="28">
        <v>51.9</v>
      </c>
      <c r="BE121">
        <v>59.9</v>
      </c>
      <c r="BF121">
        <v>43.6</v>
      </c>
      <c r="BG121">
        <f t="shared" si="170"/>
        <v>50.4</v>
      </c>
      <c r="BH121" s="28">
        <v>51.7</v>
      </c>
      <c r="BI121">
        <v>58.2</v>
      </c>
      <c r="BJ121">
        <v>53.5</v>
      </c>
      <c r="BK121">
        <f t="shared" ref="BK121:BK131" si="216">CC121</f>
        <v>57.3</v>
      </c>
      <c r="BQ121">
        <v>45.6</v>
      </c>
      <c r="BR121">
        <v>48.8</v>
      </c>
      <c r="BS121">
        <v>83.6</v>
      </c>
      <c r="BT121">
        <v>61.9</v>
      </c>
      <c r="BU121">
        <v>44.6</v>
      </c>
      <c r="BV121">
        <v>48.3</v>
      </c>
      <c r="BW121">
        <v>52.7</v>
      </c>
      <c r="BX121">
        <v>34.700000000000003</v>
      </c>
      <c r="BY121">
        <v>46.6</v>
      </c>
      <c r="BZ121">
        <v>53.8</v>
      </c>
      <c r="CA121">
        <v>55.4</v>
      </c>
      <c r="CB121">
        <v>50.4</v>
      </c>
      <c r="CC121">
        <v>57.3</v>
      </c>
    </row>
    <row r="122" spans="2:83" x14ac:dyDescent="0.35">
      <c r="B122" t="s">
        <v>985</v>
      </c>
      <c r="AQ122">
        <f t="shared" si="212"/>
        <v>40.9</v>
      </c>
      <c r="AU122">
        <f t="shared" si="213"/>
        <v>38.1</v>
      </c>
      <c r="AY122">
        <f t="shared" si="214"/>
        <v>32.700000000000003</v>
      </c>
      <c r="AZ122" s="28">
        <v>28.4</v>
      </c>
      <c r="BA122">
        <v>28.5</v>
      </c>
      <c r="BB122">
        <v>28.8</v>
      </c>
      <c r="BC122">
        <f t="shared" si="215"/>
        <v>34.700000000000003</v>
      </c>
      <c r="BD122" s="28">
        <v>32</v>
      </c>
      <c r="BE122">
        <v>27.2</v>
      </c>
      <c r="BF122">
        <v>28.7</v>
      </c>
      <c r="BG122">
        <f t="shared" si="170"/>
        <v>27.2</v>
      </c>
      <c r="BH122" s="28">
        <v>34.200000000000003</v>
      </c>
      <c r="BI122">
        <v>36</v>
      </c>
      <c r="BJ122">
        <v>29.5</v>
      </c>
      <c r="BK122">
        <f t="shared" si="216"/>
        <v>33.799999999999997</v>
      </c>
      <c r="BQ122">
        <v>21.4</v>
      </c>
      <c r="BR122">
        <v>50.7</v>
      </c>
      <c r="BS122">
        <v>46.4</v>
      </c>
      <c r="BT122">
        <v>46.2</v>
      </c>
      <c r="BU122">
        <v>32.4</v>
      </c>
      <c r="BV122">
        <v>33.1</v>
      </c>
      <c r="BW122">
        <v>50</v>
      </c>
      <c r="BX122">
        <v>40.9</v>
      </c>
      <c r="BY122">
        <v>38.1</v>
      </c>
      <c r="BZ122">
        <v>32.700000000000003</v>
      </c>
      <c r="CA122">
        <v>34.700000000000003</v>
      </c>
      <c r="CB122">
        <v>27.2</v>
      </c>
      <c r="CC122">
        <v>33.799999999999997</v>
      </c>
    </row>
    <row r="123" spans="2:83" x14ac:dyDescent="0.35">
      <c r="B123" t="s">
        <v>986</v>
      </c>
      <c r="AQ123">
        <f t="shared" si="212"/>
        <v>30.2</v>
      </c>
      <c r="AU123">
        <f t="shared" si="213"/>
        <v>33.5</v>
      </c>
      <c r="AY123">
        <f t="shared" si="214"/>
        <v>37.1</v>
      </c>
      <c r="AZ123" s="28">
        <v>40.9</v>
      </c>
      <c r="BA123">
        <v>38.799999999999997</v>
      </c>
      <c r="BB123">
        <v>45.4</v>
      </c>
      <c r="BC123">
        <f t="shared" si="215"/>
        <v>48.1</v>
      </c>
      <c r="BD123" s="28">
        <v>54.2</v>
      </c>
      <c r="BE123">
        <v>46.2</v>
      </c>
      <c r="BF123">
        <v>51.3</v>
      </c>
      <c r="BG123">
        <f t="shared" si="170"/>
        <v>47.3</v>
      </c>
      <c r="BH123" s="28">
        <v>56.7</v>
      </c>
      <c r="BI123">
        <v>50.1</v>
      </c>
      <c r="BJ123">
        <v>54.5</v>
      </c>
      <c r="BK123">
        <f t="shared" si="216"/>
        <v>52.2</v>
      </c>
      <c r="BQ123">
        <v>21.7</v>
      </c>
      <c r="BR123">
        <v>39.799999999999997</v>
      </c>
      <c r="BS123">
        <v>47.8</v>
      </c>
      <c r="BT123">
        <v>44.9</v>
      </c>
      <c r="BU123">
        <v>41.1</v>
      </c>
      <c r="BV123">
        <v>36.799999999999997</v>
      </c>
      <c r="BW123">
        <v>39.1</v>
      </c>
      <c r="BX123">
        <v>30.2</v>
      </c>
      <c r="BY123">
        <v>33.5</v>
      </c>
      <c r="BZ123">
        <v>37.1</v>
      </c>
      <c r="CA123">
        <v>48.1</v>
      </c>
      <c r="CB123">
        <v>47.3</v>
      </c>
      <c r="CC123">
        <v>52.2</v>
      </c>
    </row>
    <row r="124" spans="2:83" x14ac:dyDescent="0.35">
      <c r="B124" t="s">
        <v>987</v>
      </c>
      <c r="AQ124">
        <f t="shared" si="212"/>
        <v>1.7</v>
      </c>
      <c r="AU124">
        <f t="shared" si="213"/>
        <v>1.6</v>
      </c>
      <c r="AY124">
        <f t="shared" si="214"/>
        <v>1.6</v>
      </c>
      <c r="AZ124" s="28">
        <v>6.4</v>
      </c>
      <c r="BA124">
        <v>1.6</v>
      </c>
      <c r="BB124">
        <v>6.4</v>
      </c>
      <c r="BC124">
        <f t="shared" si="215"/>
        <v>1.5</v>
      </c>
      <c r="BD124" s="28">
        <v>6.4</v>
      </c>
      <c r="BE124">
        <v>1.5</v>
      </c>
      <c r="BF124">
        <v>6.4</v>
      </c>
      <c r="BG124">
        <f t="shared" si="170"/>
        <v>1.5</v>
      </c>
      <c r="BH124" s="28">
        <v>0.2</v>
      </c>
      <c r="BI124">
        <v>0.3</v>
      </c>
      <c r="BJ124">
        <v>0.3</v>
      </c>
      <c r="BK124">
        <f t="shared" si="216"/>
        <v>1.5</v>
      </c>
      <c r="BQ124">
        <v>0</v>
      </c>
      <c r="BR124">
        <v>5.0999999999999996</v>
      </c>
      <c r="BS124">
        <v>6.3</v>
      </c>
      <c r="BT124">
        <v>5.2</v>
      </c>
      <c r="BU124">
        <v>5.6</v>
      </c>
      <c r="BV124">
        <v>3.9</v>
      </c>
      <c r="BW124">
        <v>3.6</v>
      </c>
      <c r="BX124">
        <v>1.7</v>
      </c>
      <c r="BY124">
        <v>1.6</v>
      </c>
      <c r="BZ124">
        <v>1.6</v>
      </c>
      <c r="CA124">
        <v>1.5</v>
      </c>
      <c r="CB124">
        <v>1.5</v>
      </c>
      <c r="CC124">
        <v>1.5</v>
      </c>
    </row>
    <row r="125" spans="2:83" x14ac:dyDescent="0.35">
      <c r="B125" t="s">
        <v>988</v>
      </c>
      <c r="AQ125">
        <f t="shared" si="212"/>
        <v>42.8</v>
      </c>
      <c r="AU125">
        <f t="shared" si="213"/>
        <v>34.9</v>
      </c>
      <c r="AY125">
        <f t="shared" si="214"/>
        <v>34.299999999999997</v>
      </c>
      <c r="AZ125" s="28">
        <v>38.299999999999997</v>
      </c>
      <c r="BA125">
        <v>34.4</v>
      </c>
      <c r="BB125">
        <v>36.299999999999997</v>
      </c>
      <c r="BC125">
        <f t="shared" si="215"/>
        <v>34</v>
      </c>
      <c r="BD125" s="28">
        <v>41.1</v>
      </c>
      <c r="BE125">
        <v>43.5</v>
      </c>
      <c r="BF125">
        <v>57.7</v>
      </c>
      <c r="BG125">
        <f t="shared" si="170"/>
        <v>58.1</v>
      </c>
      <c r="BH125" s="28">
        <v>49.7</v>
      </c>
      <c r="BI125">
        <v>59.2</v>
      </c>
      <c r="BJ125">
        <v>48.9</v>
      </c>
      <c r="BK125">
        <f t="shared" si="216"/>
        <v>62.1</v>
      </c>
      <c r="BQ125">
        <v>17.2</v>
      </c>
      <c r="BR125">
        <v>36.200000000000003</v>
      </c>
      <c r="BS125">
        <v>43.7</v>
      </c>
      <c r="BT125">
        <v>52.5</v>
      </c>
      <c r="BU125">
        <v>49.6</v>
      </c>
      <c r="BV125">
        <v>42.3</v>
      </c>
      <c r="BW125">
        <v>41.8</v>
      </c>
      <c r="BX125">
        <v>42.8</v>
      </c>
      <c r="BY125">
        <v>34.9</v>
      </c>
      <c r="BZ125">
        <v>34.299999999999997</v>
      </c>
      <c r="CA125">
        <v>34</v>
      </c>
      <c r="CB125">
        <v>58.1</v>
      </c>
      <c r="CC125">
        <v>62.1</v>
      </c>
    </row>
    <row r="126" spans="2:83" x14ac:dyDescent="0.35">
      <c r="B126" t="s">
        <v>1069</v>
      </c>
      <c r="AQ126">
        <f t="shared" si="212"/>
        <v>0</v>
      </c>
      <c r="AU126">
        <f t="shared" si="213"/>
        <v>0</v>
      </c>
      <c r="AY126">
        <f t="shared" si="214"/>
        <v>0</v>
      </c>
      <c r="AZ126" s="28">
        <v>0</v>
      </c>
      <c r="BA126">
        <v>0</v>
      </c>
      <c r="BB126">
        <v>0</v>
      </c>
      <c r="BC126">
        <f t="shared" si="215"/>
        <v>0</v>
      </c>
      <c r="BD126" s="28">
        <v>0</v>
      </c>
      <c r="BE126">
        <v>0</v>
      </c>
      <c r="BF126">
        <v>0</v>
      </c>
      <c r="BG126">
        <f t="shared" si="170"/>
        <v>0</v>
      </c>
      <c r="BH126" s="28">
        <v>0</v>
      </c>
      <c r="BI126">
        <v>0</v>
      </c>
      <c r="BJ126">
        <v>0</v>
      </c>
      <c r="BK126">
        <f t="shared" si="216"/>
        <v>0</v>
      </c>
      <c r="BQ126">
        <v>0</v>
      </c>
      <c r="BR126">
        <v>8.5</v>
      </c>
      <c r="BS126">
        <v>28.9</v>
      </c>
      <c r="BT126">
        <v>28.4</v>
      </c>
      <c r="BU126">
        <v>30.3</v>
      </c>
      <c r="BV126">
        <v>0</v>
      </c>
      <c r="BW126">
        <v>0</v>
      </c>
      <c r="BX126">
        <v>0</v>
      </c>
      <c r="BY126">
        <v>0</v>
      </c>
      <c r="BZ126">
        <v>0</v>
      </c>
      <c r="CB126">
        <v>0</v>
      </c>
      <c r="CC126">
        <v>0</v>
      </c>
    </row>
    <row r="127" spans="2:83" x14ac:dyDescent="0.35">
      <c r="B127" t="s">
        <v>989</v>
      </c>
      <c r="AQ127" t="str">
        <f t="shared" si="212"/>
        <v>-</v>
      </c>
      <c r="AU127" t="str">
        <f t="shared" si="213"/>
        <v>-</v>
      </c>
      <c r="AY127">
        <f t="shared" si="214"/>
        <v>9.9</v>
      </c>
      <c r="AZ127" s="28">
        <v>8.6999999999999993</v>
      </c>
      <c r="BA127">
        <v>8.3000000000000007</v>
      </c>
      <c r="BB127">
        <v>8.9</v>
      </c>
      <c r="BC127">
        <f t="shared" si="215"/>
        <v>8.9</v>
      </c>
      <c r="BD127" s="28">
        <v>8.9</v>
      </c>
      <c r="BE127">
        <v>9.3000000000000007</v>
      </c>
      <c r="BF127">
        <v>9.1999999999999993</v>
      </c>
      <c r="BG127">
        <f t="shared" si="170"/>
        <v>10.1</v>
      </c>
      <c r="BH127" s="28">
        <v>10.5</v>
      </c>
      <c r="BI127">
        <v>10.6</v>
      </c>
      <c r="BJ127">
        <v>10.7</v>
      </c>
      <c r="BK127">
        <f t="shared" si="216"/>
        <v>10.8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6.7</v>
      </c>
      <c r="BX127" t="s">
        <v>1032</v>
      </c>
      <c r="BY127" t="s">
        <v>1032</v>
      </c>
      <c r="BZ127">
        <v>9.9</v>
      </c>
      <c r="CA127">
        <v>8.9</v>
      </c>
      <c r="CB127">
        <v>10.1</v>
      </c>
      <c r="CC127">
        <v>10.8</v>
      </c>
    </row>
    <row r="128" spans="2:83" x14ac:dyDescent="0.35">
      <c r="B128" t="s">
        <v>990</v>
      </c>
      <c r="AQ128">
        <f t="shared" si="212"/>
        <v>9.4</v>
      </c>
      <c r="AU128">
        <f t="shared" si="213"/>
        <v>4.7</v>
      </c>
      <c r="AY128">
        <f t="shared" si="214"/>
        <v>10</v>
      </c>
      <c r="AZ128" s="28">
        <v>10.1</v>
      </c>
      <c r="BA128">
        <v>10.5</v>
      </c>
      <c r="BB128">
        <v>16.2</v>
      </c>
      <c r="BC128">
        <f t="shared" si="215"/>
        <v>11.9</v>
      </c>
      <c r="BD128" s="28">
        <v>13</v>
      </c>
      <c r="BE128">
        <v>11.8</v>
      </c>
      <c r="BF128">
        <v>10.6</v>
      </c>
      <c r="BG128">
        <f t="shared" si="170"/>
        <v>25.7</v>
      </c>
      <c r="BH128" s="28">
        <v>9.1999999999999993</v>
      </c>
      <c r="BI128">
        <v>12.5</v>
      </c>
      <c r="BJ128">
        <v>15.2</v>
      </c>
      <c r="BK128">
        <f t="shared" si="216"/>
        <v>15.6</v>
      </c>
      <c r="BQ128">
        <f>1.7+8.1</f>
        <v>9.7999999999999989</v>
      </c>
      <c r="BR128">
        <v>16.8</v>
      </c>
      <c r="BS128">
        <v>15.9</v>
      </c>
      <c r="BT128">
        <v>8.1</v>
      </c>
      <c r="BU128">
        <v>6.8</v>
      </c>
      <c r="BV128">
        <v>5.0999999999999996</v>
      </c>
      <c r="BW128">
        <v>1</v>
      </c>
      <c r="BX128">
        <v>9.4</v>
      </c>
      <c r="BY128">
        <v>4.7</v>
      </c>
      <c r="BZ128">
        <v>10</v>
      </c>
      <c r="CA128">
        <v>11.9</v>
      </c>
      <c r="CB128">
        <v>25.7</v>
      </c>
      <c r="CC128">
        <v>15.6</v>
      </c>
    </row>
    <row r="129" spans="2:83" x14ac:dyDescent="0.35">
      <c r="B129" t="s">
        <v>1071</v>
      </c>
      <c r="AQ129">
        <f t="shared" si="212"/>
        <v>0</v>
      </c>
      <c r="AU129">
        <f t="shared" si="213"/>
        <v>0</v>
      </c>
      <c r="AY129">
        <f t="shared" si="214"/>
        <v>0</v>
      </c>
      <c r="AZ129" s="28">
        <v>0</v>
      </c>
      <c r="BA129">
        <v>0</v>
      </c>
      <c r="BB129">
        <v>0</v>
      </c>
      <c r="BC129">
        <f t="shared" si="215"/>
        <v>0</v>
      </c>
      <c r="BD129" s="28">
        <v>0</v>
      </c>
      <c r="BE129">
        <v>0</v>
      </c>
      <c r="BF129">
        <v>0</v>
      </c>
      <c r="BG129">
        <f t="shared" si="170"/>
        <v>0</v>
      </c>
      <c r="BH129" s="28">
        <v>0</v>
      </c>
      <c r="BI129">
        <v>0</v>
      </c>
      <c r="BJ129">
        <v>0</v>
      </c>
      <c r="BK129">
        <f t="shared" si="216"/>
        <v>0</v>
      </c>
      <c r="BQ129">
        <v>0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2:83" x14ac:dyDescent="0.35">
      <c r="B130" t="s">
        <v>1070</v>
      </c>
      <c r="AQ130">
        <f t="shared" si="212"/>
        <v>0</v>
      </c>
      <c r="AU130">
        <f t="shared" si="213"/>
        <v>0</v>
      </c>
      <c r="AY130">
        <f t="shared" si="214"/>
        <v>0</v>
      </c>
      <c r="AZ130" s="28">
        <v>0</v>
      </c>
      <c r="BA130">
        <v>0</v>
      </c>
      <c r="BB130">
        <v>0</v>
      </c>
      <c r="BC130">
        <f t="shared" si="215"/>
        <v>0</v>
      </c>
      <c r="BD130" s="28">
        <v>0</v>
      </c>
      <c r="BE130">
        <v>0</v>
      </c>
      <c r="BF130">
        <v>0</v>
      </c>
      <c r="BG130">
        <f t="shared" si="170"/>
        <v>0</v>
      </c>
      <c r="BH130" s="28">
        <v>0</v>
      </c>
      <c r="BI130">
        <v>0</v>
      </c>
      <c r="BJ130">
        <v>0</v>
      </c>
      <c r="BK130">
        <f t="shared" si="216"/>
        <v>0</v>
      </c>
      <c r="BQ130">
        <v>0.6</v>
      </c>
      <c r="BR130">
        <v>0.6</v>
      </c>
      <c r="BS130">
        <v>0.5</v>
      </c>
      <c r="BT130">
        <v>0.3</v>
      </c>
      <c r="BU130">
        <v>0.1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</row>
    <row r="131" spans="2:83" s="2" customFormat="1" x14ac:dyDescent="0.35">
      <c r="B131" s="2" t="s">
        <v>991</v>
      </c>
      <c r="L131" s="30"/>
      <c r="P131" s="30"/>
      <c r="T131" s="30"/>
      <c r="X131" s="30"/>
      <c r="AB131" s="30"/>
      <c r="AF131" s="30"/>
      <c r="AJ131" s="30"/>
      <c r="AN131" s="30"/>
      <c r="AQ131" s="2">
        <f t="shared" si="212"/>
        <v>29.2</v>
      </c>
      <c r="AR131" s="30"/>
      <c r="AU131" s="2">
        <f t="shared" si="213"/>
        <v>5.3</v>
      </c>
      <c r="AV131" s="30"/>
      <c r="AY131" s="47">
        <f t="shared" si="214"/>
        <v>3.3</v>
      </c>
      <c r="AZ131" s="30">
        <v>3</v>
      </c>
      <c r="BA131" s="2">
        <v>3</v>
      </c>
      <c r="BB131" s="2">
        <v>3</v>
      </c>
      <c r="BC131" s="47">
        <f t="shared" si="215"/>
        <v>3.1</v>
      </c>
      <c r="BD131" s="30">
        <v>2.7</v>
      </c>
      <c r="BE131" s="2">
        <v>2.7</v>
      </c>
      <c r="BF131" s="2">
        <v>3.1</v>
      </c>
      <c r="BG131" s="2">
        <f t="shared" si="170"/>
        <v>0.8</v>
      </c>
      <c r="BH131" s="30">
        <v>1.1000000000000001</v>
      </c>
      <c r="BI131" s="2">
        <v>0.9</v>
      </c>
      <c r="BJ131" s="2">
        <v>0.9</v>
      </c>
      <c r="BK131" s="2">
        <f t="shared" si="216"/>
        <v>0.9</v>
      </c>
      <c r="BL131" s="30"/>
      <c r="BQ131" s="2">
        <v>2.1</v>
      </c>
      <c r="BR131" s="2">
        <v>6.3</v>
      </c>
      <c r="BS131" s="2">
        <v>4.9000000000000004</v>
      </c>
      <c r="BT131" s="2">
        <v>2.5</v>
      </c>
      <c r="BU131" s="2">
        <v>14.6</v>
      </c>
      <c r="BV131" s="2">
        <v>1.9</v>
      </c>
      <c r="BW131" s="2">
        <v>1.6</v>
      </c>
      <c r="BX131" s="2">
        <v>29.2</v>
      </c>
      <c r="BY131" s="2">
        <v>5.3</v>
      </c>
      <c r="BZ131" s="2">
        <v>3.3</v>
      </c>
      <c r="CA131" s="2">
        <v>3.1</v>
      </c>
      <c r="CB131" s="2">
        <v>0.8</v>
      </c>
      <c r="CC131" s="2">
        <v>0.9</v>
      </c>
    </row>
    <row r="132" spans="2:83" s="11" customFormat="1" x14ac:dyDescent="0.35">
      <c r="B132" s="11" t="s">
        <v>710</v>
      </c>
      <c r="L132" s="34"/>
      <c r="P132" s="34"/>
      <c r="T132" s="34"/>
      <c r="X132" s="34"/>
      <c r="AB132" s="34"/>
      <c r="AF132" s="34"/>
      <c r="AJ132" s="34"/>
      <c r="AN132" s="34">
        <f t="shared" ref="AN132:AY132" si="217">SUM(AN121:AN131)</f>
        <v>0</v>
      </c>
      <c r="AO132" s="11">
        <f t="shared" si="217"/>
        <v>0</v>
      </c>
      <c r="AP132" s="11">
        <f t="shared" si="217"/>
        <v>0</v>
      </c>
      <c r="AQ132" s="11">
        <f t="shared" si="217"/>
        <v>188.9</v>
      </c>
      <c r="AR132" s="11">
        <f t="shared" si="217"/>
        <v>0</v>
      </c>
      <c r="AS132" s="11">
        <f t="shared" si="217"/>
        <v>0</v>
      </c>
      <c r="AT132" s="11">
        <f t="shared" si="217"/>
        <v>0</v>
      </c>
      <c r="AU132" s="11">
        <f t="shared" si="217"/>
        <v>164.7</v>
      </c>
      <c r="AV132" s="11">
        <f t="shared" si="217"/>
        <v>0</v>
      </c>
      <c r="AW132" s="11">
        <f t="shared" si="217"/>
        <v>0</v>
      </c>
      <c r="AX132" s="11">
        <f t="shared" si="217"/>
        <v>0</v>
      </c>
      <c r="AY132" s="11">
        <f t="shared" si="217"/>
        <v>182.70000000000002</v>
      </c>
      <c r="AZ132" s="34">
        <f t="shared" ref="AZ132:BI132" si="218">SUM(AZ121:AZ131)</f>
        <v>180.1</v>
      </c>
      <c r="BA132" s="11">
        <f t="shared" si="218"/>
        <v>170</v>
      </c>
      <c r="BB132" s="11">
        <f t="shared" si="218"/>
        <v>199.70000000000002</v>
      </c>
      <c r="BC132" s="11">
        <f t="shared" si="218"/>
        <v>197.6</v>
      </c>
      <c r="BD132" s="34">
        <f t="shared" si="218"/>
        <v>210.20000000000002</v>
      </c>
      <c r="BE132" s="11">
        <f t="shared" ref="BE132:BF132" si="219">SUM(BE121:BE131)</f>
        <v>202.10000000000002</v>
      </c>
      <c r="BF132" s="11">
        <f t="shared" si="219"/>
        <v>210.59999999999997</v>
      </c>
      <c r="BG132" s="11">
        <f t="shared" si="218"/>
        <v>221.1</v>
      </c>
      <c r="BH132" s="34">
        <f t="shared" si="218"/>
        <v>213.29999999999998</v>
      </c>
      <c r="BI132" s="11">
        <f t="shared" si="218"/>
        <v>227.8</v>
      </c>
      <c r="BJ132" s="11">
        <f>SUM(BJ121:BJ131)</f>
        <v>213.5</v>
      </c>
      <c r="BK132" s="11">
        <f>SUM(BK121:BK131)</f>
        <v>234.20000000000002</v>
      </c>
      <c r="BL132" s="34"/>
      <c r="BQ132" s="11">
        <f t="shared" ref="BQ132:CE132" si="220">SUM(BQ121:BQ131)</f>
        <v>118.39999999999999</v>
      </c>
      <c r="BR132" s="11">
        <f t="shared" si="220"/>
        <v>213.80000000000004</v>
      </c>
      <c r="BS132" s="11">
        <f t="shared" si="220"/>
        <v>278.99999999999994</v>
      </c>
      <c r="BT132" s="11">
        <f t="shared" si="220"/>
        <v>251</v>
      </c>
      <c r="BU132" s="11">
        <f t="shared" si="220"/>
        <v>226.1</v>
      </c>
      <c r="BV132" s="11">
        <f t="shared" si="220"/>
        <v>172.4</v>
      </c>
      <c r="BW132" s="11">
        <f t="shared" si="220"/>
        <v>196.49999999999997</v>
      </c>
      <c r="BX132" s="11">
        <f t="shared" si="220"/>
        <v>188.9</v>
      </c>
      <c r="BY132" s="11">
        <f t="shared" si="220"/>
        <v>164.7</v>
      </c>
      <c r="BZ132" s="11">
        <f t="shared" si="220"/>
        <v>182.70000000000002</v>
      </c>
      <c r="CA132" s="11">
        <f t="shared" si="220"/>
        <v>197.6</v>
      </c>
      <c r="CB132" s="11">
        <f t="shared" si="220"/>
        <v>221.1</v>
      </c>
      <c r="CC132" s="11">
        <f t="shared" si="220"/>
        <v>234.20000000000002</v>
      </c>
      <c r="CD132" s="11">
        <f t="shared" si="220"/>
        <v>0</v>
      </c>
      <c r="CE132" s="11">
        <f t="shared" si="220"/>
        <v>0</v>
      </c>
    </row>
    <row r="133" spans="2:83" s="8" customFormat="1" x14ac:dyDescent="0.35">
      <c r="B133" s="7" t="s">
        <v>992</v>
      </c>
      <c r="C133" s="7"/>
      <c r="D133" s="7"/>
      <c r="E133" s="7"/>
      <c r="F133" s="7"/>
      <c r="G133" s="7"/>
      <c r="H133" s="7"/>
      <c r="I133" s="7"/>
      <c r="J133" s="7"/>
      <c r="K133" s="7"/>
      <c r="L133" s="38"/>
      <c r="M133" s="7"/>
      <c r="N133" s="7"/>
      <c r="O133" s="7"/>
      <c r="P133" s="38"/>
      <c r="Q133" s="7"/>
      <c r="R133" s="7"/>
      <c r="S133" s="7"/>
      <c r="T133" s="38"/>
      <c r="U133" s="7"/>
      <c r="V133" s="7"/>
      <c r="W133" s="7"/>
      <c r="X133" s="38"/>
      <c r="Y133" s="7"/>
      <c r="Z133" s="7"/>
      <c r="AA133" s="7"/>
      <c r="AB133" s="38"/>
      <c r="AC133" s="7"/>
      <c r="AD133" s="7"/>
      <c r="AE133" s="7"/>
      <c r="AF133" s="38"/>
      <c r="AG133" s="7"/>
      <c r="AH133" s="7"/>
      <c r="AI133" s="7"/>
      <c r="AJ133" s="38"/>
      <c r="AK133" s="7"/>
      <c r="AL133" s="7"/>
      <c r="AM133" s="7"/>
      <c r="AN133" s="38"/>
      <c r="AO133" s="7"/>
      <c r="AP133" s="7"/>
      <c r="AQ133" s="7"/>
      <c r="AR133" s="38"/>
      <c r="AS133" s="7"/>
      <c r="AT133" s="7"/>
      <c r="AU133" s="7"/>
      <c r="AV133" s="38"/>
      <c r="AW133" s="7"/>
      <c r="AX133" s="7"/>
      <c r="AY133" s="7"/>
      <c r="AZ133" s="38"/>
      <c r="BA133" s="7"/>
      <c r="BB133" s="7"/>
      <c r="BC133" s="7"/>
      <c r="BD133" s="38"/>
      <c r="BE133" s="7"/>
      <c r="BF133" s="7"/>
      <c r="BH133" s="38"/>
      <c r="BI133" s="7"/>
      <c r="BJ133" s="7"/>
      <c r="BK133" s="7"/>
      <c r="BL133" s="38"/>
      <c r="BM133" s="7"/>
      <c r="BN133" s="7"/>
      <c r="BO133" s="7"/>
      <c r="BP133" s="7"/>
    </row>
    <row r="134" spans="2:83" x14ac:dyDescent="0.35">
      <c r="B134" t="s">
        <v>993</v>
      </c>
      <c r="AQ134">
        <f t="shared" ref="AQ134:AQ139" si="221">BX134</f>
        <v>293.5</v>
      </c>
      <c r="AU134">
        <f t="shared" ref="AU134:AU139" si="222">BY134</f>
        <v>294.2</v>
      </c>
      <c r="AY134">
        <f t="shared" ref="AY134:AY139" si="223">BZ134</f>
        <v>295.10000000000002</v>
      </c>
      <c r="AZ134" s="28">
        <v>295.3</v>
      </c>
      <c r="BA134">
        <v>295.89999999999998</v>
      </c>
      <c r="BB134">
        <v>300.3</v>
      </c>
      <c r="BC134">
        <f t="shared" ref="BC134:BC139" si="224">CA134</f>
        <v>301</v>
      </c>
      <c r="BD134" s="28">
        <v>300.3</v>
      </c>
      <c r="BE134">
        <v>300.3</v>
      </c>
      <c r="BF134">
        <v>296.5</v>
      </c>
      <c r="BG134">
        <f t="shared" si="170"/>
        <v>296.7</v>
      </c>
      <c r="BH134" s="28">
        <v>295</v>
      </c>
      <c r="BI134">
        <v>293.8</v>
      </c>
      <c r="BJ134">
        <v>292.60000000000002</v>
      </c>
      <c r="BK134">
        <f t="shared" ref="BK134:BK139" si="225">CC134</f>
        <v>250.2</v>
      </c>
      <c r="BQ134">
        <v>225</v>
      </c>
      <c r="BR134">
        <v>630.79999999999995</v>
      </c>
      <c r="BS134">
        <v>629.70000000000005</v>
      </c>
      <c r="BT134">
        <v>528.79999999999995</v>
      </c>
      <c r="BU134">
        <v>614.4</v>
      </c>
      <c r="BV134">
        <v>444.1</v>
      </c>
      <c r="BW134">
        <v>431</v>
      </c>
      <c r="BX134">
        <v>293.5</v>
      </c>
      <c r="BY134">
        <v>294.2</v>
      </c>
      <c r="BZ134">
        <v>295.10000000000002</v>
      </c>
      <c r="CA134">
        <v>301</v>
      </c>
      <c r="CB134">
        <v>296.7</v>
      </c>
      <c r="CC134">
        <v>250.2</v>
      </c>
    </row>
    <row r="135" spans="2:83" x14ac:dyDescent="0.35">
      <c r="B135" t="s">
        <v>1072</v>
      </c>
      <c r="AQ135">
        <f t="shared" si="221"/>
        <v>0</v>
      </c>
      <c r="AU135">
        <f t="shared" si="222"/>
        <v>0</v>
      </c>
      <c r="AY135">
        <f t="shared" si="223"/>
        <v>0</v>
      </c>
      <c r="AZ135" s="28">
        <v>0</v>
      </c>
      <c r="BA135">
        <v>0</v>
      </c>
      <c r="BB135">
        <v>0</v>
      </c>
      <c r="BC135">
        <f t="shared" si="224"/>
        <v>0</v>
      </c>
      <c r="BD135" s="28">
        <v>0</v>
      </c>
      <c r="BE135">
        <v>0</v>
      </c>
      <c r="BF135">
        <v>0</v>
      </c>
      <c r="BG135">
        <f t="shared" si="170"/>
        <v>0</v>
      </c>
      <c r="BH135" s="28">
        <v>0</v>
      </c>
      <c r="BI135">
        <v>0</v>
      </c>
      <c r="BJ135">
        <v>0</v>
      </c>
      <c r="BK135">
        <f t="shared" si="225"/>
        <v>0</v>
      </c>
      <c r="BQ135">
        <v>0</v>
      </c>
      <c r="BR135">
        <v>22.8</v>
      </c>
      <c r="BS135">
        <v>18.7</v>
      </c>
      <c r="BT135">
        <v>14.5</v>
      </c>
      <c r="BU135">
        <v>41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</row>
    <row r="136" spans="2:83" x14ac:dyDescent="0.35">
      <c r="B136" t="s">
        <v>994</v>
      </c>
      <c r="AQ136" t="str">
        <f t="shared" si="221"/>
        <v>-</v>
      </c>
      <c r="AU136" t="str">
        <f t="shared" si="222"/>
        <v>-</v>
      </c>
      <c r="AY136">
        <f t="shared" si="223"/>
        <v>37.6</v>
      </c>
      <c r="AZ136" s="28">
        <v>36</v>
      </c>
      <c r="BA136">
        <v>37.6</v>
      </c>
      <c r="BB136">
        <v>35.700000000000003</v>
      </c>
      <c r="BC136">
        <f t="shared" si="224"/>
        <v>38.6</v>
      </c>
      <c r="BD136" s="28">
        <v>36.4</v>
      </c>
      <c r="BE136">
        <v>35.299999999999997</v>
      </c>
      <c r="BF136">
        <v>34</v>
      </c>
      <c r="BG136">
        <f t="shared" si="170"/>
        <v>32.700000000000003</v>
      </c>
      <c r="BH136" s="28">
        <v>33.299999999999997</v>
      </c>
      <c r="BI136">
        <v>31.5</v>
      </c>
      <c r="BJ136">
        <v>35.299999999999997</v>
      </c>
      <c r="BK136">
        <f t="shared" si="225"/>
        <v>40.799999999999997</v>
      </c>
      <c r="BQ136">
        <v>1.1000000000000001</v>
      </c>
      <c r="BR136">
        <v>0.7</v>
      </c>
      <c r="BS136">
        <v>0.4</v>
      </c>
      <c r="BT136">
        <v>0.1</v>
      </c>
      <c r="BU136">
        <v>0.9</v>
      </c>
      <c r="BV136">
        <v>10.5</v>
      </c>
      <c r="BW136">
        <v>17.3</v>
      </c>
      <c r="BX136" t="s">
        <v>1032</v>
      </c>
      <c r="BY136" t="s">
        <v>1032</v>
      </c>
      <c r="BZ136">
        <v>37.6</v>
      </c>
      <c r="CA136">
        <v>38.6</v>
      </c>
      <c r="CB136">
        <v>32.700000000000003</v>
      </c>
      <c r="CC136">
        <v>40.799999999999997</v>
      </c>
    </row>
    <row r="137" spans="2:83" x14ac:dyDescent="0.35">
      <c r="B137" t="s">
        <v>1069</v>
      </c>
      <c r="AQ137">
        <f t="shared" si="221"/>
        <v>0</v>
      </c>
      <c r="AU137">
        <f t="shared" si="222"/>
        <v>0</v>
      </c>
      <c r="AY137">
        <f t="shared" si="223"/>
        <v>0</v>
      </c>
      <c r="AZ137" s="28">
        <v>0</v>
      </c>
      <c r="BA137">
        <v>0</v>
      </c>
      <c r="BB137">
        <v>0</v>
      </c>
      <c r="BC137">
        <f t="shared" si="224"/>
        <v>0</v>
      </c>
      <c r="BD137" s="28">
        <v>0</v>
      </c>
      <c r="BE137">
        <v>0</v>
      </c>
      <c r="BF137">
        <v>0</v>
      </c>
      <c r="BG137">
        <f t="shared" si="170"/>
        <v>0</v>
      </c>
      <c r="BH137" s="28">
        <v>0</v>
      </c>
      <c r="BI137">
        <v>0</v>
      </c>
      <c r="BJ137">
        <v>0</v>
      </c>
      <c r="BK137">
        <f t="shared" si="225"/>
        <v>0</v>
      </c>
      <c r="BQ137">
        <v>11.7</v>
      </c>
      <c r="BR137">
        <v>2.5</v>
      </c>
      <c r="BS137">
        <v>0</v>
      </c>
      <c r="BT137">
        <v>0.7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</row>
    <row r="138" spans="2:83" x14ac:dyDescent="0.35">
      <c r="B138" t="s">
        <v>995</v>
      </c>
      <c r="AQ138">
        <f t="shared" si="221"/>
        <v>24.1</v>
      </c>
      <c r="AU138">
        <f t="shared" si="222"/>
        <v>25.5</v>
      </c>
      <c r="AY138">
        <f t="shared" si="223"/>
        <v>78.7</v>
      </c>
      <c r="AZ138" s="28">
        <v>73.900000000000006</v>
      </c>
      <c r="BA138">
        <v>78.7</v>
      </c>
      <c r="BB138">
        <v>84.7</v>
      </c>
      <c r="BC138">
        <f t="shared" si="224"/>
        <v>83</v>
      </c>
      <c r="BD138" s="28">
        <v>72</v>
      </c>
      <c r="BE138">
        <v>71.599999999999994</v>
      </c>
      <c r="BF138">
        <v>77.3</v>
      </c>
      <c r="BG138">
        <f t="shared" si="170"/>
        <v>76.2</v>
      </c>
      <c r="BH138" s="28">
        <v>73.900000000000006</v>
      </c>
      <c r="BI138">
        <v>82.9</v>
      </c>
      <c r="BJ138">
        <v>82.1</v>
      </c>
      <c r="BK138">
        <f t="shared" si="225"/>
        <v>77.400000000000006</v>
      </c>
      <c r="BQ138">
        <v>8.6</v>
      </c>
      <c r="BR138">
        <v>32.299999999999997</v>
      </c>
      <c r="BS138">
        <v>31.8</v>
      </c>
      <c r="BT138">
        <v>25.5</v>
      </c>
      <c r="BU138">
        <v>24</v>
      </c>
      <c r="BV138">
        <v>18</v>
      </c>
      <c r="BW138">
        <v>23.7</v>
      </c>
      <c r="BX138">
        <v>24.1</v>
      </c>
      <c r="BY138">
        <v>25.5</v>
      </c>
      <c r="BZ138">
        <v>78.7</v>
      </c>
      <c r="CA138">
        <v>83</v>
      </c>
      <c r="CB138">
        <v>76.2</v>
      </c>
      <c r="CC138">
        <v>77.400000000000006</v>
      </c>
    </row>
    <row r="139" spans="2:83" s="2" customFormat="1" x14ac:dyDescent="0.35">
      <c r="B139" s="2" t="s">
        <v>996</v>
      </c>
      <c r="L139" s="30"/>
      <c r="P139" s="30"/>
      <c r="T139" s="30"/>
      <c r="X139" s="30"/>
      <c r="AB139" s="30"/>
      <c r="AF139" s="30"/>
      <c r="AJ139" s="30"/>
      <c r="AN139" s="30"/>
      <c r="AQ139" s="2">
        <f t="shared" si="221"/>
        <v>6</v>
      </c>
      <c r="AR139" s="30"/>
      <c r="AU139" s="2">
        <f t="shared" si="222"/>
        <v>6.4</v>
      </c>
      <c r="AV139" s="30"/>
      <c r="AY139" s="47">
        <f t="shared" si="223"/>
        <v>2.8</v>
      </c>
      <c r="AZ139" s="30">
        <v>2.8</v>
      </c>
      <c r="BA139" s="2">
        <v>2.8</v>
      </c>
      <c r="BB139" s="2">
        <v>2.6</v>
      </c>
      <c r="BC139" s="47">
        <f t="shared" si="224"/>
        <v>2.5</v>
      </c>
      <c r="BD139" s="30">
        <v>2.5</v>
      </c>
      <c r="BE139" s="2">
        <v>2.5</v>
      </c>
      <c r="BF139" s="2">
        <v>2.5</v>
      </c>
      <c r="BG139" s="2">
        <f t="shared" si="170"/>
        <v>2.5</v>
      </c>
      <c r="BH139" s="30">
        <v>2.5</v>
      </c>
      <c r="BI139" s="2">
        <v>1.4</v>
      </c>
      <c r="BJ139" s="2">
        <v>1.4</v>
      </c>
      <c r="BK139" s="2">
        <f t="shared" si="225"/>
        <v>1.4</v>
      </c>
      <c r="BL139" s="30"/>
      <c r="BQ139" s="2">
        <v>1.4</v>
      </c>
      <c r="BR139" s="2">
        <v>0.5</v>
      </c>
      <c r="BS139" s="2">
        <v>0.3</v>
      </c>
      <c r="BT139" s="2">
        <v>0.2</v>
      </c>
      <c r="BU139" s="2">
        <v>0.5</v>
      </c>
      <c r="BV139" s="2">
        <v>4.0999999999999996</v>
      </c>
      <c r="BW139" s="2">
        <v>3.7</v>
      </c>
      <c r="BX139" s="2">
        <v>6</v>
      </c>
      <c r="BY139" s="2">
        <v>6.4</v>
      </c>
      <c r="BZ139" s="2">
        <v>2.8</v>
      </c>
      <c r="CA139" s="2">
        <v>2.5</v>
      </c>
      <c r="CB139" s="2">
        <v>2.5</v>
      </c>
      <c r="CC139" s="2">
        <v>1.4</v>
      </c>
    </row>
    <row r="140" spans="2:83" s="14" customFormat="1" x14ac:dyDescent="0.35">
      <c r="AQ140" s="14">
        <f>SUM(AQ134:AQ139)</f>
        <v>323.60000000000002</v>
      </c>
      <c r="AR140" s="14">
        <f t="shared" ref="AR140:BK140" si="226">SUM(AR134:AR139)</f>
        <v>0</v>
      </c>
      <c r="AS140" s="14">
        <f t="shared" si="226"/>
        <v>0</v>
      </c>
      <c r="AT140" s="14">
        <f t="shared" si="226"/>
        <v>0</v>
      </c>
      <c r="AU140" s="14">
        <f t="shared" si="226"/>
        <v>326.09999999999997</v>
      </c>
      <c r="AV140" s="14">
        <f t="shared" si="226"/>
        <v>0</v>
      </c>
      <c r="AW140" s="14">
        <f t="shared" si="226"/>
        <v>0</v>
      </c>
      <c r="AX140" s="14">
        <f t="shared" si="226"/>
        <v>0</v>
      </c>
      <c r="AY140" s="14">
        <f t="shared" si="226"/>
        <v>414.20000000000005</v>
      </c>
      <c r="AZ140" s="14">
        <f t="shared" si="226"/>
        <v>408.00000000000006</v>
      </c>
      <c r="BA140" s="14">
        <f t="shared" si="226"/>
        <v>415</v>
      </c>
      <c r="BB140" s="14">
        <f t="shared" si="226"/>
        <v>423.3</v>
      </c>
      <c r="BC140" s="14">
        <f t="shared" si="226"/>
        <v>425.1</v>
      </c>
      <c r="BD140" s="14">
        <f t="shared" si="226"/>
        <v>411.2</v>
      </c>
      <c r="BE140" s="14">
        <f t="shared" si="226"/>
        <v>409.70000000000005</v>
      </c>
      <c r="BF140" s="14">
        <f t="shared" si="226"/>
        <v>410.3</v>
      </c>
      <c r="BG140" s="14">
        <f t="shared" si="226"/>
        <v>408.09999999999997</v>
      </c>
      <c r="BH140" s="14">
        <f t="shared" si="226"/>
        <v>404.70000000000005</v>
      </c>
      <c r="BI140" s="14">
        <f t="shared" si="226"/>
        <v>409.6</v>
      </c>
      <c r="BJ140" s="14">
        <f t="shared" si="226"/>
        <v>411.4</v>
      </c>
      <c r="BK140" s="14">
        <f t="shared" si="226"/>
        <v>369.79999999999995</v>
      </c>
      <c r="BQ140" s="14">
        <f t="shared" ref="BQ140" si="227">SUM(BQ134:BQ139)</f>
        <v>247.79999999999998</v>
      </c>
      <c r="BR140" s="14">
        <f t="shared" ref="BR140" si="228">SUM(BR134:BR139)</f>
        <v>689.59999999999991</v>
      </c>
      <c r="BS140" s="14">
        <f t="shared" ref="BS140" si="229">SUM(BS134:BS139)</f>
        <v>680.9</v>
      </c>
      <c r="BT140" s="14">
        <f t="shared" ref="BT140" si="230">SUM(BT134:BT139)</f>
        <v>569.80000000000007</v>
      </c>
      <c r="BU140" s="14">
        <f t="shared" ref="BU140" si="231">SUM(BU134:BU139)</f>
        <v>680.8</v>
      </c>
      <c r="BV140" s="14">
        <f t="shared" ref="BV140" si="232">SUM(BV134:BV139)</f>
        <v>476.70000000000005</v>
      </c>
      <c r="BW140" s="14">
        <f t="shared" ref="BW140" si="233">SUM(BW134:BW139)</f>
        <v>475.7</v>
      </c>
      <c r="BX140" s="14">
        <f t="shared" ref="BX140" si="234">SUM(BX134:BX139)</f>
        <v>323.60000000000002</v>
      </c>
      <c r="BY140" s="14">
        <f t="shared" ref="BY140" si="235">SUM(BY134:BY139)</f>
        <v>326.09999999999997</v>
      </c>
      <c r="BZ140" s="14">
        <f t="shared" ref="BZ140" si="236">SUM(BZ134:BZ139)</f>
        <v>414.20000000000005</v>
      </c>
      <c r="CA140" s="14">
        <f t="shared" ref="CA140" si="237">SUM(CA134:CA139)</f>
        <v>425.1</v>
      </c>
      <c r="CB140" s="14">
        <f t="shared" ref="CB140" si="238">SUM(CB134:CB139)</f>
        <v>408.09999999999997</v>
      </c>
      <c r="CC140" s="14">
        <f t="shared" ref="CC140" si="239">SUM(CC134:CC139)</f>
        <v>369.79999999999995</v>
      </c>
    </row>
    <row r="141" spans="2:83" s="49" customFormat="1" x14ac:dyDescent="0.35">
      <c r="B141" s="49" t="s">
        <v>997</v>
      </c>
      <c r="AN141" s="49">
        <f t="shared" ref="AN141:AP141" si="240">SUM(AN134:AN139)+AN132</f>
        <v>0</v>
      </c>
      <c r="AO141" s="49">
        <f t="shared" si="240"/>
        <v>0</v>
      </c>
      <c r="AP141" s="49">
        <f t="shared" si="240"/>
        <v>0</v>
      </c>
      <c r="AQ141" s="49">
        <f>+AQ140+AQ132</f>
        <v>512.5</v>
      </c>
      <c r="AR141" s="49">
        <f t="shared" ref="AR141:BK141" si="241">+AR140+AR132</f>
        <v>0</v>
      </c>
      <c r="AS141" s="49">
        <f t="shared" si="241"/>
        <v>0</v>
      </c>
      <c r="AT141" s="49">
        <f t="shared" si="241"/>
        <v>0</v>
      </c>
      <c r="AU141" s="49">
        <f t="shared" si="241"/>
        <v>490.79999999999995</v>
      </c>
      <c r="AV141" s="49">
        <f t="shared" si="241"/>
        <v>0</v>
      </c>
      <c r="AW141" s="49">
        <f t="shared" si="241"/>
        <v>0</v>
      </c>
      <c r="AX141" s="49">
        <f t="shared" si="241"/>
        <v>0</v>
      </c>
      <c r="AY141" s="49">
        <f t="shared" si="241"/>
        <v>596.90000000000009</v>
      </c>
      <c r="AZ141" s="49">
        <f t="shared" si="241"/>
        <v>588.1</v>
      </c>
      <c r="BA141" s="49">
        <f t="shared" si="241"/>
        <v>585</v>
      </c>
      <c r="BB141" s="49">
        <f t="shared" si="241"/>
        <v>623</v>
      </c>
      <c r="BC141" s="49">
        <f t="shared" si="241"/>
        <v>622.70000000000005</v>
      </c>
      <c r="BD141" s="49">
        <f t="shared" si="241"/>
        <v>621.4</v>
      </c>
      <c r="BE141" s="49">
        <f t="shared" si="241"/>
        <v>611.80000000000007</v>
      </c>
      <c r="BF141" s="49">
        <f t="shared" si="241"/>
        <v>620.9</v>
      </c>
      <c r="BG141" s="49">
        <f t="shared" si="241"/>
        <v>629.19999999999993</v>
      </c>
      <c r="BH141" s="49">
        <f t="shared" si="241"/>
        <v>618</v>
      </c>
      <c r="BI141" s="49">
        <f t="shared" si="241"/>
        <v>637.40000000000009</v>
      </c>
      <c r="BJ141" s="49">
        <f t="shared" si="241"/>
        <v>624.9</v>
      </c>
      <c r="BK141" s="49">
        <f t="shared" si="241"/>
        <v>604</v>
      </c>
      <c r="BQ141" s="49">
        <f t="shared" ref="BQ141" si="242">+BQ140+BQ132</f>
        <v>366.2</v>
      </c>
      <c r="BR141" s="49">
        <f t="shared" ref="BR141" si="243">+BR140+BR132</f>
        <v>903.4</v>
      </c>
      <c r="BS141" s="49">
        <f t="shared" ref="BS141" si="244">+BS140+BS132</f>
        <v>959.89999999999986</v>
      </c>
      <c r="BT141" s="49">
        <f t="shared" ref="BT141" si="245">+BT140+BT132</f>
        <v>820.80000000000007</v>
      </c>
      <c r="BU141" s="49">
        <f t="shared" ref="BU141" si="246">+BU140+BU132</f>
        <v>906.9</v>
      </c>
      <c r="BV141" s="49">
        <f t="shared" ref="BV141" si="247">+BV140+BV132</f>
        <v>649.1</v>
      </c>
      <c r="BW141" s="49">
        <f t="shared" ref="BW141" si="248">+BW140+BW132</f>
        <v>672.19999999999993</v>
      </c>
      <c r="BX141" s="49">
        <f t="shared" ref="BX141" si="249">+BX140+BX132</f>
        <v>512.5</v>
      </c>
      <c r="BY141" s="49">
        <f t="shared" ref="BY141" si="250">+BY140+BY132</f>
        <v>490.79999999999995</v>
      </c>
      <c r="BZ141" s="49">
        <f t="shared" ref="BZ141" si="251">+BZ140+BZ132</f>
        <v>596.90000000000009</v>
      </c>
      <c r="CA141" s="49">
        <f t="shared" ref="CA141" si="252">+CA140+CA132</f>
        <v>622.70000000000005</v>
      </c>
      <c r="CB141" s="49">
        <f t="shared" ref="CB141" si="253">+CB140+CB132</f>
        <v>629.19999999999993</v>
      </c>
      <c r="CC141" s="49">
        <f t="shared" ref="CC141" si="254">+CC140+CC132</f>
        <v>604</v>
      </c>
      <c r="CD141" s="49">
        <f t="shared" ref="CD141:CE141" si="255">SUM(CD132:CD139)</f>
        <v>0</v>
      </c>
      <c r="CE141" s="49">
        <f t="shared" si="255"/>
        <v>0</v>
      </c>
    </row>
    <row r="142" spans="2:83" s="8" customFormat="1" x14ac:dyDescent="0.35">
      <c r="B142" s="7" t="s">
        <v>998</v>
      </c>
      <c r="C142" s="7"/>
      <c r="D142" s="7"/>
      <c r="E142" s="7"/>
      <c r="F142" s="7"/>
      <c r="G142" s="7"/>
      <c r="H142" s="7"/>
      <c r="I142" s="7"/>
      <c r="J142" s="7"/>
      <c r="K142" s="7"/>
      <c r="L142" s="38"/>
      <c r="M142" s="7"/>
      <c r="N142" s="7"/>
      <c r="O142" s="7"/>
      <c r="P142" s="38"/>
      <c r="Q142" s="7"/>
      <c r="R142" s="7"/>
      <c r="S142" s="7"/>
      <c r="T142" s="38"/>
      <c r="U142" s="7"/>
      <c r="V142" s="7"/>
      <c r="W142" s="7"/>
      <c r="X142" s="38"/>
      <c r="Y142" s="7"/>
      <c r="Z142" s="7"/>
      <c r="AA142" s="7"/>
      <c r="AB142" s="38"/>
      <c r="AC142" s="7"/>
      <c r="AD142" s="7"/>
      <c r="AE142" s="7"/>
      <c r="AF142" s="38"/>
      <c r="AG142" s="7"/>
      <c r="AH142" s="7"/>
      <c r="AI142" s="7"/>
      <c r="AJ142" s="38"/>
      <c r="AK142" s="7"/>
      <c r="AL142" s="7"/>
      <c r="AM142" s="7"/>
      <c r="AN142" s="38"/>
      <c r="AO142" s="7"/>
      <c r="AP142" s="7"/>
      <c r="AQ142" s="7"/>
      <c r="AR142" s="38"/>
      <c r="AS142" s="7"/>
      <c r="AT142" s="7"/>
      <c r="AU142" s="7"/>
      <c r="AV142" s="38"/>
      <c r="AW142" s="7"/>
      <c r="AX142" s="7"/>
      <c r="AY142" s="7"/>
      <c r="AZ142" s="38"/>
      <c r="BA142" s="7"/>
      <c r="BB142" s="7"/>
      <c r="BC142" s="7"/>
      <c r="BD142" s="38"/>
      <c r="BE142" s="7"/>
      <c r="BF142" s="7"/>
      <c r="BH142" s="38"/>
      <c r="BI142" s="7"/>
      <c r="BJ142" s="7"/>
      <c r="BK142" s="7"/>
      <c r="BL142" s="38"/>
      <c r="BM142" s="7"/>
      <c r="BN142" s="7"/>
      <c r="BO142" s="7"/>
      <c r="BP142" s="7"/>
    </row>
    <row r="143" spans="2:83" x14ac:dyDescent="0.35">
      <c r="B143" t="s">
        <v>999</v>
      </c>
      <c r="AQ143">
        <f>BX143</f>
        <v>0</v>
      </c>
      <c r="AU143">
        <f>BY143</f>
        <v>0</v>
      </c>
      <c r="AY143">
        <f>BZ143</f>
        <v>15</v>
      </c>
      <c r="AZ143" s="28">
        <v>15</v>
      </c>
      <c r="BA143">
        <v>14.9</v>
      </c>
      <c r="BB143">
        <v>14.9</v>
      </c>
      <c r="BC143">
        <f>CA143</f>
        <v>14.8</v>
      </c>
      <c r="BD143" s="28">
        <v>14.8</v>
      </c>
      <c r="BE143">
        <v>14.6</v>
      </c>
      <c r="BF143">
        <v>15.1</v>
      </c>
      <c r="BG143">
        <f t="shared" si="170"/>
        <v>15.2</v>
      </c>
      <c r="BH143">
        <f t="shared" si="170"/>
        <v>11.2</v>
      </c>
      <c r="BI143">
        <v>7.8</v>
      </c>
      <c r="BJ143">
        <v>7.8</v>
      </c>
      <c r="BK143">
        <f>CC143</f>
        <v>11.2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15</v>
      </c>
      <c r="CA143">
        <v>14.8</v>
      </c>
      <c r="CB143">
        <v>15.2</v>
      </c>
      <c r="CC143">
        <v>11.2</v>
      </c>
    </row>
    <row r="144" spans="2:83" s="8" customFormat="1" x14ac:dyDescent="0.35">
      <c r="B144" s="7" t="s">
        <v>1000</v>
      </c>
      <c r="C144" s="7"/>
      <c r="D144" s="7"/>
      <c r="E144" s="7"/>
      <c r="F144" s="7"/>
      <c r="G144" s="7"/>
      <c r="H144" s="7"/>
      <c r="I144" s="7"/>
      <c r="J144" s="7"/>
      <c r="K144" s="7"/>
      <c r="L144" s="38"/>
      <c r="M144" s="7"/>
      <c r="N144" s="7"/>
      <c r="O144" s="7"/>
      <c r="P144" s="38"/>
      <c r="Q144" s="7"/>
      <c r="R144" s="7"/>
      <c r="S144" s="7"/>
      <c r="T144" s="38"/>
      <c r="U144" s="7"/>
      <c r="V144" s="7"/>
      <c r="W144" s="7"/>
      <c r="X144" s="38"/>
      <c r="Y144" s="7"/>
      <c r="Z144" s="7"/>
      <c r="AA144" s="7"/>
      <c r="AB144" s="38"/>
      <c r="AC144" s="7"/>
      <c r="AD144" s="7"/>
      <c r="AE144" s="7"/>
      <c r="AF144" s="38"/>
      <c r="AG144" s="7"/>
      <c r="AH144" s="7"/>
      <c r="AI144" s="7"/>
      <c r="AJ144" s="38"/>
      <c r="AK144" s="7"/>
      <c r="AL144" s="7"/>
      <c r="AM144" s="7"/>
      <c r="AN144" s="38"/>
      <c r="AO144" s="7"/>
      <c r="AP144" s="7"/>
      <c r="AQ144" s="7"/>
      <c r="AR144" s="38"/>
      <c r="AS144" s="7"/>
      <c r="AT144" s="7"/>
      <c r="AU144" s="7"/>
      <c r="AV144" s="38"/>
      <c r="AW144" s="7"/>
      <c r="AX144" s="7"/>
      <c r="AY144" s="7"/>
      <c r="AZ144" s="38"/>
      <c r="BA144" s="7"/>
      <c r="BB144" s="7"/>
      <c r="BC144" s="7"/>
      <c r="BD144" s="38"/>
      <c r="BE144" s="7"/>
      <c r="BF144" s="7"/>
      <c r="BH144" s="38"/>
      <c r="BI144" s="7"/>
      <c r="BJ144" s="7"/>
      <c r="BK144" s="7"/>
      <c r="BL144" s="38"/>
      <c r="BM144" s="7"/>
      <c r="BN144" s="7"/>
      <c r="BO144" s="7"/>
      <c r="BP144" s="7"/>
    </row>
    <row r="145" spans="2:83" x14ac:dyDescent="0.35">
      <c r="B145" t="s">
        <v>1001</v>
      </c>
      <c r="AQ145">
        <f>BX145</f>
        <v>0</v>
      </c>
      <c r="AU145">
        <f>BY145</f>
        <v>0</v>
      </c>
      <c r="AY145">
        <f>BZ145</f>
        <v>0</v>
      </c>
      <c r="AZ145" s="28">
        <v>0</v>
      </c>
      <c r="BA145">
        <v>0</v>
      </c>
      <c r="BB145">
        <v>0</v>
      </c>
      <c r="BC145">
        <f>CA145</f>
        <v>0</v>
      </c>
      <c r="BD145" s="28">
        <v>0</v>
      </c>
      <c r="BE145">
        <v>0</v>
      </c>
      <c r="BF145">
        <v>0</v>
      </c>
      <c r="BG145">
        <f t="shared" si="170"/>
        <v>0</v>
      </c>
      <c r="BH145" s="28">
        <v>0</v>
      </c>
      <c r="BI145">
        <v>0</v>
      </c>
      <c r="BJ145">
        <v>0</v>
      </c>
      <c r="BK145">
        <f>CC145</f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</row>
    <row r="146" spans="2:83" x14ac:dyDescent="0.35">
      <c r="B146" t="s">
        <v>1002</v>
      </c>
      <c r="AQ146">
        <f>BX146</f>
        <v>0</v>
      </c>
      <c r="AU146">
        <f>BY146</f>
        <v>0</v>
      </c>
      <c r="AY146">
        <f>BZ146</f>
        <v>0</v>
      </c>
      <c r="AZ146" s="28">
        <v>0</v>
      </c>
      <c r="BA146">
        <v>0</v>
      </c>
      <c r="BB146">
        <v>0</v>
      </c>
      <c r="BC146">
        <f>CA146</f>
        <v>0</v>
      </c>
      <c r="BD146" s="28">
        <v>0</v>
      </c>
      <c r="BE146">
        <v>0</v>
      </c>
      <c r="BF146">
        <v>0</v>
      </c>
      <c r="BG146">
        <f t="shared" si="170"/>
        <v>0</v>
      </c>
      <c r="BH146" s="28">
        <v>0</v>
      </c>
      <c r="BI146">
        <v>0</v>
      </c>
      <c r="BJ146">
        <v>0</v>
      </c>
      <c r="BK146">
        <f>CC146</f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</row>
    <row r="147" spans="2:83" x14ac:dyDescent="0.35">
      <c r="B147" t="s">
        <v>1003</v>
      </c>
      <c r="AQ147">
        <f>BX147</f>
        <v>1233.7</v>
      </c>
      <c r="AU147">
        <f>BY147</f>
        <v>1244.5</v>
      </c>
      <c r="AY147">
        <f>BZ147</f>
        <v>1286.5</v>
      </c>
      <c r="AZ147" s="28">
        <v>1292.5999999999999</v>
      </c>
      <c r="BA147">
        <v>1537.9</v>
      </c>
      <c r="BB147">
        <v>1545.4</v>
      </c>
      <c r="BC147">
        <f>CA147</f>
        <v>1556.3</v>
      </c>
      <c r="BD147" s="28">
        <v>1557.9</v>
      </c>
      <c r="BE147">
        <v>1563.1</v>
      </c>
      <c r="BF147">
        <v>1572.3</v>
      </c>
      <c r="BG147">
        <f t="shared" si="170"/>
        <v>1578.9</v>
      </c>
      <c r="BH147" s="28">
        <v>1582</v>
      </c>
      <c r="BI147">
        <v>1593.1</v>
      </c>
      <c r="BJ147">
        <v>1602.1</v>
      </c>
      <c r="BK147">
        <f>CC147</f>
        <v>1608.4</v>
      </c>
      <c r="BQ147">
        <v>553.5</v>
      </c>
      <c r="BR147">
        <v>720.6</v>
      </c>
      <c r="BS147">
        <v>847.1</v>
      </c>
      <c r="BT147">
        <v>856</v>
      </c>
      <c r="BU147">
        <v>863.4</v>
      </c>
      <c r="BV147">
        <v>873.2</v>
      </c>
      <c r="BW147">
        <v>956.2</v>
      </c>
      <c r="BX147">
        <v>1233.7</v>
      </c>
      <c r="BY147">
        <v>1244.5</v>
      </c>
      <c r="BZ147">
        <v>1286.5</v>
      </c>
      <c r="CA147">
        <v>1556.3</v>
      </c>
      <c r="CB147">
        <v>1578.9</v>
      </c>
      <c r="CC147">
        <v>1608.4</v>
      </c>
    </row>
    <row r="148" spans="2:83" x14ac:dyDescent="0.35">
      <c r="B148" t="s">
        <v>1004</v>
      </c>
      <c r="AQ148">
        <f>BX148</f>
        <v>-1.4</v>
      </c>
      <c r="AU148">
        <f>BY148</f>
        <v>-0.7</v>
      </c>
      <c r="AY148">
        <f>BZ148</f>
        <v>-0.4</v>
      </c>
      <c r="AZ148" s="28">
        <v>-0.2</v>
      </c>
      <c r="BA148">
        <v>-0.5</v>
      </c>
      <c r="BB148">
        <v>0.4</v>
      </c>
      <c r="BC148">
        <f>CA148</f>
        <v>1.4</v>
      </c>
      <c r="BD148" s="28">
        <v>1.6</v>
      </c>
      <c r="BE148">
        <v>2.2000000000000002</v>
      </c>
      <c r="BF148">
        <v>1.3</v>
      </c>
      <c r="BG148">
        <f t="shared" si="170"/>
        <v>0.6</v>
      </c>
      <c r="BH148" s="28">
        <v>0.6</v>
      </c>
      <c r="BI148">
        <v>0</v>
      </c>
      <c r="BJ148">
        <v>-3.7</v>
      </c>
      <c r="BK148">
        <f>CC148</f>
        <v>-0.8</v>
      </c>
      <c r="BQ148">
        <v>0</v>
      </c>
      <c r="BR148">
        <v>-0.2</v>
      </c>
      <c r="BS148">
        <v>-0.8</v>
      </c>
      <c r="BT148">
        <v>-0.8</v>
      </c>
      <c r="BU148">
        <v>-1.7</v>
      </c>
      <c r="BV148">
        <v>-1.4</v>
      </c>
      <c r="BW148">
        <v>-1.7</v>
      </c>
      <c r="BX148">
        <v>-1.4</v>
      </c>
      <c r="BY148">
        <v>-0.7</v>
      </c>
      <c r="BZ148">
        <v>-0.4</v>
      </c>
      <c r="CA148">
        <v>1.4</v>
      </c>
      <c r="CB148">
        <v>0.6</v>
      </c>
      <c r="CC148">
        <v>-0.8</v>
      </c>
    </row>
    <row r="149" spans="2:83" s="2" customFormat="1" x14ac:dyDescent="0.35">
      <c r="B149" s="2" t="s">
        <v>1005</v>
      </c>
      <c r="L149" s="30"/>
      <c r="P149" s="30"/>
      <c r="T149" s="30"/>
      <c r="X149" s="30"/>
      <c r="AB149" s="30"/>
      <c r="AF149" s="30"/>
      <c r="AJ149" s="30"/>
      <c r="AN149" s="30"/>
      <c r="AQ149">
        <f>BX149</f>
        <v>-720.8</v>
      </c>
      <c r="AR149" s="30"/>
      <c r="AU149">
        <f>BY149</f>
        <v>-724.5</v>
      </c>
      <c r="AV149" s="30"/>
      <c r="AY149">
        <f>BZ149</f>
        <v>-712</v>
      </c>
      <c r="AZ149" s="30">
        <v>-712.2</v>
      </c>
      <c r="BA149" s="2">
        <v>-712.9</v>
      </c>
      <c r="BB149" s="2">
        <v>-710.5</v>
      </c>
      <c r="BC149">
        <f>CA149</f>
        <v>-632.4</v>
      </c>
      <c r="BD149" s="30">
        <v>-630.5</v>
      </c>
      <c r="BE149" s="2">
        <v>-629.4</v>
      </c>
      <c r="BF149" s="2">
        <v>-631.79999999999995</v>
      </c>
      <c r="BG149" s="2">
        <f t="shared" si="170"/>
        <v>-634.4</v>
      </c>
      <c r="BH149" s="30">
        <v>-650.29999999999995</v>
      </c>
      <c r="BI149" s="2">
        <v>-655</v>
      </c>
      <c r="BJ149" s="2">
        <v>-663</v>
      </c>
      <c r="BK149">
        <f>CC149</f>
        <v>-671.3</v>
      </c>
      <c r="BL149" s="30"/>
      <c r="BQ149" s="2">
        <v>-383.6</v>
      </c>
      <c r="BR149" s="2">
        <v>-407.8</v>
      </c>
      <c r="BS149" s="2">
        <v>-522.20000000000005</v>
      </c>
      <c r="BT149" s="2">
        <v>-559.4</v>
      </c>
      <c r="BU149" s="2">
        <v>-637.4</v>
      </c>
      <c r="BV149" s="2">
        <v>-617.6</v>
      </c>
      <c r="BW149" s="2">
        <v>-678.1</v>
      </c>
      <c r="BX149" s="2">
        <v>-720.8</v>
      </c>
      <c r="BY149" s="2">
        <v>-724.5</v>
      </c>
      <c r="BZ149" s="2">
        <v>-712</v>
      </c>
      <c r="CA149" s="2">
        <v>-632.4</v>
      </c>
      <c r="CB149" s="2">
        <v>-634.4</v>
      </c>
      <c r="CC149" s="2">
        <v>-671.3</v>
      </c>
    </row>
    <row r="150" spans="2:83" s="6" customFormat="1" x14ac:dyDescent="0.35">
      <c r="B150" s="6" t="s">
        <v>1006</v>
      </c>
      <c r="C150" s="6">
        <f t="shared" ref="C150:BI150" si="256">SUM(C145:C149)</f>
        <v>0</v>
      </c>
      <c r="L150" s="44"/>
      <c r="P150" s="44"/>
      <c r="T150" s="44"/>
      <c r="X150" s="44"/>
      <c r="AB150" s="44"/>
      <c r="AF150" s="44"/>
      <c r="AJ150" s="44"/>
      <c r="AK150" s="6">
        <f t="shared" si="256"/>
        <v>0</v>
      </c>
      <c r="AL150" s="6">
        <f t="shared" si="256"/>
        <v>0</v>
      </c>
      <c r="AM150" s="6">
        <f t="shared" si="256"/>
        <v>0</v>
      </c>
      <c r="AN150" s="44">
        <f t="shared" si="256"/>
        <v>0</v>
      </c>
      <c r="AO150" s="6">
        <f t="shared" si="256"/>
        <v>0</v>
      </c>
      <c r="AP150" s="6">
        <f t="shared" si="256"/>
        <v>0</v>
      </c>
      <c r="AQ150" s="6">
        <f t="shared" si="256"/>
        <v>511.5</v>
      </c>
      <c r="AR150" s="44">
        <f t="shared" si="256"/>
        <v>0</v>
      </c>
      <c r="AS150" s="6">
        <f t="shared" si="256"/>
        <v>0</v>
      </c>
      <c r="AT150" s="6">
        <f t="shared" si="256"/>
        <v>0</v>
      </c>
      <c r="AU150" s="6">
        <f t="shared" si="256"/>
        <v>519.29999999999995</v>
      </c>
      <c r="AV150" s="44">
        <f t="shared" si="256"/>
        <v>0</v>
      </c>
      <c r="AW150" s="6">
        <f t="shared" si="256"/>
        <v>0</v>
      </c>
      <c r="AX150" s="6">
        <f t="shared" si="256"/>
        <v>0</v>
      </c>
      <c r="AY150" s="6">
        <f t="shared" si="256"/>
        <v>574.09999999999991</v>
      </c>
      <c r="AZ150" s="44">
        <f t="shared" si="256"/>
        <v>580.19999999999982</v>
      </c>
      <c r="BA150" s="6">
        <f t="shared" si="256"/>
        <v>824.50000000000011</v>
      </c>
      <c r="BB150" s="6">
        <f t="shared" si="256"/>
        <v>835.30000000000018</v>
      </c>
      <c r="BC150" s="6">
        <f t="shared" si="256"/>
        <v>925.30000000000007</v>
      </c>
      <c r="BD150" s="44">
        <f t="shared" si="256"/>
        <v>929</v>
      </c>
      <c r="BE150" s="6">
        <f t="shared" ref="BE150:BF150" si="257">SUM(BE145:BE149)</f>
        <v>935.9</v>
      </c>
      <c r="BF150" s="6">
        <f t="shared" si="257"/>
        <v>941.8</v>
      </c>
      <c r="BG150" s="6">
        <f t="shared" si="170"/>
        <v>945.1</v>
      </c>
      <c r="BH150" s="44">
        <f t="shared" si="256"/>
        <v>932.3</v>
      </c>
      <c r="BI150" s="6">
        <f t="shared" si="256"/>
        <v>938.09999999999991</v>
      </c>
      <c r="BJ150" s="6">
        <f>SUM(BJ145:BJ149)</f>
        <v>935.39999999999986</v>
      </c>
      <c r="BK150" s="6">
        <f>SUM(BK145:BK149)</f>
        <v>936.30000000000018</v>
      </c>
      <c r="BL150" s="44"/>
      <c r="BQ150" s="6">
        <f t="shared" ref="BQ150" si="258">SUM(BQ145:BQ149)</f>
        <v>169.89999999999998</v>
      </c>
      <c r="BR150" s="6">
        <f t="shared" ref="BR150" si="259">SUM(BR145:BR149)</f>
        <v>312.59999999999997</v>
      </c>
      <c r="BS150" s="6">
        <f t="shared" ref="BS150" si="260">SUM(BS145:BS149)</f>
        <v>324.10000000000002</v>
      </c>
      <c r="BT150" s="6">
        <f t="shared" ref="BT150" si="261">SUM(BT145:BT149)</f>
        <v>295.80000000000007</v>
      </c>
      <c r="BU150" s="6">
        <f t="shared" ref="BU150" si="262">SUM(BU145:BU149)</f>
        <v>224.29999999999995</v>
      </c>
      <c r="BV150" s="6">
        <f t="shared" ref="BV150" si="263">SUM(BV145:BV149)</f>
        <v>254.20000000000005</v>
      </c>
      <c r="BW150" s="6">
        <f t="shared" ref="BW150" si="264">SUM(BW145:BW149)</f>
        <v>276.39999999999998</v>
      </c>
      <c r="BX150" s="6">
        <f t="shared" ref="BX150" si="265">SUM(BX145:BX149)</f>
        <v>511.5</v>
      </c>
      <c r="BY150" s="6">
        <f t="shared" ref="BY150" si="266">SUM(BY145:BY149)</f>
        <v>519.29999999999995</v>
      </c>
      <c r="BZ150" s="6">
        <f t="shared" ref="BZ150" si="267">SUM(BZ145:BZ149)</f>
        <v>574.09999999999991</v>
      </c>
      <c r="CA150" s="6">
        <f t="shared" ref="CA150" si="268">SUM(CA145:CA149)</f>
        <v>925.30000000000007</v>
      </c>
      <c r="CB150" s="6">
        <f t="shared" ref="CB150" si="269">SUM(CB145:CB149)</f>
        <v>945.1</v>
      </c>
      <c r="CC150" s="6">
        <f t="shared" ref="CC150" si="270">SUM(CC145:CC149)</f>
        <v>936.30000000000018</v>
      </c>
      <c r="CD150" s="6">
        <f t="shared" ref="CD150" si="271">SUM(CD145:CD149)</f>
        <v>0</v>
      </c>
      <c r="CE150" s="6">
        <f t="shared" ref="CE150" si="272">SUM(CE145:CE149)</f>
        <v>0</v>
      </c>
    </row>
    <row r="151" spans="2:83" x14ac:dyDescent="0.35">
      <c r="B151" t="s">
        <v>1007</v>
      </c>
      <c r="C151">
        <f t="shared" ref="C151:BI151" si="273">C150+C141+C143</f>
        <v>0</v>
      </c>
      <c r="AK151">
        <f t="shared" si="273"/>
        <v>0</v>
      </c>
      <c r="AL151">
        <f t="shared" si="273"/>
        <v>0</v>
      </c>
      <c r="AM151">
        <f t="shared" si="273"/>
        <v>0</v>
      </c>
      <c r="AN151" s="28">
        <f t="shared" si="273"/>
        <v>0</v>
      </c>
      <c r="AO151">
        <f t="shared" si="273"/>
        <v>0</v>
      </c>
      <c r="AP151">
        <f t="shared" si="273"/>
        <v>0</v>
      </c>
      <c r="AQ151">
        <f t="shared" si="273"/>
        <v>1024</v>
      </c>
      <c r="AR151" s="28">
        <f t="shared" si="273"/>
        <v>0</v>
      </c>
      <c r="AS151">
        <f t="shared" si="273"/>
        <v>0</v>
      </c>
      <c r="AT151">
        <f t="shared" si="273"/>
        <v>0</v>
      </c>
      <c r="AU151">
        <f t="shared" si="273"/>
        <v>1010.0999999999999</v>
      </c>
      <c r="AV151" s="28">
        <f t="shared" si="273"/>
        <v>0</v>
      </c>
      <c r="AW151">
        <f t="shared" si="273"/>
        <v>0</v>
      </c>
      <c r="AX151">
        <f t="shared" si="273"/>
        <v>0</v>
      </c>
      <c r="AY151">
        <f t="shared" si="273"/>
        <v>1186</v>
      </c>
      <c r="AZ151" s="28">
        <f t="shared" si="273"/>
        <v>1183.2999999999997</v>
      </c>
      <c r="BA151">
        <f t="shared" si="273"/>
        <v>1424.4</v>
      </c>
      <c r="BB151">
        <f t="shared" si="273"/>
        <v>1473.2000000000003</v>
      </c>
      <c r="BC151">
        <f t="shared" si="273"/>
        <v>1562.8</v>
      </c>
      <c r="BD151" s="28">
        <f t="shared" si="273"/>
        <v>1565.2</v>
      </c>
      <c r="BE151">
        <f t="shared" ref="BE151:BF151" si="274">BE150+BE141+BE143</f>
        <v>1562.3</v>
      </c>
      <c r="BF151">
        <f t="shared" si="274"/>
        <v>1577.7999999999997</v>
      </c>
      <c r="BG151">
        <f t="shared" si="170"/>
        <v>1589.5</v>
      </c>
      <c r="BH151" s="28">
        <f t="shared" si="273"/>
        <v>1561.5</v>
      </c>
      <c r="BI151">
        <f t="shared" si="273"/>
        <v>1583.3</v>
      </c>
      <c r="BJ151">
        <f>BJ150+BJ141+BJ143</f>
        <v>1568.0999999999997</v>
      </c>
      <c r="BK151">
        <f>BK150+BK141+BK143</f>
        <v>1551.5000000000002</v>
      </c>
      <c r="BQ151">
        <f t="shared" ref="BQ151:CE151" si="275">BQ150+BQ143+BQ141</f>
        <v>536.09999999999991</v>
      </c>
      <c r="BR151">
        <f t="shared" si="275"/>
        <v>1216</v>
      </c>
      <c r="BS151">
        <f t="shared" si="275"/>
        <v>1284</v>
      </c>
      <c r="BT151">
        <f t="shared" si="275"/>
        <v>1116.6000000000001</v>
      </c>
      <c r="BU151">
        <f t="shared" si="275"/>
        <v>1131.1999999999998</v>
      </c>
      <c r="BV151">
        <f t="shared" si="275"/>
        <v>903.30000000000007</v>
      </c>
      <c r="BW151">
        <f t="shared" si="275"/>
        <v>948.59999999999991</v>
      </c>
      <c r="BX151">
        <f t="shared" si="275"/>
        <v>1024</v>
      </c>
      <c r="BY151">
        <f t="shared" si="275"/>
        <v>1010.0999999999999</v>
      </c>
      <c r="BZ151">
        <f t="shared" si="275"/>
        <v>1186</v>
      </c>
      <c r="CA151">
        <f t="shared" si="275"/>
        <v>1562.8000000000002</v>
      </c>
      <c r="CB151">
        <f t="shared" si="275"/>
        <v>1589.5</v>
      </c>
      <c r="CC151">
        <f t="shared" si="275"/>
        <v>1551.5000000000002</v>
      </c>
      <c r="CD151">
        <f t="shared" si="275"/>
        <v>0</v>
      </c>
      <c r="CE151">
        <f t="shared" si="275"/>
        <v>0</v>
      </c>
    </row>
    <row r="153" spans="2:83" s="4" customFormat="1" x14ac:dyDescent="0.35">
      <c r="B153" s="5" t="s">
        <v>1035</v>
      </c>
      <c r="C153" s="5"/>
      <c r="D153" s="5"/>
      <c r="E153" s="5"/>
      <c r="F153" s="5"/>
      <c r="G153" s="5"/>
      <c r="H153" s="5"/>
      <c r="I153" s="5"/>
      <c r="J153" s="5"/>
      <c r="K153" s="5"/>
      <c r="L153" s="32"/>
      <c r="M153" s="5"/>
      <c r="N153" s="5"/>
      <c r="O153" s="5"/>
      <c r="P153" s="32"/>
      <c r="Q153" s="5"/>
      <c r="R153" s="5"/>
      <c r="S153" s="5"/>
      <c r="T153" s="32"/>
      <c r="U153" s="5"/>
      <c r="V153" s="5"/>
      <c r="W153" s="5"/>
      <c r="X153" s="32"/>
      <c r="Y153" s="5"/>
      <c r="Z153" s="5"/>
      <c r="AA153" s="5"/>
      <c r="AB153" s="32"/>
      <c r="AC153" s="5"/>
      <c r="AD153" s="5"/>
      <c r="AE153" s="5"/>
      <c r="AF153" s="32"/>
      <c r="AG153" s="5"/>
      <c r="AH153" s="5"/>
      <c r="AI153" s="5"/>
      <c r="AJ153" s="32"/>
      <c r="AK153" s="5"/>
      <c r="AL153" s="5"/>
      <c r="AM153" s="5"/>
      <c r="AN153" s="32"/>
      <c r="AO153" s="5"/>
      <c r="AP153" s="5"/>
      <c r="AQ153" s="5"/>
      <c r="AR153" s="32"/>
      <c r="AS153" s="5"/>
      <c r="AT153" s="5"/>
      <c r="AU153" s="5"/>
      <c r="AV153" s="32"/>
      <c r="AW153" s="5"/>
      <c r="AX153" s="5"/>
      <c r="AY153" s="5"/>
      <c r="AZ153" s="32"/>
      <c r="BA153" s="5"/>
      <c r="BB153" s="5"/>
      <c r="BC153" s="5"/>
      <c r="BD153" s="32"/>
      <c r="BE153" s="5"/>
      <c r="BF153" s="5"/>
      <c r="BG153" s="5"/>
      <c r="BH153" s="32"/>
      <c r="BI153" s="5"/>
      <c r="BJ153" s="5"/>
      <c r="BK153" s="5"/>
      <c r="BL153" s="32"/>
      <c r="BM153" s="5"/>
      <c r="BN153" s="5"/>
      <c r="BO153" s="5"/>
      <c r="BP153" s="5"/>
    </row>
    <row r="154" spans="2:83" x14ac:dyDescent="0.35">
      <c r="B154" t="s">
        <v>1114</v>
      </c>
      <c r="AV154" s="28">
        <v>16</v>
      </c>
      <c r="AZ154" s="28">
        <v>4</v>
      </c>
      <c r="BA154">
        <f>10.8-AZ154</f>
        <v>6.8000000000000007</v>
      </c>
      <c r="BB154">
        <f>19.1-BA154-AZ154</f>
        <v>8.3000000000000007</v>
      </c>
      <c r="BC154">
        <f>CA154-BB154-BA154-AZ154</f>
        <v>25.600000000000005</v>
      </c>
      <c r="BD154" s="28">
        <v>22.7</v>
      </c>
      <c r="BE154">
        <f>22-BD154</f>
        <v>-0.69999999999999929</v>
      </c>
      <c r="BF154">
        <f>34.6-BE154-BD154</f>
        <v>12.599999999999998</v>
      </c>
      <c r="BG154">
        <f>CB154-BF154-BE154-BD154</f>
        <v>0.69999999999999929</v>
      </c>
      <c r="BH154" s="28">
        <v>-7.9</v>
      </c>
      <c r="BI154">
        <f>-29.5-BH154</f>
        <v>-21.6</v>
      </c>
      <c r="BJ154">
        <f>-32.3-BI154-BH154</f>
        <v>-2.7999999999999954</v>
      </c>
      <c r="BK154">
        <f>CC154-BJ154-BI154-BH154</f>
        <v>6.6999999999999975</v>
      </c>
      <c r="BQ154">
        <v>28.3</v>
      </c>
      <c r="BR154">
        <v>5.2</v>
      </c>
      <c r="BS154">
        <v>52.3</v>
      </c>
      <c r="BT154">
        <v>21.9</v>
      </c>
      <c r="BU154">
        <v>2.5</v>
      </c>
      <c r="BV154">
        <v>-29.7</v>
      </c>
      <c r="BW154">
        <v>-14.6</v>
      </c>
      <c r="BX154">
        <v>-26.9</v>
      </c>
      <c r="BY154">
        <v>18.100000000000001</v>
      </c>
      <c r="BZ154">
        <v>28.9</v>
      </c>
      <c r="CA154">
        <v>44.7</v>
      </c>
      <c r="CB154">
        <v>35.299999999999997</v>
      </c>
      <c r="CC154">
        <v>-25.6</v>
      </c>
    </row>
    <row r="155" spans="2:83" s="2" customFormat="1" x14ac:dyDescent="0.35">
      <c r="B155" s="2" t="s">
        <v>1050</v>
      </c>
      <c r="L155" s="30"/>
      <c r="P155" s="30"/>
      <c r="T155" s="30"/>
      <c r="X155" s="30"/>
      <c r="AB155" s="30"/>
      <c r="AF155" s="30"/>
      <c r="AJ155" s="30"/>
      <c r="AN155" s="30"/>
      <c r="AR155" s="30"/>
      <c r="AV155" s="30">
        <v>-4</v>
      </c>
      <c r="AZ155" s="30">
        <v>-6.4</v>
      </c>
      <c r="BA155" s="2">
        <f>+-14.1-AZ155</f>
        <v>-7.6999999999999993</v>
      </c>
      <c r="BB155" s="2">
        <f>-23-BA155-AZ155</f>
        <v>-8.9</v>
      </c>
      <c r="BC155" s="47">
        <f>CA155-BB155-BA155-AZ155</f>
        <v>-12.9</v>
      </c>
      <c r="BD155" s="30">
        <v>-9.6</v>
      </c>
      <c r="BE155" s="2">
        <f>-20.5-BD155</f>
        <v>-10.9</v>
      </c>
      <c r="BF155" s="2">
        <f>-33.4-BE155-BD155</f>
        <v>-12.9</v>
      </c>
      <c r="BG155" s="2">
        <f>CB155-BF155-BE155-BD155</f>
        <v>-13.100000000000003</v>
      </c>
      <c r="BH155" s="30">
        <v>-10.8</v>
      </c>
      <c r="BI155" s="2">
        <f>-21.9-BH155</f>
        <v>-11.099999999999998</v>
      </c>
      <c r="BJ155" s="2">
        <f>-34.8-BI155-BH155</f>
        <v>-12.899999999999999</v>
      </c>
      <c r="BK155" s="2">
        <f>CC155-BJ155-BI155-BH155</f>
        <v>-10.600000000000001</v>
      </c>
      <c r="BL155" s="30"/>
      <c r="BQ155" s="2">
        <v>-2.2999999999999998</v>
      </c>
      <c r="BR155" s="2">
        <v>-7.5</v>
      </c>
      <c r="BS155" s="2">
        <v>-16.600000000000001</v>
      </c>
      <c r="BT155" s="2">
        <v>-13.3</v>
      </c>
      <c r="BU155" s="2">
        <v>-11.6</v>
      </c>
      <c r="BV155" s="2">
        <v>-11.3</v>
      </c>
      <c r="BW155" s="2">
        <v>-9</v>
      </c>
      <c r="BX155" s="2">
        <v>-26.1</v>
      </c>
      <c r="BY155" s="2">
        <v>-22.6</v>
      </c>
      <c r="BZ155" s="2">
        <v>-26.3</v>
      </c>
      <c r="CA155" s="2">
        <v>-35.9</v>
      </c>
      <c r="CB155" s="2">
        <v>-46.5</v>
      </c>
      <c r="CC155" s="2">
        <v>-45.4</v>
      </c>
    </row>
    <row r="156" spans="2:83" x14ac:dyDescent="0.35">
      <c r="B156" t="s">
        <v>1051</v>
      </c>
      <c r="AK156">
        <f t="shared" ref="AK156:BE156" si="276">SUM(AK154:AK155)</f>
        <v>0</v>
      </c>
      <c r="AL156">
        <f t="shared" si="276"/>
        <v>0</v>
      </c>
      <c r="AM156">
        <f t="shared" si="276"/>
        <v>0</v>
      </c>
      <c r="AN156" s="28">
        <f t="shared" si="276"/>
        <v>0</v>
      </c>
      <c r="AO156">
        <f t="shared" si="276"/>
        <v>0</v>
      </c>
      <c r="AP156">
        <f t="shared" si="276"/>
        <v>0</v>
      </c>
      <c r="AQ156">
        <f t="shared" si="276"/>
        <v>0</v>
      </c>
      <c r="AR156" s="28">
        <f t="shared" si="276"/>
        <v>0</v>
      </c>
      <c r="AS156">
        <f t="shared" si="276"/>
        <v>0</v>
      </c>
      <c r="AT156">
        <f t="shared" si="276"/>
        <v>0</v>
      </c>
      <c r="AU156">
        <f t="shared" si="276"/>
        <v>0</v>
      </c>
      <c r="AV156" s="28">
        <f>SUM(AV154:AV155)</f>
        <v>12</v>
      </c>
      <c r="AW156">
        <f t="shared" si="276"/>
        <v>0</v>
      </c>
      <c r="AX156">
        <f t="shared" si="276"/>
        <v>0</v>
      </c>
      <c r="AY156">
        <f t="shared" si="276"/>
        <v>0</v>
      </c>
      <c r="AZ156" s="28">
        <f t="shared" si="276"/>
        <v>-2.4000000000000004</v>
      </c>
      <c r="BA156">
        <f t="shared" si="276"/>
        <v>-0.89999999999999858</v>
      </c>
      <c r="BB156">
        <f t="shared" si="276"/>
        <v>-0.59999999999999964</v>
      </c>
      <c r="BC156">
        <f t="shared" si="276"/>
        <v>12.700000000000005</v>
      </c>
      <c r="BD156" s="28">
        <f t="shared" si="276"/>
        <v>13.1</v>
      </c>
      <c r="BE156">
        <f t="shared" si="276"/>
        <v>-11.6</v>
      </c>
      <c r="BF156">
        <f>SUM(BF154:BF155)</f>
        <v>-0.30000000000000249</v>
      </c>
      <c r="BG156">
        <f>SUM(BG154:BG155)</f>
        <v>-12.400000000000004</v>
      </c>
      <c r="BH156" s="28">
        <f t="shared" ref="BH156:BK156" si="277">SUM(BH154:BH155)</f>
        <v>-18.700000000000003</v>
      </c>
      <c r="BI156">
        <f t="shared" si="277"/>
        <v>-32.700000000000003</v>
      </c>
      <c r="BJ156">
        <f t="shared" si="277"/>
        <v>-15.699999999999994</v>
      </c>
      <c r="BK156">
        <f t="shared" si="277"/>
        <v>-3.9000000000000039</v>
      </c>
      <c r="BQ156">
        <f t="shared" ref="BQ156:BZ156" si="278">SUM(BQ154:BQ155)</f>
        <v>26</v>
      </c>
      <c r="BR156">
        <f t="shared" si="278"/>
        <v>-2.2999999999999998</v>
      </c>
      <c r="BS156">
        <f t="shared" si="278"/>
        <v>35.699999999999996</v>
      </c>
      <c r="BT156">
        <f t="shared" si="278"/>
        <v>8.5999999999999979</v>
      </c>
      <c r="BU156">
        <f t="shared" si="278"/>
        <v>-9.1</v>
      </c>
      <c r="BV156">
        <f t="shared" si="278"/>
        <v>-41</v>
      </c>
      <c r="BW156">
        <f t="shared" si="278"/>
        <v>-23.6</v>
      </c>
      <c r="BX156">
        <f t="shared" si="278"/>
        <v>-53</v>
      </c>
      <c r="BY156">
        <f t="shared" si="278"/>
        <v>-4.5</v>
      </c>
      <c r="BZ156">
        <f t="shared" si="278"/>
        <v>2.5999999999999979</v>
      </c>
      <c r="CA156">
        <f>SUM(CA154:CA155)</f>
        <v>8.8000000000000043</v>
      </c>
      <c r="CB156">
        <f>SUM(CB154:CB155)</f>
        <v>-11.200000000000003</v>
      </c>
      <c r="CC156">
        <f>SUM(CC154:CC155)</f>
        <v>-71</v>
      </c>
    </row>
    <row r="158" spans="2:83" s="4" customFormat="1" x14ac:dyDescent="0.35">
      <c r="B158" s="5" t="s">
        <v>1074</v>
      </c>
      <c r="C158" s="5"/>
      <c r="D158" s="5"/>
      <c r="E158" s="5"/>
      <c r="F158" s="5"/>
      <c r="G158" s="5"/>
      <c r="H158" s="5"/>
      <c r="I158" s="5"/>
      <c r="J158" s="5"/>
      <c r="K158" s="5"/>
      <c r="L158" s="32"/>
      <c r="M158" s="5"/>
      <c r="N158" s="5"/>
      <c r="O158" s="5"/>
      <c r="P158" s="32"/>
      <c r="Q158" s="5"/>
      <c r="R158" s="5"/>
      <c r="S158" s="5"/>
      <c r="T158" s="32"/>
      <c r="U158" s="5"/>
      <c r="V158" s="5"/>
      <c r="W158" s="5"/>
      <c r="X158" s="32"/>
      <c r="Y158" s="5"/>
      <c r="Z158" s="5"/>
      <c r="AA158" s="5"/>
      <c r="AB158" s="32"/>
      <c r="AC158" s="5"/>
      <c r="AD158" s="5"/>
      <c r="AE158" s="5"/>
      <c r="AF158" s="32"/>
      <c r="AG158" s="5"/>
      <c r="AH158" s="5"/>
      <c r="AI158" s="5"/>
      <c r="AJ158" s="32"/>
      <c r="AK158" s="5"/>
      <c r="AL158" s="5"/>
      <c r="AM158" s="5"/>
      <c r="AN158" s="32"/>
      <c r="AO158" s="5"/>
      <c r="AP158" s="5"/>
      <c r="AQ158" s="5"/>
      <c r="AR158" s="32"/>
      <c r="AS158" s="5"/>
      <c r="AT158" s="5"/>
      <c r="AU158" s="5"/>
      <c r="AV158" s="32"/>
      <c r="AW158" s="5"/>
      <c r="AX158" s="5"/>
      <c r="AY158" s="5"/>
      <c r="AZ158" s="32"/>
      <c r="BA158" s="5"/>
      <c r="BB158" s="5"/>
      <c r="BC158" s="5"/>
      <c r="BD158" s="32"/>
      <c r="BE158" s="5"/>
      <c r="BF158" s="5"/>
      <c r="BG158" s="5"/>
      <c r="BH158" s="32"/>
      <c r="BI158" s="5"/>
      <c r="BJ158" s="5"/>
      <c r="BK158" s="5"/>
      <c r="BL158" s="32"/>
      <c r="BM158" s="5"/>
      <c r="BN158" s="5"/>
      <c r="BO158" s="5"/>
      <c r="BP158" s="5"/>
    </row>
    <row r="159" spans="2:83" x14ac:dyDescent="0.35">
      <c r="B159" t="s">
        <v>1076</v>
      </c>
      <c r="BK159">
        <f>SUM(BH154:BK154)</f>
        <v>-25.6</v>
      </c>
      <c r="BQ159" s="12">
        <f>BQ70/BQ66</f>
        <v>0.20636474908200736</v>
      </c>
      <c r="BR159" s="12">
        <f t="shared" ref="BR159:CB159" si="279">BR70/BR66</f>
        <v>0.26782462529766066</v>
      </c>
      <c r="BS159" s="12">
        <f t="shared" si="279"/>
        <v>0.26537350392075942</v>
      </c>
      <c r="BT159" s="12">
        <f t="shared" si="279"/>
        <v>0.24226987323776816</v>
      </c>
      <c r="BU159" s="12">
        <f t="shared" si="279"/>
        <v>0.23512450851900391</v>
      </c>
      <c r="BV159" s="12">
        <f t="shared" si="279"/>
        <v>0.24623345000760907</v>
      </c>
      <c r="BW159" s="12">
        <f t="shared" si="279"/>
        <v>0.2223657501384021</v>
      </c>
      <c r="BX159" s="12">
        <f t="shared" si="279"/>
        <v>0.26122990220454156</v>
      </c>
      <c r="BY159" s="12">
        <f t="shared" si="279"/>
        <v>0.27459546925566342</v>
      </c>
      <c r="BZ159" s="12">
        <f t="shared" si="279"/>
        <v>0.26480836236933797</v>
      </c>
      <c r="CA159" s="12">
        <f t="shared" si="279"/>
        <v>0.2717667513708707</v>
      </c>
      <c r="CB159" s="12">
        <f t="shared" si="279"/>
        <v>0.27738755391250774</v>
      </c>
      <c r="CC159" s="12">
        <f t="shared" ref="CC159" si="280">CC70/CC66</f>
        <v>0.2515863297339419</v>
      </c>
    </row>
    <row r="160" spans="2:83" x14ac:dyDescent="0.35">
      <c r="B160" t="s">
        <v>1078</v>
      </c>
      <c r="BQ160" s="12">
        <f>BQ78/BQ66</f>
        <v>5.6548347613219113E-2</v>
      </c>
      <c r="BR160" s="12">
        <f t="shared" ref="BR160:CB160" si="281">BR78/BR66</f>
        <v>4.1322314049586702E-2</v>
      </c>
      <c r="BS160" s="12">
        <f t="shared" si="281"/>
        <v>-5.1279405695418889E-2</v>
      </c>
      <c r="BT160" s="12">
        <f t="shared" si="281"/>
        <v>2.1561426371283176E-2</v>
      </c>
      <c r="BU160" s="12">
        <f t="shared" si="281"/>
        <v>6.9462647444298968E-3</v>
      </c>
      <c r="BV160" s="12">
        <f t="shared" si="281"/>
        <v>-6.848272713437964E-3</v>
      </c>
      <c r="BW160" s="12">
        <f t="shared" si="281"/>
        <v>-3.3216460601586791E-2</v>
      </c>
      <c r="BX160" s="12">
        <f t="shared" si="281"/>
        <v>-1.9890601690701285E-2</v>
      </c>
      <c r="BY160" s="12">
        <f t="shared" si="281"/>
        <v>4.9352750809061444E-2</v>
      </c>
      <c r="BZ160" s="12">
        <f t="shared" si="281"/>
        <v>5.2961672473867558E-2</v>
      </c>
      <c r="CA160" s="12">
        <f t="shared" si="281"/>
        <v>3.9186839641567564E-2</v>
      </c>
      <c r="CB160" s="12">
        <f t="shared" si="281"/>
        <v>3.4380776340110948E-2</v>
      </c>
      <c r="CC160" s="12">
        <f t="shared" ref="CC160" si="282">CC78/CC66</f>
        <v>-2.8943560057887057E-3</v>
      </c>
    </row>
    <row r="161" spans="2:85" x14ac:dyDescent="0.35">
      <c r="B161" t="s">
        <v>1077</v>
      </c>
      <c r="BQ161" s="12">
        <f>BQ95/BQ66</f>
        <v>3.5495716034271749E-2</v>
      </c>
      <c r="BR161" s="12">
        <f t="shared" ref="BR161:CB161" si="283">BR95/BR66</f>
        <v>-3.3898305084745846E-2</v>
      </c>
      <c r="BS161" s="12">
        <f t="shared" si="283"/>
        <v>-0.11803549319025999</v>
      </c>
      <c r="BT161" s="12">
        <f t="shared" si="283"/>
        <v>-4.407060774789702E-2</v>
      </c>
      <c r="BU161" s="12">
        <f t="shared" si="283"/>
        <v>-0.10222804718217562</v>
      </c>
      <c r="BV161" s="12">
        <f t="shared" si="283"/>
        <v>3.0132399939126336E-2</v>
      </c>
      <c r="BW161" s="12">
        <f t="shared" si="283"/>
        <v>-0.11164421479977832</v>
      </c>
      <c r="BX161" s="12">
        <f t="shared" si="283"/>
        <v>-7.0777391016078384E-2</v>
      </c>
      <c r="BY161" s="12">
        <f t="shared" si="283"/>
        <v>-5.6634304207120213E-3</v>
      </c>
      <c r="BZ161" s="12">
        <f t="shared" si="283"/>
        <v>1.7421602787456403E-2</v>
      </c>
      <c r="CA161" s="12">
        <f t="shared" si="283"/>
        <v>0.10645981008425848</v>
      </c>
      <c r="CB161" s="12">
        <f t="shared" si="283"/>
        <v>-2.4645717806530687E-3</v>
      </c>
      <c r="CC161" s="12">
        <f t="shared" ref="CC161" si="284">CC95/CC66</f>
        <v>-4.1077591005232096E-2</v>
      </c>
    </row>
    <row r="163" spans="2:85" s="3" customFormat="1" x14ac:dyDescent="0.35">
      <c r="B163" s="5" t="s">
        <v>1079</v>
      </c>
      <c r="C163" s="5"/>
      <c r="D163" s="5"/>
      <c r="E163" s="5"/>
      <c r="F163" s="5"/>
      <c r="G163" s="5"/>
      <c r="H163" s="5"/>
      <c r="I163" s="5"/>
      <c r="J163" s="5"/>
      <c r="K163" s="5"/>
      <c r="L163" s="32"/>
      <c r="M163" s="5"/>
      <c r="N163" s="5"/>
      <c r="O163" s="5"/>
      <c r="P163" s="32"/>
      <c r="Q163" s="5"/>
      <c r="R163" s="5"/>
      <c r="S163" s="5"/>
      <c r="T163" s="32"/>
      <c r="U163" s="5"/>
      <c r="V163" s="5"/>
      <c r="W163" s="5"/>
      <c r="X163" s="32"/>
      <c r="Y163" s="5"/>
      <c r="Z163" s="5"/>
      <c r="AA163" s="5"/>
      <c r="AB163" s="32"/>
      <c r="AC163" s="5"/>
      <c r="AD163" s="5"/>
      <c r="AE163" s="5"/>
      <c r="AF163" s="32"/>
      <c r="AG163" s="5"/>
      <c r="AH163" s="5"/>
      <c r="AI163" s="5"/>
      <c r="AJ163" s="32"/>
      <c r="AK163" s="5"/>
      <c r="AL163" s="5"/>
      <c r="AM163" s="5"/>
      <c r="AN163" s="32"/>
      <c r="AO163" s="5"/>
      <c r="AP163" s="5"/>
      <c r="AQ163" s="5"/>
      <c r="AR163" s="32"/>
      <c r="AS163" s="5"/>
      <c r="AT163" s="5"/>
      <c r="AU163" s="5"/>
      <c r="AV163" s="32"/>
      <c r="AW163" s="5"/>
      <c r="AX163" s="5"/>
      <c r="AY163" s="5"/>
      <c r="AZ163" s="32"/>
      <c r="BA163" s="5"/>
      <c r="BB163" s="5"/>
      <c r="BC163" s="5"/>
      <c r="BD163" s="32"/>
      <c r="BE163" s="5"/>
      <c r="BF163" s="5"/>
      <c r="BG163" s="5"/>
      <c r="BH163" s="32"/>
      <c r="BI163" s="5"/>
      <c r="BJ163" s="5"/>
      <c r="BK163" s="5"/>
      <c r="BL163" s="32"/>
      <c r="BM163" s="5"/>
      <c r="BN163" s="5"/>
      <c r="BO163" s="5"/>
      <c r="BP163" s="5"/>
      <c r="CE163" s="5" t="s">
        <v>1089</v>
      </c>
      <c r="CF163" s="5" t="s">
        <v>1090</v>
      </c>
      <c r="CG163" s="5" t="s">
        <v>1091</v>
      </c>
    </row>
    <row r="164" spans="2:85" s="25" customFormat="1" x14ac:dyDescent="0.35">
      <c r="B164" s="25" t="s">
        <v>1080</v>
      </c>
      <c r="L164" s="35"/>
      <c r="P164" s="35"/>
      <c r="T164" s="35"/>
      <c r="X164" s="35"/>
      <c r="AB164" s="35"/>
      <c r="AF164" s="35"/>
      <c r="AJ164" s="35"/>
      <c r="AN164" s="35"/>
      <c r="AR164" s="35"/>
      <c r="AV164" s="35"/>
      <c r="AZ164" s="35"/>
      <c r="BD164" s="35"/>
      <c r="BH164" s="35"/>
      <c r="BL164" s="35"/>
      <c r="BQ164" s="25" t="s">
        <v>1032</v>
      </c>
      <c r="BR164" s="25">
        <f>BR66/BQ66-1</f>
        <v>0.74761321909424727</v>
      </c>
      <c r="BS164" s="25">
        <f t="shared" ref="BS164:CC164" si="285">BS66/BR66-1</f>
        <v>0.35761311107998339</v>
      </c>
      <c r="BT164" s="25">
        <f t="shared" si="285"/>
        <v>-0.12907552620718121</v>
      </c>
      <c r="BU164" s="25">
        <f t="shared" si="285"/>
        <v>-9.6078663665442487E-2</v>
      </c>
      <c r="BV164" s="25">
        <f t="shared" si="285"/>
        <v>-0.13879423328964624</v>
      </c>
      <c r="BW164" s="25">
        <f t="shared" si="285"/>
        <v>-0.17531578146400828</v>
      </c>
      <c r="BX164" s="25">
        <f t="shared" si="285"/>
        <v>0.11330503782985768</v>
      </c>
      <c r="BY164" s="25">
        <f t="shared" si="285"/>
        <v>2.4365987071109041E-2</v>
      </c>
      <c r="BZ164" s="25">
        <f t="shared" si="285"/>
        <v>0.16100323624595458</v>
      </c>
      <c r="CA164" s="25">
        <f t="shared" si="285"/>
        <v>4.2090592334494747E-2</v>
      </c>
      <c r="CB164" s="25">
        <f t="shared" si="285"/>
        <v>8.532834024341307E-2</v>
      </c>
      <c r="CC164" s="25">
        <f t="shared" si="285"/>
        <v>0.106962415280345</v>
      </c>
      <c r="CE164" s="25">
        <f>CA66/BQ66-1</f>
        <v>0.8303549571603428</v>
      </c>
      <c r="CF164" s="25">
        <f>CB66/BR66-1</f>
        <v>0.13671382546575161</v>
      </c>
    </row>
    <row r="165" spans="2:85" s="25" customFormat="1" x14ac:dyDescent="0.35">
      <c r="B165" s="25" t="s">
        <v>1081</v>
      </c>
      <c r="L165" s="35"/>
      <c r="P165" s="35"/>
      <c r="T165" s="35"/>
      <c r="X165" s="35"/>
      <c r="AB165" s="35"/>
      <c r="AF165" s="35"/>
      <c r="AJ165" s="35"/>
      <c r="AN165" s="35"/>
      <c r="AR165" s="35"/>
      <c r="AV165" s="35"/>
      <c r="AZ165" s="35"/>
      <c r="BD165" s="35"/>
      <c r="BH165" s="35"/>
      <c r="BL165" s="35"/>
      <c r="BQ165" s="25" t="s">
        <v>1032</v>
      </c>
      <c r="BR165" s="25">
        <f>BR78/BQ78-1</f>
        <v>0.27705627705627411</v>
      </c>
      <c r="BS165" s="25">
        <f t="shared" ref="BS165:CC165" si="286">BS78/BR78-1</f>
        <v>-2.6847457627118674</v>
      </c>
      <c r="BT165" s="25">
        <f t="shared" si="286"/>
        <v>-1.3661971830985942</v>
      </c>
      <c r="BU165" s="25">
        <f t="shared" si="286"/>
        <v>-0.70879120879121027</v>
      </c>
      <c r="BV165" s="25">
        <f t="shared" si="286"/>
        <v>-1.8490566037735992</v>
      </c>
      <c r="BW165" s="25">
        <f t="shared" si="286"/>
        <v>2.9999999999998987</v>
      </c>
      <c r="BX165" s="25">
        <f t="shared" si="286"/>
        <v>-0.33333333333332438</v>
      </c>
      <c r="BY165" s="25">
        <f t="shared" si="286"/>
        <v>-3.5416666666666461</v>
      </c>
      <c r="BZ165" s="25">
        <f t="shared" si="286"/>
        <v>0.24590163934426257</v>
      </c>
      <c r="CA165" s="25">
        <f t="shared" si="286"/>
        <v>-0.22894736842105023</v>
      </c>
      <c r="CB165" s="25">
        <f t="shared" si="286"/>
        <v>-4.7781569965871351E-2</v>
      </c>
      <c r="CC165" s="25">
        <f t="shared" si="286"/>
        <v>-1.0931899641577059</v>
      </c>
    </row>
    <row r="166" spans="2:85" s="25" customFormat="1" x14ac:dyDescent="0.35">
      <c r="B166" s="25" t="s">
        <v>1083</v>
      </c>
      <c r="L166" s="35"/>
      <c r="P166" s="35"/>
      <c r="T166" s="35"/>
      <c r="X166" s="35"/>
      <c r="AB166" s="35"/>
      <c r="AF166" s="35"/>
      <c r="AJ166" s="35"/>
      <c r="AN166" s="35"/>
      <c r="AR166" s="35"/>
      <c r="AV166" s="35"/>
      <c r="AZ166" s="35"/>
      <c r="BD166" s="35"/>
      <c r="BH166" s="35"/>
      <c r="BL166" s="35"/>
      <c r="BQ166" s="25" t="s">
        <v>1032</v>
      </c>
      <c r="BR166" s="25">
        <f>BR95/BQ95-1</f>
        <v>-2.6689655172413822</v>
      </c>
      <c r="BS166" s="25">
        <f t="shared" ref="BS166:CC166" si="287">BS95/BR95-1</f>
        <v>3.727272727272716</v>
      </c>
      <c r="BT166" s="25">
        <f t="shared" si="287"/>
        <v>-0.6748251748251759</v>
      </c>
      <c r="BU166" s="25">
        <f t="shared" si="287"/>
        <v>1.0967741935483941</v>
      </c>
      <c r="BV166" s="25">
        <f t="shared" si="287"/>
        <v>-1.2538461538461527</v>
      </c>
      <c r="BW166" s="25">
        <f t="shared" si="287"/>
        <v>-4.0555555555555625</v>
      </c>
      <c r="BX166" s="25">
        <f t="shared" si="287"/>
        <v>-0.29421487603305496</v>
      </c>
      <c r="BY166" s="25">
        <f t="shared" si="287"/>
        <v>-0.91803278688524537</v>
      </c>
      <c r="BZ166" s="25">
        <f t="shared" si="287"/>
        <v>-4.571428571428533</v>
      </c>
      <c r="CA166" s="25">
        <f t="shared" si="287"/>
        <v>5.3680000000000208</v>
      </c>
      <c r="CB166" s="25">
        <f t="shared" si="287"/>
        <v>-1.0251256281407031</v>
      </c>
      <c r="CC166" s="25">
        <f t="shared" si="287"/>
        <v>17.450000000000315</v>
      </c>
    </row>
    <row r="167" spans="2:85" s="25" customFormat="1" x14ac:dyDescent="0.35">
      <c r="L167" s="35"/>
      <c r="P167" s="35"/>
      <c r="T167" s="35"/>
      <c r="X167" s="35"/>
      <c r="AB167" s="35"/>
      <c r="AF167" s="35"/>
      <c r="AJ167" s="35"/>
      <c r="AN167" s="35"/>
      <c r="AR167" s="35"/>
      <c r="AV167" s="35"/>
      <c r="AZ167" s="35"/>
      <c r="BD167" s="35"/>
      <c r="BH167" s="35"/>
      <c r="BL167" s="35"/>
    </row>
    <row r="168" spans="2:85" s="25" customFormat="1" x14ac:dyDescent="0.35">
      <c r="B168" s="25" t="s">
        <v>1084</v>
      </c>
      <c r="L168" s="35"/>
      <c r="P168" s="35"/>
      <c r="T168" s="35"/>
      <c r="X168" s="35"/>
      <c r="AB168" s="35"/>
      <c r="AF168" s="35"/>
      <c r="AJ168" s="35"/>
      <c r="AN168" s="35"/>
      <c r="AR168" s="35"/>
      <c r="AV168" s="35"/>
      <c r="AZ168" s="35"/>
      <c r="BD168" s="35"/>
      <c r="BH168" s="35"/>
      <c r="BL168" s="35"/>
      <c r="BR168" s="25">
        <f>BR102/BQ102-1</f>
        <v>5.4444444444444438</v>
      </c>
      <c r="BS168" s="25">
        <f t="shared" ref="BS168:CC168" si="288">BS102/BR102-1</f>
        <v>-0.29597701149425282</v>
      </c>
      <c r="BT168" s="25">
        <f t="shared" si="288"/>
        <v>0.13673469387755111</v>
      </c>
      <c r="BU168" s="25">
        <f t="shared" si="288"/>
        <v>-0.3985637342908438</v>
      </c>
      <c r="BV168" s="25">
        <f t="shared" si="288"/>
        <v>-0.14925373134328357</v>
      </c>
      <c r="BW168" s="25">
        <f t="shared" si="288"/>
        <v>1.4245614035087719</v>
      </c>
      <c r="BX168" s="25">
        <f t="shared" si="288"/>
        <v>0.88856729377713473</v>
      </c>
      <c r="BY168" s="25">
        <f t="shared" si="288"/>
        <v>0.39999999999999991</v>
      </c>
      <c r="BZ168" s="25">
        <f t="shared" si="288"/>
        <v>-5.5281882868089771E-2</v>
      </c>
      <c r="CA168" s="25">
        <f t="shared" si="288"/>
        <v>1.2062572421784474</v>
      </c>
      <c r="CB168" s="25">
        <f t="shared" si="288"/>
        <v>-8.2457983193277351E-2</v>
      </c>
      <c r="CC168" s="25">
        <f t="shared" si="288"/>
        <v>-0.76731539782484259</v>
      </c>
    </row>
    <row r="169" spans="2:85" s="25" customFormat="1" x14ac:dyDescent="0.35">
      <c r="B169" s="25" t="s">
        <v>1085</v>
      </c>
      <c r="L169" s="35"/>
      <c r="P169" s="35"/>
      <c r="T169" s="35"/>
      <c r="X169" s="35"/>
      <c r="AB169" s="35"/>
      <c r="AF169" s="35"/>
      <c r="AJ169" s="35"/>
      <c r="AN169" s="35"/>
      <c r="AR169" s="35"/>
      <c r="AV169" s="35"/>
      <c r="AZ169" s="35"/>
      <c r="BD169" s="35"/>
      <c r="BH169" s="35"/>
      <c r="BL169" s="35"/>
      <c r="BR169" s="25">
        <f>BR119/BQ119-1</f>
        <v>1.2682335385189334</v>
      </c>
      <c r="BS169" s="25">
        <f t="shared" ref="BS169:CC169" si="289">BS119/BR119-1</f>
        <v>5.5921052631578982E-2</v>
      </c>
      <c r="BT169" s="25">
        <f t="shared" si="289"/>
        <v>-5.2492211838006342E-2</v>
      </c>
      <c r="BU169" s="25">
        <f t="shared" si="289"/>
        <v>-7.0195627157652374E-2</v>
      </c>
      <c r="BV169" s="25">
        <f t="shared" si="289"/>
        <v>-0.20146746817538896</v>
      </c>
      <c r="BW169" s="25">
        <f t="shared" si="289"/>
        <v>5.01494520092991E-2</v>
      </c>
      <c r="BX169" s="25">
        <f t="shared" si="289"/>
        <v>7.9485557663925954E-2</v>
      </c>
      <c r="BY169" s="25">
        <f t="shared" si="289"/>
        <v>-1.3574218750000089E-2</v>
      </c>
      <c r="BZ169" s="25">
        <f t="shared" si="289"/>
        <v>0.17414117414117425</v>
      </c>
      <c r="CA169" s="25">
        <f t="shared" si="289"/>
        <v>0.31770657672849922</v>
      </c>
      <c r="CB169" s="25">
        <f t="shared" si="289"/>
        <v>1.7084719733811093E-2</v>
      </c>
      <c r="CC169" s="25">
        <f t="shared" si="289"/>
        <v>-2.4095627555835164E-2</v>
      </c>
    </row>
    <row r="170" spans="2:85" s="25" customFormat="1" x14ac:dyDescent="0.35">
      <c r="B170" s="25" t="s">
        <v>1086</v>
      </c>
      <c r="L170" s="35"/>
      <c r="P170" s="35"/>
      <c r="T170" s="35"/>
      <c r="X170" s="35"/>
      <c r="AB170" s="35"/>
      <c r="AF170" s="35"/>
      <c r="AJ170" s="35"/>
      <c r="AN170" s="35"/>
      <c r="AR170" s="35"/>
      <c r="AV170" s="35"/>
      <c r="AZ170" s="35"/>
      <c r="BD170" s="35"/>
      <c r="BH170" s="35"/>
      <c r="BL170" s="35"/>
      <c r="BR170" s="25">
        <f>BR141/BQ141-1</f>
        <v>1.466957946477335</v>
      </c>
      <c r="BS170" s="25">
        <f t="shared" ref="BS170:CC170" si="290">BS141/BR141-1</f>
        <v>6.2541509851671284E-2</v>
      </c>
      <c r="BT170" s="25">
        <f t="shared" si="290"/>
        <v>-0.14491092822168961</v>
      </c>
      <c r="BU170" s="25">
        <f t="shared" si="290"/>
        <v>0.10489766081871332</v>
      </c>
      <c r="BV170" s="25">
        <f t="shared" si="290"/>
        <v>-0.2842650788400044</v>
      </c>
      <c r="BW170" s="25">
        <f t="shared" si="290"/>
        <v>3.5587736866430353E-2</v>
      </c>
      <c r="BX170" s="25">
        <f t="shared" si="290"/>
        <v>-0.23757810175542982</v>
      </c>
      <c r="BY170" s="25">
        <f t="shared" si="290"/>
        <v>-4.2341463414634184E-2</v>
      </c>
      <c r="BZ170" s="25">
        <f t="shared" si="290"/>
        <v>0.21617766911165481</v>
      </c>
      <c r="CA170" s="25">
        <f t="shared" si="290"/>
        <v>4.3223320489194084E-2</v>
      </c>
      <c r="CB170" s="25">
        <f t="shared" si="290"/>
        <v>1.0438413361169019E-2</v>
      </c>
      <c r="CC170" s="25">
        <f t="shared" si="290"/>
        <v>-4.005085823267629E-2</v>
      </c>
    </row>
    <row r="172" spans="2:85" s="24" customFormat="1" x14ac:dyDescent="0.35">
      <c r="B172" s="24" t="s">
        <v>1087</v>
      </c>
      <c r="L172" s="45"/>
      <c r="P172" s="45"/>
      <c r="T172" s="45"/>
      <c r="X172" s="45"/>
      <c r="AB172" s="45"/>
      <c r="AF172" s="45"/>
      <c r="AJ172" s="45"/>
      <c r="AN172" s="45"/>
      <c r="AR172" s="45"/>
      <c r="AV172" s="45"/>
      <c r="AZ172" s="45"/>
      <c r="BD172" s="45"/>
      <c r="BH172" s="45"/>
      <c r="BL172" s="45"/>
      <c r="BQ172" s="24">
        <f>BQ110/BQ132</f>
        <v>1.5557432432432432</v>
      </c>
      <c r="BR172" s="24">
        <f t="shared" ref="BR172:CB172" si="291">BR110/BR132</f>
        <v>1.9691300280636106</v>
      </c>
      <c r="BS172" s="24">
        <f t="shared" si="291"/>
        <v>1.6322580645161293</v>
      </c>
      <c r="BT172" s="24">
        <f t="shared" si="291"/>
        <v>1.7143426294820718</v>
      </c>
      <c r="BU172" s="24">
        <f t="shared" si="291"/>
        <v>1.6505970809376382</v>
      </c>
      <c r="BV172" s="24">
        <f t="shared" si="291"/>
        <v>1.8584686774942001</v>
      </c>
      <c r="BW172" s="24">
        <f t="shared" si="291"/>
        <v>1.8987277353689569</v>
      </c>
      <c r="BX172" s="24">
        <f t="shared" si="291"/>
        <v>2.4955002646903126</v>
      </c>
      <c r="BY172" s="24">
        <f t="shared" si="291"/>
        <v>3.0036429872495449</v>
      </c>
      <c r="BZ172" s="24">
        <f t="shared" si="291"/>
        <v>2.8582375478927196</v>
      </c>
      <c r="CA172" s="24">
        <f t="shared" si="291"/>
        <v>3.8704453441295543</v>
      </c>
      <c r="CB172" s="24">
        <f t="shared" si="291"/>
        <v>3.4287652645861599</v>
      </c>
      <c r="CC172" s="24">
        <f t="shared" ref="CC172" si="292">CC110/CC132</f>
        <v>2.4863364645602046</v>
      </c>
    </row>
    <row r="177" spans="2:68" x14ac:dyDescent="0.35">
      <c r="B177" t="s">
        <v>1088</v>
      </c>
    </row>
    <row r="178" spans="2:68" x14ac:dyDescent="0.35">
      <c r="B178" s="11" t="s">
        <v>1092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34"/>
      <c r="M178" s="11"/>
      <c r="N178" s="11"/>
      <c r="O178" s="11"/>
      <c r="P178" s="34"/>
      <c r="Q178" s="11"/>
      <c r="R178" s="11"/>
      <c r="S178" s="11"/>
      <c r="T178" s="34"/>
      <c r="U178" s="11"/>
      <c r="V178" s="11"/>
      <c r="W178" s="11"/>
      <c r="X178" s="34"/>
      <c r="Y178" s="11"/>
      <c r="Z178" s="11"/>
      <c r="AA178" s="11"/>
      <c r="AB178" s="34"/>
      <c r="AC178" s="11"/>
      <c r="AD178" s="11"/>
      <c r="AE178" s="11"/>
      <c r="AF178" s="34"/>
      <c r="AG178" s="11"/>
      <c r="AH178" s="11"/>
      <c r="AI178" s="11"/>
      <c r="AJ178" s="34"/>
      <c r="AK178" s="11"/>
      <c r="AL178" s="11"/>
      <c r="AM178" s="11"/>
      <c r="AN178" s="34"/>
      <c r="AO178" s="11"/>
      <c r="AP178" s="11"/>
      <c r="AQ178" s="11"/>
      <c r="AR178" s="34"/>
      <c r="AS178" s="11"/>
      <c r="AT178" s="11"/>
      <c r="AU178" s="11"/>
      <c r="AV178" s="34"/>
      <c r="AW178" s="11"/>
      <c r="AX178" s="11"/>
      <c r="AY178" s="11"/>
      <c r="AZ178" s="34"/>
      <c r="BA178" s="11"/>
      <c r="BB178" s="11"/>
      <c r="BC178" s="11"/>
      <c r="BD178" s="34"/>
      <c r="BE178" s="11"/>
      <c r="BF178" s="11"/>
      <c r="BG178" s="11"/>
      <c r="BH178" s="34"/>
      <c r="BI178" s="11"/>
      <c r="BJ178" s="11"/>
      <c r="BK178" s="11"/>
      <c r="BL178" s="34"/>
      <c r="BM178" s="11"/>
      <c r="BN178" s="11"/>
      <c r="BO178" s="11"/>
      <c r="BP178" s="11"/>
    </row>
    <row r="179" spans="2:68" x14ac:dyDescent="0.35">
      <c r="B179" t="s">
        <v>1093</v>
      </c>
    </row>
    <row r="1048576" spans="63:63" x14ac:dyDescent="0.35">
      <c r="BK1048576">
        <f>CC1048576</f>
        <v>0</v>
      </c>
    </row>
  </sheetData>
  <hyperlinks>
    <hyperlink ref="B19" r:id="rId1" xr:uid="{E5D2F41D-205B-46F2-8A6F-41E204AD4044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workbookViewId="0">
      <selection activeCell="M31" sqref="M31"/>
    </sheetView>
  </sheetViews>
  <sheetFormatPr defaultRowHeight="14.5" x14ac:dyDescent="0.35"/>
  <cols>
    <col min="1" max="1" width="36.7265625" customWidth="1"/>
  </cols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360</v>
      </c>
      <c r="B2" t="s">
        <v>119</v>
      </c>
      <c r="C2" t="s">
        <v>404</v>
      </c>
      <c r="D2" t="s">
        <v>415</v>
      </c>
      <c r="E2" t="s">
        <v>158</v>
      </c>
      <c r="F2" t="s">
        <v>62</v>
      </c>
      <c r="G2" t="s">
        <v>459</v>
      </c>
      <c r="H2" t="s">
        <v>475</v>
      </c>
      <c r="I2" t="s">
        <v>485</v>
      </c>
      <c r="J2" t="s">
        <v>56</v>
      </c>
      <c r="K2" t="s">
        <v>73</v>
      </c>
      <c r="L2" t="s">
        <v>93</v>
      </c>
      <c r="M2" t="s">
        <v>113</v>
      </c>
      <c r="N2" t="s">
        <v>132</v>
      </c>
      <c r="O2" t="s">
        <v>152</v>
      </c>
      <c r="P2" t="s">
        <v>171</v>
      </c>
      <c r="Q2" t="s">
        <v>190</v>
      </c>
      <c r="R2" t="s">
        <v>208</v>
      </c>
      <c r="S2" t="s">
        <v>226</v>
      </c>
      <c r="T2" t="s">
        <v>244</v>
      </c>
      <c r="U2" t="s">
        <v>260</v>
      </c>
      <c r="V2" t="s">
        <v>278</v>
      </c>
      <c r="W2" t="s">
        <v>291</v>
      </c>
      <c r="X2" t="s">
        <v>308</v>
      </c>
      <c r="Y2" t="s">
        <v>327</v>
      </c>
    </row>
    <row r="3" spans="1:25" x14ac:dyDescent="0.35">
      <c r="A3" s="1" t="s">
        <v>361</v>
      </c>
      <c r="B3" t="s">
        <v>149</v>
      </c>
      <c r="C3" t="s">
        <v>119</v>
      </c>
      <c r="D3" t="s">
        <v>416</v>
      </c>
      <c r="E3" t="s">
        <v>430</v>
      </c>
      <c r="F3" t="s">
        <v>445</v>
      </c>
      <c r="G3" t="s">
        <v>460</v>
      </c>
      <c r="H3" t="s">
        <v>160</v>
      </c>
      <c r="I3" t="s">
        <v>486</v>
      </c>
      <c r="J3" t="s">
        <v>494</v>
      </c>
      <c r="K3" t="s">
        <v>460</v>
      </c>
      <c r="L3" t="s">
        <v>515</v>
      </c>
      <c r="M3" t="s">
        <v>529</v>
      </c>
      <c r="N3" t="s">
        <v>178</v>
      </c>
      <c r="O3" t="s">
        <v>549</v>
      </c>
      <c r="P3" t="s">
        <v>562</v>
      </c>
      <c r="Q3" t="s">
        <v>576</v>
      </c>
      <c r="R3" t="s">
        <v>588</v>
      </c>
      <c r="S3" t="s">
        <v>600</v>
      </c>
      <c r="T3" t="s">
        <v>613</v>
      </c>
      <c r="U3" t="s">
        <v>625</v>
      </c>
      <c r="V3" t="s">
        <v>637</v>
      </c>
      <c r="W3" t="s">
        <v>647</v>
      </c>
      <c r="X3" t="s">
        <v>662</v>
      </c>
      <c r="Y3" t="s">
        <v>676</v>
      </c>
    </row>
    <row r="4" spans="1:25" x14ac:dyDescent="0.35">
      <c r="A4" s="1" t="s">
        <v>362</v>
      </c>
      <c r="B4" t="s">
        <v>388</v>
      </c>
      <c r="C4" t="s">
        <v>391</v>
      </c>
      <c r="D4" t="s">
        <v>305</v>
      </c>
      <c r="E4" t="s">
        <v>137</v>
      </c>
      <c r="F4" t="s">
        <v>154</v>
      </c>
      <c r="G4" t="s">
        <v>461</v>
      </c>
      <c r="H4" t="s">
        <v>476</v>
      </c>
      <c r="I4" t="s">
        <v>476</v>
      </c>
      <c r="J4" t="s">
        <v>419</v>
      </c>
      <c r="K4" t="s">
        <v>426</v>
      </c>
      <c r="L4" t="s">
        <v>173</v>
      </c>
      <c r="M4" t="s">
        <v>418</v>
      </c>
      <c r="N4" t="s">
        <v>476</v>
      </c>
      <c r="O4" t="s">
        <v>550</v>
      </c>
      <c r="P4" t="s">
        <v>563</v>
      </c>
      <c r="Q4" t="s">
        <v>577</v>
      </c>
      <c r="R4" t="s">
        <v>195</v>
      </c>
      <c r="S4" t="s">
        <v>460</v>
      </c>
      <c r="T4" t="s">
        <v>614</v>
      </c>
      <c r="U4" t="s">
        <v>626</v>
      </c>
      <c r="V4" t="s">
        <v>139</v>
      </c>
      <c r="W4" t="s">
        <v>648</v>
      </c>
      <c r="X4" t="s">
        <v>663</v>
      </c>
      <c r="Y4" t="s">
        <v>677</v>
      </c>
    </row>
    <row r="5" spans="1:25" x14ac:dyDescent="0.35">
      <c r="A5" s="1" t="s">
        <v>363</v>
      </c>
      <c r="B5" t="s">
        <v>389</v>
      </c>
      <c r="C5" t="s">
        <v>405</v>
      </c>
      <c r="D5" t="s">
        <v>417</v>
      </c>
      <c r="E5" t="s">
        <v>431</v>
      </c>
      <c r="F5" t="s">
        <v>446</v>
      </c>
      <c r="G5" t="s">
        <v>462</v>
      </c>
      <c r="H5" t="s">
        <v>477</v>
      </c>
      <c r="I5" t="s">
        <v>487</v>
      </c>
      <c r="J5" t="s">
        <v>495</v>
      </c>
      <c r="K5" t="s">
        <v>495</v>
      </c>
      <c r="L5" t="s">
        <v>516</v>
      </c>
      <c r="M5" t="s">
        <v>530</v>
      </c>
      <c r="N5" t="s">
        <v>540</v>
      </c>
      <c r="O5" t="s">
        <v>551</v>
      </c>
      <c r="P5" t="s">
        <v>564</v>
      </c>
      <c r="Q5" t="s">
        <v>578</v>
      </c>
      <c r="R5" t="s">
        <v>589</v>
      </c>
      <c r="S5" t="s">
        <v>601</v>
      </c>
      <c r="T5" t="s">
        <v>615</v>
      </c>
      <c r="U5" t="s">
        <v>627</v>
      </c>
      <c r="V5" t="s">
        <v>638</v>
      </c>
      <c r="W5" t="s">
        <v>649</v>
      </c>
      <c r="X5" t="s">
        <v>664</v>
      </c>
      <c r="Y5" t="s">
        <v>678</v>
      </c>
    </row>
    <row r="6" spans="1:25" x14ac:dyDescent="0.35">
      <c r="A6" s="1" t="s">
        <v>364</v>
      </c>
      <c r="B6" t="s">
        <v>134</v>
      </c>
      <c r="C6" t="s">
        <v>79</v>
      </c>
      <c r="D6" t="s">
        <v>418</v>
      </c>
      <c r="E6" t="s">
        <v>432</v>
      </c>
      <c r="F6" t="s">
        <v>433</v>
      </c>
      <c r="G6" t="s">
        <v>192</v>
      </c>
      <c r="H6" t="s">
        <v>100</v>
      </c>
      <c r="I6" t="s">
        <v>461</v>
      </c>
      <c r="J6" t="s">
        <v>496</v>
      </c>
      <c r="K6" t="s">
        <v>505</v>
      </c>
      <c r="L6" t="s">
        <v>517</v>
      </c>
      <c r="M6" t="s">
        <v>531</v>
      </c>
      <c r="N6" t="s">
        <v>242</v>
      </c>
      <c r="O6" t="s">
        <v>460</v>
      </c>
      <c r="P6" t="s">
        <v>565</v>
      </c>
      <c r="Q6" t="s">
        <v>579</v>
      </c>
      <c r="R6" t="s">
        <v>590</v>
      </c>
      <c r="S6" t="s">
        <v>139</v>
      </c>
      <c r="T6" t="s">
        <v>432</v>
      </c>
      <c r="U6" t="s">
        <v>628</v>
      </c>
      <c r="V6" t="s">
        <v>445</v>
      </c>
      <c r="W6" t="s">
        <v>650</v>
      </c>
      <c r="X6" t="s">
        <v>665</v>
      </c>
      <c r="Y6" t="s">
        <v>679</v>
      </c>
    </row>
    <row r="7" spans="1:25" x14ac:dyDescent="0.35">
      <c r="A7" s="1" t="s">
        <v>365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390</v>
      </c>
      <c r="M7" t="s">
        <v>532</v>
      </c>
      <c r="N7" t="s">
        <v>532</v>
      </c>
      <c r="O7" t="s">
        <v>90</v>
      </c>
      <c r="P7" t="s">
        <v>279</v>
      </c>
      <c r="Q7" t="s">
        <v>229</v>
      </c>
      <c r="R7" t="s">
        <v>408</v>
      </c>
      <c r="S7" t="s">
        <v>602</v>
      </c>
      <c r="T7" t="s">
        <v>469</v>
      </c>
      <c r="U7" t="s">
        <v>279</v>
      </c>
      <c r="V7" t="s">
        <v>602</v>
      </c>
      <c r="W7" t="s">
        <v>279</v>
      </c>
      <c r="X7" t="s">
        <v>149</v>
      </c>
      <c r="Y7" t="s">
        <v>99</v>
      </c>
    </row>
    <row r="8" spans="1:25" x14ac:dyDescent="0.35">
      <c r="A8" s="1" t="s">
        <v>366</v>
      </c>
      <c r="B8" t="s">
        <v>110</v>
      </c>
      <c r="C8" t="s">
        <v>406</v>
      </c>
      <c r="D8" t="s">
        <v>419</v>
      </c>
      <c r="E8" t="s">
        <v>433</v>
      </c>
      <c r="F8" t="s">
        <v>447</v>
      </c>
      <c r="G8" t="s">
        <v>463</v>
      </c>
      <c r="H8" t="s">
        <v>100</v>
      </c>
      <c r="I8" t="s">
        <v>488</v>
      </c>
      <c r="J8" t="s">
        <v>421</v>
      </c>
      <c r="K8" t="s">
        <v>419</v>
      </c>
      <c r="L8" t="s">
        <v>119</v>
      </c>
      <c r="M8" t="s">
        <v>192</v>
      </c>
      <c r="N8" t="s">
        <v>421</v>
      </c>
      <c r="O8" t="s">
        <v>552</v>
      </c>
      <c r="P8" t="s">
        <v>566</v>
      </c>
      <c r="Q8" t="s">
        <v>566</v>
      </c>
      <c r="R8" t="s">
        <v>591</v>
      </c>
      <c r="S8" t="s">
        <v>517</v>
      </c>
      <c r="T8" t="s">
        <v>616</v>
      </c>
      <c r="U8" t="s">
        <v>629</v>
      </c>
      <c r="V8" t="s">
        <v>639</v>
      </c>
      <c r="W8" t="s">
        <v>651</v>
      </c>
      <c r="X8" t="s">
        <v>666</v>
      </c>
      <c r="Y8" t="s">
        <v>680</v>
      </c>
    </row>
    <row r="9" spans="1:25" x14ac:dyDescent="0.35">
      <c r="A9" s="1" t="s">
        <v>367</v>
      </c>
      <c r="B9" t="s">
        <v>50</v>
      </c>
      <c r="C9" t="s">
        <v>406</v>
      </c>
      <c r="D9" t="s">
        <v>419</v>
      </c>
      <c r="E9" t="s">
        <v>433</v>
      </c>
      <c r="F9" t="s">
        <v>50</v>
      </c>
      <c r="G9" t="s">
        <v>192</v>
      </c>
      <c r="H9" t="s">
        <v>50</v>
      </c>
      <c r="I9" t="s">
        <v>50</v>
      </c>
      <c r="J9" t="s">
        <v>421</v>
      </c>
      <c r="K9" t="s">
        <v>419</v>
      </c>
      <c r="L9" t="s">
        <v>518</v>
      </c>
      <c r="M9" t="s">
        <v>463</v>
      </c>
      <c r="N9" t="s">
        <v>154</v>
      </c>
      <c r="O9" t="s">
        <v>433</v>
      </c>
      <c r="P9" t="s">
        <v>567</v>
      </c>
      <c r="Q9" t="s">
        <v>416</v>
      </c>
      <c r="R9" t="s">
        <v>592</v>
      </c>
      <c r="S9" t="s">
        <v>432</v>
      </c>
      <c r="T9" t="s">
        <v>275</v>
      </c>
      <c r="U9" t="s">
        <v>629</v>
      </c>
      <c r="V9" t="s">
        <v>640</v>
      </c>
      <c r="W9" t="s">
        <v>652</v>
      </c>
      <c r="X9" t="s">
        <v>50</v>
      </c>
      <c r="Y9" t="s">
        <v>50</v>
      </c>
    </row>
    <row r="10" spans="1:25" x14ac:dyDescent="0.35">
      <c r="A10" s="1" t="s">
        <v>368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</row>
    <row r="11" spans="1:25" x14ac:dyDescent="0.35">
      <c r="A11" s="1" t="s">
        <v>369</v>
      </c>
      <c r="B11" t="s">
        <v>390</v>
      </c>
      <c r="C11" t="s">
        <v>403</v>
      </c>
      <c r="D11" t="s">
        <v>394</v>
      </c>
      <c r="E11" t="s">
        <v>99</v>
      </c>
      <c r="F11" t="s">
        <v>448</v>
      </c>
      <c r="G11" t="s">
        <v>394</v>
      </c>
      <c r="H11" t="s">
        <v>50</v>
      </c>
      <c r="I11" t="s">
        <v>328</v>
      </c>
      <c r="J11" t="s">
        <v>466</v>
      </c>
      <c r="K11" t="s">
        <v>403</v>
      </c>
      <c r="L11" t="s">
        <v>519</v>
      </c>
      <c r="M11" t="s">
        <v>533</v>
      </c>
      <c r="N11" t="s">
        <v>61</v>
      </c>
      <c r="O11" t="s">
        <v>394</v>
      </c>
      <c r="P11" t="s">
        <v>568</v>
      </c>
      <c r="Q11" t="s">
        <v>580</v>
      </c>
      <c r="R11" t="s">
        <v>406</v>
      </c>
      <c r="S11" t="s">
        <v>403</v>
      </c>
      <c r="T11" t="s">
        <v>559</v>
      </c>
      <c r="U11" t="s">
        <v>50</v>
      </c>
      <c r="V11" t="s">
        <v>75</v>
      </c>
      <c r="W11" t="s">
        <v>403</v>
      </c>
      <c r="X11" t="s">
        <v>50</v>
      </c>
      <c r="Y11" t="s">
        <v>50</v>
      </c>
    </row>
    <row r="12" spans="1:25" x14ac:dyDescent="0.35">
      <c r="A12" s="1" t="s">
        <v>370</v>
      </c>
      <c r="B12" t="s">
        <v>391</v>
      </c>
      <c r="C12" t="s">
        <v>407</v>
      </c>
      <c r="D12" t="s">
        <v>420</v>
      </c>
      <c r="E12" t="s">
        <v>434</v>
      </c>
      <c r="F12" t="s">
        <v>449</v>
      </c>
      <c r="G12" t="s">
        <v>464</v>
      </c>
      <c r="H12" t="s">
        <v>478</v>
      </c>
      <c r="I12" t="s">
        <v>489</v>
      </c>
      <c r="J12" t="s">
        <v>497</v>
      </c>
      <c r="K12" t="s">
        <v>506</v>
      </c>
      <c r="L12" t="s">
        <v>520</v>
      </c>
      <c r="M12" t="s">
        <v>534</v>
      </c>
      <c r="N12" t="s">
        <v>541</v>
      </c>
      <c r="O12" t="s">
        <v>553</v>
      </c>
      <c r="P12" t="s">
        <v>569</v>
      </c>
      <c r="Q12" t="s">
        <v>581</v>
      </c>
      <c r="R12" t="s">
        <v>593</v>
      </c>
      <c r="S12" t="s">
        <v>603</v>
      </c>
      <c r="T12" t="s">
        <v>617</v>
      </c>
      <c r="U12" t="s">
        <v>630</v>
      </c>
      <c r="V12" t="s">
        <v>641</v>
      </c>
      <c r="W12" t="s">
        <v>653</v>
      </c>
      <c r="X12" t="s">
        <v>667</v>
      </c>
      <c r="Y12" t="s">
        <v>681</v>
      </c>
    </row>
    <row r="13" spans="1:25" x14ac:dyDescent="0.35">
      <c r="A13" s="1" t="s">
        <v>371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424</v>
      </c>
      <c r="N13" t="s">
        <v>424</v>
      </c>
      <c r="O13" t="s">
        <v>424</v>
      </c>
      <c r="P13" t="s">
        <v>424</v>
      </c>
      <c r="Q13" t="s">
        <v>424</v>
      </c>
      <c r="R13" t="s">
        <v>424</v>
      </c>
      <c r="S13" t="s">
        <v>50</v>
      </c>
      <c r="T13" t="s">
        <v>50</v>
      </c>
      <c r="U13" t="s">
        <v>390</v>
      </c>
      <c r="V13" t="s">
        <v>390</v>
      </c>
      <c r="W13" t="s">
        <v>532</v>
      </c>
      <c r="X13" t="s">
        <v>390</v>
      </c>
      <c r="Y13" t="s">
        <v>424</v>
      </c>
    </row>
    <row r="14" spans="1:25" x14ac:dyDescent="0.35">
      <c r="A14" s="1" t="s">
        <v>372</v>
      </c>
      <c r="B14" t="s">
        <v>50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397</v>
      </c>
      <c r="N14" t="s">
        <v>466</v>
      </c>
      <c r="O14" t="s">
        <v>554</v>
      </c>
      <c r="P14" t="s">
        <v>137</v>
      </c>
      <c r="Q14" t="s">
        <v>418</v>
      </c>
      <c r="R14" t="s">
        <v>594</v>
      </c>
      <c r="S14" t="s">
        <v>533</v>
      </c>
      <c r="T14" t="s">
        <v>99</v>
      </c>
      <c r="U14" t="s">
        <v>448</v>
      </c>
      <c r="V14" t="s">
        <v>466</v>
      </c>
      <c r="W14" t="s">
        <v>654</v>
      </c>
      <c r="X14" t="s">
        <v>654</v>
      </c>
      <c r="Y14" t="s">
        <v>654</v>
      </c>
    </row>
    <row r="15" spans="1:25" x14ac:dyDescent="0.35">
      <c r="A15" s="1" t="s">
        <v>373</v>
      </c>
      <c r="B15" t="s">
        <v>390</v>
      </c>
      <c r="C15" t="s">
        <v>403</v>
      </c>
      <c r="D15" t="s">
        <v>394</v>
      </c>
      <c r="E15" t="s">
        <v>79</v>
      </c>
      <c r="F15" t="s">
        <v>90</v>
      </c>
      <c r="G15" t="s">
        <v>90</v>
      </c>
      <c r="H15" t="s">
        <v>53</v>
      </c>
      <c r="I15" t="s">
        <v>95</v>
      </c>
      <c r="J15" t="s">
        <v>53</v>
      </c>
      <c r="K15" t="s">
        <v>75</v>
      </c>
      <c r="L15" t="s">
        <v>95</v>
      </c>
      <c r="M15" t="s">
        <v>90</v>
      </c>
      <c r="N15" t="s">
        <v>110</v>
      </c>
      <c r="O15" t="s">
        <v>154</v>
      </c>
      <c r="P15" t="s">
        <v>173</v>
      </c>
      <c r="Q15" t="s">
        <v>192</v>
      </c>
      <c r="R15" t="s">
        <v>210</v>
      </c>
      <c r="S15" t="s">
        <v>228</v>
      </c>
      <c r="T15" t="s">
        <v>79</v>
      </c>
      <c r="U15" t="s">
        <v>79</v>
      </c>
      <c r="V15" t="s">
        <v>279</v>
      </c>
      <c r="W15" t="s">
        <v>99</v>
      </c>
      <c r="X15" t="s">
        <v>310</v>
      </c>
      <c r="Y15" t="s">
        <v>99</v>
      </c>
    </row>
    <row r="16" spans="1:25" x14ac:dyDescent="0.35">
      <c r="A16" s="1" t="s">
        <v>374</v>
      </c>
      <c r="B16" t="s">
        <v>392</v>
      </c>
      <c r="C16" t="s">
        <v>408</v>
      </c>
      <c r="D16" t="s">
        <v>421</v>
      </c>
      <c r="E16" t="s">
        <v>435</v>
      </c>
      <c r="F16" t="s">
        <v>450</v>
      </c>
      <c r="G16" t="s">
        <v>279</v>
      </c>
      <c r="H16" t="s">
        <v>397</v>
      </c>
      <c r="I16" t="s">
        <v>129</v>
      </c>
      <c r="J16" t="s">
        <v>498</v>
      </c>
      <c r="K16" t="s">
        <v>507</v>
      </c>
      <c r="L16" t="s">
        <v>521</v>
      </c>
      <c r="M16" t="s">
        <v>535</v>
      </c>
      <c r="N16" t="s">
        <v>542</v>
      </c>
      <c r="O16" t="s">
        <v>100</v>
      </c>
      <c r="P16" t="s">
        <v>95</v>
      </c>
      <c r="Q16" t="s">
        <v>582</v>
      </c>
      <c r="R16" t="s">
        <v>406</v>
      </c>
      <c r="S16" t="s">
        <v>604</v>
      </c>
      <c r="T16" t="s">
        <v>400</v>
      </c>
      <c r="U16" t="s">
        <v>390</v>
      </c>
      <c r="V16" t="s">
        <v>391</v>
      </c>
      <c r="W16" t="s">
        <v>655</v>
      </c>
      <c r="X16" t="s">
        <v>418</v>
      </c>
      <c r="Y16" t="s">
        <v>682</v>
      </c>
    </row>
    <row r="17" spans="1:25" x14ac:dyDescent="0.35">
      <c r="A17" s="1" t="s">
        <v>375</v>
      </c>
      <c r="B17" t="s">
        <v>393</v>
      </c>
      <c r="C17" t="s">
        <v>409</v>
      </c>
      <c r="D17" t="s">
        <v>422</v>
      </c>
      <c r="E17" t="s">
        <v>436</v>
      </c>
      <c r="F17" t="s">
        <v>451</v>
      </c>
      <c r="G17" t="s">
        <v>465</v>
      </c>
      <c r="H17" t="s">
        <v>479</v>
      </c>
      <c r="I17" t="s">
        <v>490</v>
      </c>
      <c r="J17" t="s">
        <v>499</v>
      </c>
      <c r="K17" t="s">
        <v>508</v>
      </c>
      <c r="L17" t="s">
        <v>522</v>
      </c>
      <c r="M17" t="s">
        <v>536</v>
      </c>
      <c r="N17" t="s">
        <v>543</v>
      </c>
      <c r="O17" t="s">
        <v>555</v>
      </c>
      <c r="P17" t="s">
        <v>570</v>
      </c>
      <c r="Q17" t="s">
        <v>583</v>
      </c>
      <c r="R17" t="s">
        <v>595</v>
      </c>
      <c r="S17" t="s">
        <v>605</v>
      </c>
      <c r="T17" t="s">
        <v>618</v>
      </c>
      <c r="U17" t="s">
        <v>631</v>
      </c>
      <c r="V17" t="s">
        <v>642</v>
      </c>
      <c r="W17" t="s">
        <v>656</v>
      </c>
      <c r="X17" t="s">
        <v>668</v>
      </c>
      <c r="Y17" t="s">
        <v>683</v>
      </c>
    </row>
    <row r="18" spans="1:25" x14ac:dyDescent="0.35">
      <c r="A18" s="1" t="s">
        <v>376</v>
      </c>
      <c r="B18" t="s">
        <v>394</v>
      </c>
      <c r="C18" t="s">
        <v>279</v>
      </c>
      <c r="D18" t="s">
        <v>119</v>
      </c>
      <c r="E18" t="s">
        <v>437</v>
      </c>
      <c r="F18" t="s">
        <v>452</v>
      </c>
      <c r="G18" t="s">
        <v>466</v>
      </c>
      <c r="H18" t="s">
        <v>53</v>
      </c>
      <c r="I18" t="s">
        <v>129</v>
      </c>
      <c r="J18" t="s">
        <v>345</v>
      </c>
      <c r="K18" t="s">
        <v>509</v>
      </c>
      <c r="L18" t="s">
        <v>523</v>
      </c>
      <c r="M18" t="s">
        <v>511</v>
      </c>
      <c r="N18" t="s">
        <v>79</v>
      </c>
      <c r="O18" t="s">
        <v>556</v>
      </c>
      <c r="P18" t="s">
        <v>558</v>
      </c>
      <c r="Q18" t="s">
        <v>426</v>
      </c>
      <c r="R18" t="s">
        <v>229</v>
      </c>
      <c r="S18" t="s">
        <v>606</v>
      </c>
      <c r="T18" t="s">
        <v>619</v>
      </c>
      <c r="U18" t="s">
        <v>632</v>
      </c>
      <c r="V18" t="s">
        <v>643</v>
      </c>
      <c r="W18" t="s">
        <v>542</v>
      </c>
      <c r="X18" t="s">
        <v>448</v>
      </c>
      <c r="Y18" t="s">
        <v>556</v>
      </c>
    </row>
    <row r="19" spans="1:25" x14ac:dyDescent="0.35">
      <c r="A19" s="1" t="s">
        <v>377</v>
      </c>
      <c r="B19" t="s">
        <v>395</v>
      </c>
      <c r="C19" t="s">
        <v>410</v>
      </c>
      <c r="D19" t="s">
        <v>423</v>
      </c>
      <c r="E19" t="s">
        <v>438</v>
      </c>
      <c r="F19" t="s">
        <v>453</v>
      </c>
      <c r="G19" t="s">
        <v>467</v>
      </c>
      <c r="H19" t="s">
        <v>480</v>
      </c>
      <c r="I19" t="s">
        <v>490</v>
      </c>
      <c r="J19" t="s">
        <v>500</v>
      </c>
      <c r="K19" t="s">
        <v>510</v>
      </c>
      <c r="L19" t="s">
        <v>524</v>
      </c>
      <c r="M19" t="s">
        <v>537</v>
      </c>
      <c r="N19" t="s">
        <v>544</v>
      </c>
      <c r="O19" t="s">
        <v>557</v>
      </c>
      <c r="P19" t="s">
        <v>571</v>
      </c>
      <c r="Q19" t="s">
        <v>584</v>
      </c>
      <c r="R19" t="s">
        <v>596</v>
      </c>
      <c r="S19" t="s">
        <v>607</v>
      </c>
      <c r="T19" t="s">
        <v>620</v>
      </c>
      <c r="U19" t="s">
        <v>633</v>
      </c>
      <c r="V19" t="s">
        <v>644</v>
      </c>
      <c r="W19" t="s">
        <v>657</v>
      </c>
      <c r="X19" t="s">
        <v>669</v>
      </c>
      <c r="Y19" t="s">
        <v>684</v>
      </c>
    </row>
    <row r="20" spans="1:25" x14ac:dyDescent="0.35">
      <c r="A20" s="1" t="s">
        <v>378</v>
      </c>
      <c r="B20" t="s">
        <v>396</v>
      </c>
      <c r="C20" t="s">
        <v>396</v>
      </c>
      <c r="D20" t="s">
        <v>424</v>
      </c>
      <c r="E20" t="s">
        <v>61</v>
      </c>
      <c r="F20" t="s">
        <v>390</v>
      </c>
      <c r="G20" t="s">
        <v>468</v>
      </c>
      <c r="H20" t="s">
        <v>328</v>
      </c>
      <c r="I20" t="s">
        <v>471</v>
      </c>
      <c r="J20" t="s">
        <v>396</v>
      </c>
      <c r="K20" t="s">
        <v>328</v>
      </c>
      <c r="L20" t="s">
        <v>525</v>
      </c>
      <c r="M20" t="s">
        <v>525</v>
      </c>
      <c r="N20" t="s">
        <v>535</v>
      </c>
      <c r="O20" t="s">
        <v>558</v>
      </c>
      <c r="P20" t="s">
        <v>572</v>
      </c>
      <c r="Q20" t="s">
        <v>442</v>
      </c>
      <c r="R20" t="s">
        <v>597</v>
      </c>
      <c r="S20" t="s">
        <v>608</v>
      </c>
      <c r="T20" t="s">
        <v>621</v>
      </c>
      <c r="U20" t="s">
        <v>609</v>
      </c>
      <c r="V20" t="s">
        <v>559</v>
      </c>
      <c r="W20" t="s">
        <v>559</v>
      </c>
      <c r="X20" t="s">
        <v>670</v>
      </c>
      <c r="Y20" t="s">
        <v>155</v>
      </c>
    </row>
    <row r="21" spans="1:25" x14ac:dyDescent="0.35">
      <c r="A21" s="1" t="s">
        <v>379</v>
      </c>
      <c r="B21" t="s">
        <v>397</v>
      </c>
      <c r="C21" t="s">
        <v>129</v>
      </c>
      <c r="D21" t="s">
        <v>119</v>
      </c>
      <c r="E21" t="s">
        <v>439</v>
      </c>
      <c r="F21" t="s">
        <v>454</v>
      </c>
      <c r="G21" t="s">
        <v>469</v>
      </c>
      <c r="H21" t="s">
        <v>400</v>
      </c>
      <c r="I21" t="s">
        <v>129</v>
      </c>
      <c r="J21" t="s">
        <v>501</v>
      </c>
      <c r="K21" t="s">
        <v>511</v>
      </c>
      <c r="L21" t="s">
        <v>526</v>
      </c>
      <c r="M21" t="s">
        <v>193</v>
      </c>
      <c r="N21" t="s">
        <v>532</v>
      </c>
      <c r="O21" t="s">
        <v>559</v>
      </c>
      <c r="P21" t="s">
        <v>573</v>
      </c>
      <c r="Q21" t="s">
        <v>585</v>
      </c>
      <c r="R21" t="s">
        <v>437</v>
      </c>
      <c r="S21" t="s">
        <v>609</v>
      </c>
      <c r="T21" t="s">
        <v>622</v>
      </c>
      <c r="U21" t="s">
        <v>634</v>
      </c>
      <c r="V21" t="s">
        <v>90</v>
      </c>
      <c r="W21" t="s">
        <v>602</v>
      </c>
      <c r="X21" t="s">
        <v>53</v>
      </c>
      <c r="Y21" t="s">
        <v>75</v>
      </c>
    </row>
    <row r="22" spans="1:25" x14ac:dyDescent="0.35">
      <c r="A22" s="1" t="s">
        <v>380</v>
      </c>
      <c r="B22" t="s">
        <v>398</v>
      </c>
      <c r="C22" t="s">
        <v>411</v>
      </c>
      <c r="D22" t="s">
        <v>425</v>
      </c>
      <c r="E22" t="s">
        <v>440</v>
      </c>
      <c r="F22" t="s">
        <v>455</v>
      </c>
      <c r="G22" t="s">
        <v>470</v>
      </c>
      <c r="H22" t="s">
        <v>481</v>
      </c>
      <c r="I22" t="s">
        <v>491</v>
      </c>
      <c r="J22" t="s">
        <v>502</v>
      </c>
      <c r="K22" t="s">
        <v>512</v>
      </c>
      <c r="L22" t="s">
        <v>527</v>
      </c>
      <c r="M22" t="s">
        <v>538</v>
      </c>
      <c r="N22" t="s">
        <v>545</v>
      </c>
      <c r="O22" t="s">
        <v>560</v>
      </c>
      <c r="P22" t="s">
        <v>574</v>
      </c>
      <c r="Q22" t="s">
        <v>586</v>
      </c>
      <c r="R22" t="s">
        <v>598</v>
      </c>
      <c r="S22" t="s">
        <v>610</v>
      </c>
      <c r="T22" t="s">
        <v>623</v>
      </c>
      <c r="U22" t="s">
        <v>635</v>
      </c>
      <c r="V22" t="s">
        <v>645</v>
      </c>
      <c r="W22" t="s">
        <v>658</v>
      </c>
      <c r="X22" t="s">
        <v>671</v>
      </c>
      <c r="Y22" t="s">
        <v>685</v>
      </c>
    </row>
    <row r="23" spans="1:25" x14ac:dyDescent="0.35">
      <c r="A23" s="1" t="s">
        <v>381</v>
      </c>
      <c r="B23" t="s">
        <v>399</v>
      </c>
      <c r="C23" t="s">
        <v>53</v>
      </c>
      <c r="D23" t="s">
        <v>229</v>
      </c>
      <c r="E23" t="s">
        <v>441</v>
      </c>
      <c r="F23" t="s">
        <v>397</v>
      </c>
      <c r="G23" t="s">
        <v>471</v>
      </c>
      <c r="H23" t="s">
        <v>482</v>
      </c>
      <c r="I23" t="s">
        <v>400</v>
      </c>
      <c r="J23" t="s">
        <v>134</v>
      </c>
      <c r="K23" t="s">
        <v>390</v>
      </c>
      <c r="L23" t="s">
        <v>396</v>
      </c>
      <c r="M23" t="s">
        <v>390</v>
      </c>
      <c r="N23" t="s">
        <v>546</v>
      </c>
      <c r="O23" t="s">
        <v>532</v>
      </c>
      <c r="P23" t="s">
        <v>328</v>
      </c>
      <c r="Q23" t="s">
        <v>390</v>
      </c>
      <c r="R23" t="s">
        <v>400</v>
      </c>
      <c r="S23" t="s">
        <v>611</v>
      </c>
      <c r="T23" t="s">
        <v>95</v>
      </c>
      <c r="U23" t="s">
        <v>468</v>
      </c>
      <c r="V23" t="s">
        <v>400</v>
      </c>
      <c r="W23" t="s">
        <v>400</v>
      </c>
      <c r="X23" t="s">
        <v>672</v>
      </c>
      <c r="Y23" t="s">
        <v>75</v>
      </c>
    </row>
    <row r="24" spans="1:25" x14ac:dyDescent="0.35">
      <c r="A24" s="1" t="s">
        <v>382</v>
      </c>
      <c r="B24" t="s">
        <v>400</v>
      </c>
      <c r="C24" t="s">
        <v>397</v>
      </c>
      <c r="D24" t="s">
        <v>426</v>
      </c>
      <c r="E24" t="s">
        <v>442</v>
      </c>
      <c r="F24" t="s">
        <v>456</v>
      </c>
      <c r="G24" t="s">
        <v>397</v>
      </c>
      <c r="H24" t="s">
        <v>400</v>
      </c>
      <c r="I24" t="s">
        <v>75</v>
      </c>
      <c r="J24" t="s">
        <v>58</v>
      </c>
      <c r="K24" t="s">
        <v>76</v>
      </c>
      <c r="L24" t="s">
        <v>96</v>
      </c>
      <c r="M24" t="s">
        <v>115</v>
      </c>
      <c r="N24" t="s">
        <v>134</v>
      </c>
      <c r="O24" t="s">
        <v>155</v>
      </c>
      <c r="P24" t="s">
        <v>174</v>
      </c>
      <c r="Q24" t="s">
        <v>193</v>
      </c>
      <c r="R24" t="s">
        <v>211</v>
      </c>
      <c r="S24" t="s">
        <v>229</v>
      </c>
      <c r="T24" t="s">
        <v>245</v>
      </c>
      <c r="U24" t="s">
        <v>262</v>
      </c>
      <c r="V24" t="s">
        <v>61</v>
      </c>
      <c r="W24" t="s">
        <v>110</v>
      </c>
      <c r="X24" t="s">
        <v>311</v>
      </c>
      <c r="Y24" t="s">
        <v>328</v>
      </c>
    </row>
    <row r="25" spans="1:25" x14ac:dyDescent="0.35">
      <c r="A25" s="1" t="s">
        <v>383</v>
      </c>
      <c r="B25" t="s">
        <v>401</v>
      </c>
      <c r="C25" t="s">
        <v>412</v>
      </c>
      <c r="D25" t="s">
        <v>427</v>
      </c>
      <c r="E25" t="s">
        <v>443</v>
      </c>
      <c r="F25" t="s">
        <v>457</v>
      </c>
      <c r="G25" t="s">
        <v>472</v>
      </c>
      <c r="H25" t="s">
        <v>483</v>
      </c>
      <c r="I25" t="s">
        <v>492</v>
      </c>
      <c r="J25" t="s">
        <v>503</v>
      </c>
      <c r="K25" t="s">
        <v>513</v>
      </c>
      <c r="L25" t="s">
        <v>528</v>
      </c>
      <c r="M25" t="s">
        <v>539</v>
      </c>
      <c r="N25" t="s">
        <v>547</v>
      </c>
      <c r="O25" t="s">
        <v>561</v>
      </c>
      <c r="P25" t="s">
        <v>575</v>
      </c>
      <c r="Q25" t="s">
        <v>587</v>
      </c>
      <c r="R25" t="s">
        <v>599</v>
      </c>
      <c r="S25" t="s">
        <v>612</v>
      </c>
      <c r="T25" t="s">
        <v>624</v>
      </c>
      <c r="U25" t="s">
        <v>636</v>
      </c>
      <c r="V25" t="s">
        <v>646</v>
      </c>
      <c r="W25" t="s">
        <v>659</v>
      </c>
      <c r="X25" t="s">
        <v>673</v>
      </c>
      <c r="Y25" t="s">
        <v>686</v>
      </c>
    </row>
    <row r="26" spans="1:25" x14ac:dyDescent="0.35">
      <c r="A26" s="1" t="s">
        <v>384</v>
      </c>
      <c r="B26" t="s">
        <v>107</v>
      </c>
      <c r="C26" t="s">
        <v>413</v>
      </c>
      <c r="D26" t="s">
        <v>428</v>
      </c>
      <c r="E26" t="s">
        <v>444</v>
      </c>
      <c r="F26" t="s">
        <v>458</v>
      </c>
      <c r="G26" t="s">
        <v>473</v>
      </c>
      <c r="H26" t="s">
        <v>484</v>
      </c>
      <c r="I26" t="s">
        <v>493</v>
      </c>
      <c r="J26" t="s">
        <v>504</v>
      </c>
      <c r="K26" t="s">
        <v>514</v>
      </c>
      <c r="L26" t="s">
        <v>86</v>
      </c>
      <c r="M26" t="s">
        <v>106</v>
      </c>
      <c r="N26" t="s">
        <v>125</v>
      </c>
      <c r="O26" t="s">
        <v>145</v>
      </c>
      <c r="P26" t="s">
        <v>165</v>
      </c>
      <c r="Q26" t="s">
        <v>183</v>
      </c>
      <c r="R26" t="s">
        <v>202</v>
      </c>
      <c r="S26" t="s">
        <v>220</v>
      </c>
      <c r="T26" t="s">
        <v>238</v>
      </c>
      <c r="U26" t="s">
        <v>253</v>
      </c>
      <c r="V26" t="s">
        <v>271</v>
      </c>
      <c r="W26" t="s">
        <v>70</v>
      </c>
      <c r="X26" t="s">
        <v>301</v>
      </c>
      <c r="Y26" t="s">
        <v>687</v>
      </c>
    </row>
    <row r="27" spans="1:25" x14ac:dyDescent="0.35">
      <c r="A27" s="1" t="s">
        <v>385</v>
      </c>
      <c r="B27" t="s">
        <v>402</v>
      </c>
      <c r="C27" t="s">
        <v>414</v>
      </c>
      <c r="D27" t="s">
        <v>429</v>
      </c>
      <c r="E27" t="s">
        <v>444</v>
      </c>
      <c r="F27" t="s">
        <v>458</v>
      </c>
      <c r="G27" t="s">
        <v>474</v>
      </c>
      <c r="H27" t="s">
        <v>484</v>
      </c>
      <c r="I27" t="s">
        <v>493</v>
      </c>
      <c r="J27" t="s">
        <v>504</v>
      </c>
      <c r="K27" t="s">
        <v>514</v>
      </c>
      <c r="L27" t="s">
        <v>86</v>
      </c>
      <c r="M27" t="s">
        <v>106</v>
      </c>
      <c r="N27" t="s">
        <v>548</v>
      </c>
      <c r="O27" t="s">
        <v>145</v>
      </c>
      <c r="P27" t="s">
        <v>165</v>
      </c>
      <c r="Q27" t="s">
        <v>183</v>
      </c>
      <c r="R27" t="s">
        <v>202</v>
      </c>
      <c r="S27" t="s">
        <v>220</v>
      </c>
      <c r="T27" t="s">
        <v>238</v>
      </c>
      <c r="U27" t="s">
        <v>253</v>
      </c>
      <c r="V27" t="s">
        <v>271</v>
      </c>
      <c r="W27" t="s">
        <v>660</v>
      </c>
      <c r="X27" t="s">
        <v>674</v>
      </c>
      <c r="Y27" t="s">
        <v>687</v>
      </c>
    </row>
    <row r="28" spans="1:25" x14ac:dyDescent="0.35">
      <c r="A28" s="1" t="s">
        <v>386</v>
      </c>
      <c r="B28" t="s">
        <v>403</v>
      </c>
      <c r="C28" t="s">
        <v>403</v>
      </c>
      <c r="D28" t="s">
        <v>75</v>
      </c>
      <c r="E28" t="s">
        <v>400</v>
      </c>
      <c r="F28" t="s">
        <v>400</v>
      </c>
      <c r="G28" t="s">
        <v>400</v>
      </c>
      <c r="H28" t="s">
        <v>53</v>
      </c>
      <c r="I28" t="s">
        <v>53</v>
      </c>
      <c r="J28" t="s">
        <v>53</v>
      </c>
      <c r="K28" t="s">
        <v>53</v>
      </c>
      <c r="L28" t="s">
        <v>90</v>
      </c>
      <c r="M28" t="s">
        <v>110</v>
      </c>
      <c r="N28" t="s">
        <v>129</v>
      </c>
      <c r="O28" t="s">
        <v>149</v>
      </c>
      <c r="P28" t="s">
        <v>169</v>
      </c>
      <c r="Q28" t="s">
        <v>187</v>
      </c>
      <c r="R28" t="s">
        <v>173</v>
      </c>
      <c r="S28" t="s">
        <v>223</v>
      </c>
      <c r="T28" t="s">
        <v>242</v>
      </c>
      <c r="U28" t="s">
        <v>257</v>
      </c>
      <c r="V28" t="s">
        <v>275</v>
      </c>
      <c r="W28" t="s">
        <v>288</v>
      </c>
      <c r="X28" t="s">
        <v>305</v>
      </c>
      <c r="Y28" t="s">
        <v>120</v>
      </c>
    </row>
    <row r="29" spans="1:25" x14ac:dyDescent="0.35">
      <c r="A29" s="1" t="s">
        <v>387</v>
      </c>
      <c r="B29" t="s">
        <v>403</v>
      </c>
      <c r="C29" t="s">
        <v>75</v>
      </c>
      <c r="D29" t="s">
        <v>400</v>
      </c>
      <c r="E29" t="s">
        <v>400</v>
      </c>
      <c r="F29" t="s">
        <v>400</v>
      </c>
      <c r="G29" t="s">
        <v>53</v>
      </c>
      <c r="H29" t="s">
        <v>95</v>
      </c>
      <c r="I29" t="s">
        <v>95</v>
      </c>
      <c r="J29" t="s">
        <v>53</v>
      </c>
      <c r="K29" t="s">
        <v>53</v>
      </c>
      <c r="L29" t="s">
        <v>90</v>
      </c>
      <c r="M29" t="s">
        <v>110</v>
      </c>
      <c r="N29" t="s">
        <v>129</v>
      </c>
      <c r="O29" t="s">
        <v>149</v>
      </c>
      <c r="P29" t="s">
        <v>169</v>
      </c>
      <c r="Q29" t="s">
        <v>187</v>
      </c>
      <c r="R29" t="s">
        <v>173</v>
      </c>
      <c r="S29" t="s">
        <v>223</v>
      </c>
      <c r="T29" t="s">
        <v>242</v>
      </c>
      <c r="U29" t="s">
        <v>257</v>
      </c>
      <c r="V29" t="s">
        <v>288</v>
      </c>
      <c r="W29" t="s">
        <v>661</v>
      </c>
      <c r="X29" t="s">
        <v>675</v>
      </c>
      <c r="Y29" t="s">
        <v>120</v>
      </c>
    </row>
  </sheetData>
  <pageMargins left="0.7" right="0.7" top="0.75" bottom="0.75" header="0.3" footer="0.3"/>
  <ignoredErrors>
    <ignoredError sqref="B1:Y2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1.453125" customWidth="1"/>
    <col min="2" max="18" width="10.6328125" customWidth="1"/>
  </cols>
  <sheetData>
    <row r="1" spans="1:18" x14ac:dyDescent="0.35">
      <c r="A1" t="str">
        <f>Info!B2</f>
        <v>KRATOS DEFENSE &amp; SECURITY SOLUTIONS, INC.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x14ac:dyDescent="0.35">
      <c r="A2" s="1" t="s">
        <v>23</v>
      </c>
      <c r="B2" t="s">
        <v>47</v>
      </c>
      <c r="C2" t="s">
        <v>67</v>
      </c>
      <c r="D2" t="s">
        <v>85</v>
      </c>
      <c r="E2" t="s">
        <v>105</v>
      </c>
      <c r="F2" t="s">
        <v>124</v>
      </c>
      <c r="G2" t="s">
        <v>144</v>
      </c>
      <c r="H2" t="s">
        <v>164</v>
      </c>
      <c r="I2" t="s">
        <v>182</v>
      </c>
      <c r="J2" t="s">
        <v>201</v>
      </c>
      <c r="K2" t="s">
        <v>219</v>
      </c>
      <c r="L2" t="s">
        <v>237</v>
      </c>
      <c r="M2" t="s">
        <v>252</v>
      </c>
      <c r="N2" t="s">
        <v>270</v>
      </c>
      <c r="O2" t="s">
        <v>286</v>
      </c>
      <c r="P2" t="s">
        <v>300</v>
      </c>
      <c r="Q2" t="s">
        <v>320</v>
      </c>
      <c r="R2" t="s">
        <v>336</v>
      </c>
    </row>
    <row r="3" spans="1:18" x14ac:dyDescent="0.35">
      <c r="A3" s="1" t="s">
        <v>24</v>
      </c>
      <c r="B3" t="s">
        <v>48</v>
      </c>
      <c r="C3" t="s">
        <v>68</v>
      </c>
      <c r="D3" t="s">
        <v>86</v>
      </c>
      <c r="E3" t="s">
        <v>106</v>
      </c>
      <c r="F3" t="s">
        <v>125</v>
      </c>
      <c r="G3" t="s">
        <v>145</v>
      </c>
      <c r="H3" t="s">
        <v>165</v>
      </c>
      <c r="I3" t="s">
        <v>183</v>
      </c>
      <c r="J3" t="s">
        <v>202</v>
      </c>
      <c r="K3" t="s">
        <v>220</v>
      </c>
      <c r="L3" t="s">
        <v>238</v>
      </c>
      <c r="M3" t="s">
        <v>253</v>
      </c>
      <c r="N3" t="s">
        <v>271</v>
      </c>
      <c r="O3" t="s">
        <v>70</v>
      </c>
      <c r="P3" t="s">
        <v>301</v>
      </c>
      <c r="Q3" t="s">
        <v>321</v>
      </c>
      <c r="R3" t="s">
        <v>69</v>
      </c>
    </row>
    <row r="4" spans="1:18" x14ac:dyDescent="0.35">
      <c r="A4" s="1" t="s">
        <v>25</v>
      </c>
      <c r="B4" t="s">
        <v>49</v>
      </c>
      <c r="C4" t="s">
        <v>69</v>
      </c>
      <c r="D4" t="s">
        <v>87</v>
      </c>
      <c r="E4" t="s">
        <v>107</v>
      </c>
      <c r="F4" t="s">
        <v>126</v>
      </c>
      <c r="G4" t="s">
        <v>146</v>
      </c>
      <c r="H4" t="s">
        <v>166</v>
      </c>
      <c r="I4" t="s">
        <v>184</v>
      </c>
      <c r="J4" t="s">
        <v>203</v>
      </c>
      <c r="K4" t="s">
        <v>183</v>
      </c>
      <c r="L4" t="s">
        <v>239</v>
      </c>
      <c r="M4" t="s">
        <v>254</v>
      </c>
      <c r="N4" t="s">
        <v>272</v>
      </c>
      <c r="O4" t="s">
        <v>108</v>
      </c>
      <c r="P4" t="s">
        <v>302</v>
      </c>
      <c r="Q4" t="s">
        <v>322</v>
      </c>
      <c r="R4" t="s">
        <v>337</v>
      </c>
    </row>
    <row r="5" spans="1:18" x14ac:dyDescent="0.35">
      <c r="A5" s="1" t="s">
        <v>26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50</v>
      </c>
    </row>
    <row r="6" spans="1:18" x14ac:dyDescent="0.35">
      <c r="A6" s="1" t="s">
        <v>27</v>
      </c>
      <c r="B6" t="s">
        <v>51</v>
      </c>
      <c r="C6" t="s">
        <v>70</v>
      </c>
      <c r="D6" t="s">
        <v>88</v>
      </c>
      <c r="E6" t="s">
        <v>108</v>
      </c>
      <c r="F6" t="s">
        <v>127</v>
      </c>
      <c r="G6" t="s">
        <v>147</v>
      </c>
      <c r="H6" t="s">
        <v>167</v>
      </c>
      <c r="I6" t="s">
        <v>185</v>
      </c>
      <c r="J6" t="s">
        <v>204</v>
      </c>
      <c r="K6" t="s">
        <v>221</v>
      </c>
      <c r="L6" t="s">
        <v>240</v>
      </c>
      <c r="M6" t="s">
        <v>255</v>
      </c>
      <c r="N6" t="s">
        <v>273</v>
      </c>
      <c r="O6" t="s">
        <v>204</v>
      </c>
      <c r="P6" t="s">
        <v>303</v>
      </c>
      <c r="Q6" t="s">
        <v>323</v>
      </c>
      <c r="R6" t="s">
        <v>338</v>
      </c>
    </row>
    <row r="7" spans="1:18" x14ac:dyDescent="0.35">
      <c r="A7" s="1" t="s">
        <v>28</v>
      </c>
      <c r="B7" t="s">
        <v>52</v>
      </c>
      <c r="C7" t="s">
        <v>71</v>
      </c>
      <c r="D7" t="s">
        <v>89</v>
      </c>
      <c r="E7" t="s">
        <v>109</v>
      </c>
      <c r="F7" t="s">
        <v>128</v>
      </c>
      <c r="G7" t="s">
        <v>148</v>
      </c>
      <c r="H7" t="s">
        <v>168</v>
      </c>
      <c r="I7" t="s">
        <v>186</v>
      </c>
      <c r="J7" t="s">
        <v>205</v>
      </c>
      <c r="K7" t="s">
        <v>222</v>
      </c>
      <c r="L7" t="s">
        <v>241</v>
      </c>
      <c r="M7" t="s">
        <v>256</v>
      </c>
      <c r="N7" t="s">
        <v>274</v>
      </c>
      <c r="O7" t="s">
        <v>287</v>
      </c>
      <c r="P7" t="s">
        <v>304</v>
      </c>
      <c r="Q7" t="s">
        <v>324</v>
      </c>
      <c r="R7" t="s">
        <v>339</v>
      </c>
    </row>
    <row r="8" spans="1:18" x14ac:dyDescent="0.35">
      <c r="A8" s="1" t="s">
        <v>29</v>
      </c>
      <c r="B8" t="s">
        <v>53</v>
      </c>
      <c r="C8" t="s">
        <v>53</v>
      </c>
      <c r="D8" t="s">
        <v>90</v>
      </c>
      <c r="E8" t="s">
        <v>110</v>
      </c>
      <c r="F8" t="s">
        <v>129</v>
      </c>
      <c r="G8" t="s">
        <v>149</v>
      </c>
      <c r="H8" t="s">
        <v>169</v>
      </c>
      <c r="I8" t="s">
        <v>187</v>
      </c>
      <c r="J8" t="s">
        <v>173</v>
      </c>
      <c r="K8" t="s">
        <v>223</v>
      </c>
      <c r="L8" t="s">
        <v>242</v>
      </c>
      <c r="M8" t="s">
        <v>257</v>
      </c>
      <c r="N8" t="s">
        <v>275</v>
      </c>
      <c r="O8" t="s">
        <v>288</v>
      </c>
      <c r="P8" t="s">
        <v>305</v>
      </c>
      <c r="Q8" t="s">
        <v>120</v>
      </c>
      <c r="R8" t="s">
        <v>340</v>
      </c>
    </row>
    <row r="9" spans="1:18" x14ac:dyDescent="0.35">
      <c r="A9" s="1" t="s">
        <v>30</v>
      </c>
      <c r="B9" t="s">
        <v>54</v>
      </c>
      <c r="C9" t="s">
        <v>72</v>
      </c>
      <c r="D9" t="s">
        <v>91</v>
      </c>
      <c r="E9" t="s">
        <v>111</v>
      </c>
      <c r="F9" t="s">
        <v>130</v>
      </c>
      <c r="G9" t="s">
        <v>150</v>
      </c>
      <c r="H9" t="s">
        <v>170</v>
      </c>
      <c r="I9" t="s">
        <v>188</v>
      </c>
      <c r="J9" t="s">
        <v>206</v>
      </c>
      <c r="K9" t="s">
        <v>224</v>
      </c>
      <c r="L9" t="s">
        <v>243</v>
      </c>
      <c r="M9" t="s">
        <v>258</v>
      </c>
      <c r="N9" t="s">
        <v>276</v>
      </c>
      <c r="O9" t="s">
        <v>289</v>
      </c>
      <c r="P9" t="s">
        <v>306</v>
      </c>
      <c r="Q9" t="s">
        <v>325</v>
      </c>
      <c r="R9" t="s">
        <v>341</v>
      </c>
    </row>
    <row r="10" spans="1:18" x14ac:dyDescent="0.35">
      <c r="A10" s="1" t="s">
        <v>31</v>
      </c>
      <c r="B10" t="s">
        <v>55</v>
      </c>
      <c r="C10" t="s">
        <v>55</v>
      </c>
      <c r="D10" t="s">
        <v>92</v>
      </c>
      <c r="E10" t="s">
        <v>112</v>
      </c>
      <c r="F10" t="s">
        <v>131</v>
      </c>
      <c r="G10" t="s">
        <v>151</v>
      </c>
      <c r="H10" t="s">
        <v>55</v>
      </c>
      <c r="I10" t="s">
        <v>189</v>
      </c>
      <c r="J10" t="s">
        <v>207</v>
      </c>
      <c r="K10" t="s">
        <v>225</v>
      </c>
      <c r="L10" t="s">
        <v>55</v>
      </c>
      <c r="M10" t="s">
        <v>259</v>
      </c>
      <c r="N10" t="s">
        <v>277</v>
      </c>
      <c r="O10" t="s">
        <v>290</v>
      </c>
      <c r="P10" t="s">
        <v>307</v>
      </c>
      <c r="Q10" t="s">
        <v>326</v>
      </c>
      <c r="R10" t="s">
        <v>342</v>
      </c>
    </row>
    <row r="11" spans="1:18" x14ac:dyDescent="0.35">
      <c r="A11" s="1" t="s">
        <v>32</v>
      </c>
      <c r="B11" t="s">
        <v>50</v>
      </c>
      <c r="C11" t="s">
        <v>50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</row>
    <row r="12" spans="1:18" x14ac:dyDescent="0.35">
      <c r="A12" s="1" t="s">
        <v>33</v>
      </c>
      <c r="B12" t="s">
        <v>56</v>
      </c>
      <c r="C12" t="s">
        <v>73</v>
      </c>
      <c r="D12" t="s">
        <v>93</v>
      </c>
      <c r="E12" t="s">
        <v>113</v>
      </c>
      <c r="F12" t="s">
        <v>132</v>
      </c>
      <c r="G12" t="s">
        <v>152</v>
      </c>
      <c r="H12" t="s">
        <v>171</v>
      </c>
      <c r="I12" t="s">
        <v>190</v>
      </c>
      <c r="J12" t="s">
        <v>208</v>
      </c>
      <c r="K12" t="s">
        <v>226</v>
      </c>
      <c r="L12" t="s">
        <v>244</v>
      </c>
      <c r="M12" t="s">
        <v>260</v>
      </c>
      <c r="N12" t="s">
        <v>278</v>
      </c>
      <c r="O12" t="s">
        <v>291</v>
      </c>
      <c r="P12" t="s">
        <v>308</v>
      </c>
      <c r="Q12" t="s">
        <v>327</v>
      </c>
      <c r="R12" t="s">
        <v>343</v>
      </c>
    </row>
    <row r="13" spans="1:18" x14ac:dyDescent="0.35">
      <c r="A13" s="1" t="s">
        <v>34</v>
      </c>
      <c r="B13" t="s">
        <v>57</v>
      </c>
      <c r="C13" t="s">
        <v>74</v>
      </c>
      <c r="D13" t="s">
        <v>94</v>
      </c>
      <c r="E13" t="s">
        <v>114</v>
      </c>
      <c r="F13" t="s">
        <v>133</v>
      </c>
      <c r="G13" t="s">
        <v>153</v>
      </c>
      <c r="H13" t="s">
        <v>172</v>
      </c>
      <c r="I13" t="s">
        <v>191</v>
      </c>
      <c r="J13" t="s">
        <v>209</v>
      </c>
      <c r="K13" t="s">
        <v>227</v>
      </c>
      <c r="L13" t="s">
        <v>157</v>
      </c>
      <c r="M13" t="s">
        <v>261</v>
      </c>
      <c r="N13" t="s">
        <v>235</v>
      </c>
      <c r="O13" t="s">
        <v>292</v>
      </c>
      <c r="P13" t="s">
        <v>309</v>
      </c>
      <c r="Q13" t="s">
        <v>299</v>
      </c>
      <c r="R13" t="s">
        <v>344</v>
      </c>
    </row>
    <row r="14" spans="1:18" x14ac:dyDescent="0.35">
      <c r="A14" s="1" t="s">
        <v>35</v>
      </c>
      <c r="B14" t="s">
        <v>53</v>
      </c>
      <c r="C14" t="s">
        <v>75</v>
      </c>
      <c r="D14" t="s">
        <v>95</v>
      </c>
      <c r="E14" t="s">
        <v>90</v>
      </c>
      <c r="F14" t="s">
        <v>110</v>
      </c>
      <c r="G14" t="s">
        <v>154</v>
      </c>
      <c r="H14" t="s">
        <v>173</v>
      </c>
      <c r="I14" t="s">
        <v>192</v>
      </c>
      <c r="J14" t="s">
        <v>210</v>
      </c>
      <c r="K14" t="s">
        <v>228</v>
      </c>
      <c r="L14" t="s">
        <v>79</v>
      </c>
      <c r="M14" t="s">
        <v>79</v>
      </c>
      <c r="N14" t="s">
        <v>279</v>
      </c>
      <c r="O14" t="s">
        <v>99</v>
      </c>
      <c r="P14" t="s">
        <v>310</v>
      </c>
      <c r="Q14" t="s">
        <v>99</v>
      </c>
      <c r="R14" t="s">
        <v>210</v>
      </c>
    </row>
    <row r="15" spans="1:18" x14ac:dyDescent="0.35">
      <c r="A15" s="1" t="s">
        <v>36</v>
      </c>
      <c r="B15" t="s">
        <v>58</v>
      </c>
      <c r="C15" t="s">
        <v>76</v>
      </c>
      <c r="D15" t="s">
        <v>96</v>
      </c>
      <c r="E15" t="s">
        <v>115</v>
      </c>
      <c r="F15" t="s">
        <v>134</v>
      </c>
      <c r="G15" t="s">
        <v>155</v>
      </c>
      <c r="H15" t="s">
        <v>174</v>
      </c>
      <c r="I15" t="s">
        <v>193</v>
      </c>
      <c r="J15" t="s">
        <v>211</v>
      </c>
      <c r="K15" t="s">
        <v>229</v>
      </c>
      <c r="L15" t="s">
        <v>245</v>
      </c>
      <c r="M15" t="s">
        <v>262</v>
      </c>
      <c r="N15" t="s">
        <v>61</v>
      </c>
      <c r="O15" t="s">
        <v>110</v>
      </c>
      <c r="P15" t="s">
        <v>311</v>
      </c>
      <c r="Q15" t="s">
        <v>328</v>
      </c>
      <c r="R15" t="s">
        <v>345</v>
      </c>
    </row>
    <row r="16" spans="1:18" x14ac:dyDescent="0.35">
      <c r="A16" s="1" t="s">
        <v>37</v>
      </c>
      <c r="B16" t="s">
        <v>59</v>
      </c>
      <c r="C16" t="s">
        <v>77</v>
      </c>
      <c r="D16" t="s">
        <v>97</v>
      </c>
      <c r="E16" t="s">
        <v>116</v>
      </c>
      <c r="F16" t="s">
        <v>135</v>
      </c>
      <c r="G16" t="s">
        <v>156</v>
      </c>
      <c r="H16" t="s">
        <v>175</v>
      </c>
      <c r="I16" t="s">
        <v>180</v>
      </c>
      <c r="J16" t="s">
        <v>212</v>
      </c>
      <c r="K16" t="s">
        <v>230</v>
      </c>
      <c r="L16" t="s">
        <v>246</v>
      </c>
      <c r="M16" t="s">
        <v>263</v>
      </c>
      <c r="N16" t="s">
        <v>280</v>
      </c>
      <c r="O16" t="s">
        <v>293</v>
      </c>
      <c r="P16" t="s">
        <v>312</v>
      </c>
      <c r="Q16" t="s">
        <v>329</v>
      </c>
      <c r="R16" t="s">
        <v>346</v>
      </c>
    </row>
    <row r="17" spans="1:18" x14ac:dyDescent="0.35">
      <c r="A17" s="1" t="s">
        <v>38</v>
      </c>
      <c r="B17" t="s">
        <v>60</v>
      </c>
      <c r="C17" t="s">
        <v>78</v>
      </c>
      <c r="D17" t="s">
        <v>98</v>
      </c>
      <c r="E17" t="s">
        <v>117</v>
      </c>
      <c r="F17" t="s">
        <v>136</v>
      </c>
      <c r="G17" t="s">
        <v>157</v>
      </c>
      <c r="H17" t="s">
        <v>83</v>
      </c>
      <c r="I17" t="s">
        <v>194</v>
      </c>
      <c r="J17" t="s">
        <v>213</v>
      </c>
      <c r="K17" t="s">
        <v>198</v>
      </c>
      <c r="L17" t="s">
        <v>247</v>
      </c>
      <c r="M17" t="s">
        <v>264</v>
      </c>
      <c r="N17" t="s">
        <v>281</v>
      </c>
      <c r="O17" t="s">
        <v>294</v>
      </c>
      <c r="P17" t="s">
        <v>313</v>
      </c>
      <c r="Q17" t="s">
        <v>330</v>
      </c>
      <c r="R17" t="s">
        <v>347</v>
      </c>
    </row>
    <row r="18" spans="1:18" x14ac:dyDescent="0.35">
      <c r="A18" s="1" t="s">
        <v>39</v>
      </c>
      <c r="B18" t="s">
        <v>61</v>
      </c>
      <c r="C18" t="s">
        <v>79</v>
      </c>
      <c r="D18" t="s">
        <v>99</v>
      </c>
      <c r="E18" t="s">
        <v>118</v>
      </c>
      <c r="F18" t="s">
        <v>137</v>
      </c>
      <c r="G18" t="s">
        <v>158</v>
      </c>
      <c r="H18" t="s">
        <v>176</v>
      </c>
      <c r="I18" t="s">
        <v>195</v>
      </c>
      <c r="J18" t="s">
        <v>101</v>
      </c>
      <c r="K18" t="s">
        <v>231</v>
      </c>
      <c r="L18" t="s">
        <v>176</v>
      </c>
      <c r="M18" t="s">
        <v>265</v>
      </c>
      <c r="N18" t="s">
        <v>282</v>
      </c>
      <c r="O18" t="s">
        <v>295</v>
      </c>
      <c r="P18" t="s">
        <v>314</v>
      </c>
      <c r="Q18" t="s">
        <v>331</v>
      </c>
      <c r="R18" t="s">
        <v>348</v>
      </c>
    </row>
    <row r="19" spans="1:18" x14ac:dyDescent="0.35">
      <c r="A19" s="1" t="s">
        <v>40</v>
      </c>
      <c r="B19" t="s">
        <v>50</v>
      </c>
      <c r="C19" t="s">
        <v>80</v>
      </c>
      <c r="D19" t="s">
        <v>100</v>
      </c>
      <c r="E19" t="s">
        <v>119</v>
      </c>
      <c r="F19" t="s">
        <v>138</v>
      </c>
      <c r="G19" t="s">
        <v>159</v>
      </c>
      <c r="H19" t="s">
        <v>177</v>
      </c>
      <c r="I19" t="s">
        <v>196</v>
      </c>
      <c r="J19" t="s">
        <v>214</v>
      </c>
      <c r="K19" t="s">
        <v>232</v>
      </c>
      <c r="L19" t="s">
        <v>248</v>
      </c>
      <c r="M19" t="s">
        <v>266</v>
      </c>
      <c r="N19" t="s">
        <v>266</v>
      </c>
      <c r="O19" t="s">
        <v>296</v>
      </c>
      <c r="P19" t="s">
        <v>295</v>
      </c>
      <c r="Q19" t="s">
        <v>332</v>
      </c>
      <c r="R19" t="s">
        <v>56</v>
      </c>
    </row>
    <row r="20" spans="1:18" x14ac:dyDescent="0.35">
      <c r="A20" s="1" t="s">
        <v>41</v>
      </c>
      <c r="B20" t="s">
        <v>62</v>
      </c>
      <c r="C20" t="s">
        <v>81</v>
      </c>
      <c r="D20" t="s">
        <v>101</v>
      </c>
      <c r="E20" t="s">
        <v>120</v>
      </c>
      <c r="F20" t="s">
        <v>139</v>
      </c>
      <c r="G20" t="s">
        <v>160</v>
      </c>
      <c r="H20" t="s">
        <v>178</v>
      </c>
      <c r="I20" t="s">
        <v>197</v>
      </c>
      <c r="J20" t="s">
        <v>215</v>
      </c>
      <c r="K20" t="s">
        <v>233</v>
      </c>
      <c r="L20" t="s">
        <v>249</v>
      </c>
      <c r="M20" t="s">
        <v>267</v>
      </c>
      <c r="N20" t="s">
        <v>283</v>
      </c>
      <c r="O20" t="s">
        <v>297</v>
      </c>
      <c r="P20" t="s">
        <v>315</v>
      </c>
      <c r="Q20" t="s">
        <v>333</v>
      </c>
      <c r="R20" t="s">
        <v>349</v>
      </c>
    </row>
    <row r="21" spans="1:18" x14ac:dyDescent="0.35">
      <c r="A21" s="1" t="s">
        <v>42</v>
      </c>
      <c r="B21" t="s">
        <v>63</v>
      </c>
      <c r="C21" t="s">
        <v>82</v>
      </c>
      <c r="D21" t="s">
        <v>102</v>
      </c>
      <c r="E21" t="s">
        <v>121</v>
      </c>
      <c r="F21" t="s">
        <v>140</v>
      </c>
      <c r="G21" t="s">
        <v>161</v>
      </c>
      <c r="H21" t="s">
        <v>179</v>
      </c>
      <c r="I21" t="s">
        <v>198</v>
      </c>
      <c r="J21" t="s">
        <v>216</v>
      </c>
      <c r="K21" t="s">
        <v>234</v>
      </c>
      <c r="L21" t="s">
        <v>116</v>
      </c>
      <c r="M21" t="s">
        <v>216</v>
      </c>
      <c r="N21" t="s">
        <v>284</v>
      </c>
      <c r="O21" t="s">
        <v>298</v>
      </c>
      <c r="P21" t="s">
        <v>316</v>
      </c>
      <c r="Q21" t="s">
        <v>334</v>
      </c>
      <c r="R21" t="s">
        <v>350</v>
      </c>
    </row>
    <row r="22" spans="1:18" x14ac:dyDescent="0.35">
      <c r="A22" s="1" t="s">
        <v>43</v>
      </c>
      <c r="B22" t="s">
        <v>64</v>
      </c>
      <c r="C22" t="s">
        <v>83</v>
      </c>
      <c r="D22" t="s">
        <v>103</v>
      </c>
      <c r="E22" t="s">
        <v>122</v>
      </c>
      <c r="F22" t="s">
        <v>141</v>
      </c>
      <c r="G22" t="s">
        <v>162</v>
      </c>
      <c r="H22" t="s">
        <v>180</v>
      </c>
      <c r="I22" t="s">
        <v>199</v>
      </c>
      <c r="J22" t="s">
        <v>217</v>
      </c>
      <c r="K22" t="s">
        <v>235</v>
      </c>
      <c r="L22" t="s">
        <v>250</v>
      </c>
      <c r="M22" t="s">
        <v>268</v>
      </c>
      <c r="N22" t="s">
        <v>285</v>
      </c>
      <c r="O22" t="s">
        <v>299</v>
      </c>
      <c r="P22" t="s">
        <v>317</v>
      </c>
      <c r="Q22" t="s">
        <v>335</v>
      </c>
      <c r="R22" t="s">
        <v>227</v>
      </c>
    </row>
    <row r="23" spans="1:18" x14ac:dyDescent="0.35">
      <c r="A23" s="1" t="s">
        <v>44</v>
      </c>
      <c r="B23" t="s">
        <v>65</v>
      </c>
      <c r="C23" t="s">
        <v>84</v>
      </c>
      <c r="D23" t="s">
        <v>104</v>
      </c>
      <c r="E23" t="s">
        <v>123</v>
      </c>
      <c r="F23" t="s">
        <v>142</v>
      </c>
      <c r="G23" t="s">
        <v>163</v>
      </c>
      <c r="H23" t="s">
        <v>181</v>
      </c>
      <c r="I23" t="s">
        <v>200</v>
      </c>
      <c r="J23" t="s">
        <v>218</v>
      </c>
      <c r="K23" t="s">
        <v>236</v>
      </c>
      <c r="L23" t="s">
        <v>251</v>
      </c>
      <c r="M23" t="s">
        <v>269</v>
      </c>
      <c r="N23" t="s">
        <v>227</v>
      </c>
      <c r="O23" t="s">
        <v>285</v>
      </c>
      <c r="P23" t="s">
        <v>318</v>
      </c>
      <c r="Q23" t="s">
        <v>330</v>
      </c>
      <c r="R23" t="s">
        <v>351</v>
      </c>
    </row>
    <row r="24" spans="1:18" x14ac:dyDescent="0.35">
      <c r="A24" s="1" t="s">
        <v>45</v>
      </c>
      <c r="B24" t="s">
        <v>66</v>
      </c>
      <c r="C24" t="s">
        <v>66</v>
      </c>
      <c r="D24" t="s">
        <v>66</v>
      </c>
      <c r="E24" t="s">
        <v>66</v>
      </c>
      <c r="F24" t="s">
        <v>66</v>
      </c>
      <c r="G24" t="s">
        <v>66</v>
      </c>
      <c r="H24" t="s">
        <v>66</v>
      </c>
      <c r="I24" t="s">
        <v>66</v>
      </c>
      <c r="J24" t="s">
        <v>66</v>
      </c>
      <c r="K24" t="s">
        <v>66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</row>
    <row r="25" spans="1:18" x14ac:dyDescent="0.35">
      <c r="A25" s="1" t="s">
        <v>46</v>
      </c>
      <c r="B25" t="s">
        <v>50</v>
      </c>
      <c r="C25" t="s">
        <v>50</v>
      </c>
      <c r="D25" t="s">
        <v>50</v>
      </c>
      <c r="E25" t="s">
        <v>50</v>
      </c>
      <c r="F25" t="s">
        <v>143</v>
      </c>
      <c r="G25" t="s">
        <v>50</v>
      </c>
      <c r="H25" t="s">
        <v>50</v>
      </c>
      <c r="I25" t="s">
        <v>50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319</v>
      </c>
      <c r="Q25" t="s">
        <v>50</v>
      </c>
      <c r="R25" t="s">
        <v>50</v>
      </c>
    </row>
    <row r="29" spans="1:18" x14ac:dyDescent="0.35">
      <c r="A29" t="s">
        <v>1094</v>
      </c>
      <c r="B29">
        <f>B3*B9</f>
        <v>33.884</v>
      </c>
      <c r="C29">
        <f t="shared" ref="C29:R29" si="0">C3*C9</f>
        <v>20.387</v>
      </c>
      <c r="D29">
        <f t="shared" si="0"/>
        <v>16.799999999999997</v>
      </c>
      <c r="E29">
        <f t="shared" si="0"/>
        <v>8.7919999999999998</v>
      </c>
      <c r="F29">
        <f t="shared" si="0"/>
        <v>11.571</v>
      </c>
      <c r="G29">
        <f t="shared" si="0"/>
        <v>10.472</v>
      </c>
      <c r="H29">
        <f t="shared" si="0"/>
        <v>5.6119999999999992</v>
      </c>
      <c r="I29">
        <f t="shared" si="0"/>
        <v>6.370000000000001</v>
      </c>
      <c r="J29">
        <f t="shared" si="0"/>
        <v>7.1550000000000002</v>
      </c>
      <c r="K29">
        <f t="shared" si="0"/>
        <v>5.2360000000000007</v>
      </c>
      <c r="L29">
        <f t="shared" si="0"/>
        <v>5.1479999999999997</v>
      </c>
      <c r="M29">
        <f t="shared" si="0"/>
        <v>10.368</v>
      </c>
      <c r="N29">
        <f t="shared" si="0"/>
        <v>10.925999999999998</v>
      </c>
      <c r="O29">
        <f t="shared" si="0"/>
        <v>18.827999999999999</v>
      </c>
      <c r="P29">
        <f t="shared" si="0"/>
        <v>18.285</v>
      </c>
      <c r="Q29">
        <f t="shared" si="0"/>
        <v>31.588000000000001</v>
      </c>
      <c r="R29">
        <f t="shared" si="0"/>
        <v>14.16</v>
      </c>
    </row>
  </sheetData>
  <pageMargins left="0.7" right="0.7" top="0.75" bottom="0.75" header="0.3" footer="0.3"/>
  <ignoredErrors>
    <ignoredError sqref="B1:R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workbookViewId="0"/>
  </sheetViews>
  <sheetFormatPr defaultRowHeight="14.5" x14ac:dyDescent="0.35"/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688</v>
      </c>
      <c r="B2" t="s">
        <v>403</v>
      </c>
      <c r="C2" t="s">
        <v>310</v>
      </c>
      <c r="D2" t="s">
        <v>408</v>
      </c>
      <c r="E2" t="s">
        <v>242</v>
      </c>
      <c r="F2" t="s">
        <v>519</v>
      </c>
      <c r="G2" t="s">
        <v>751</v>
      </c>
      <c r="H2" t="s">
        <v>419</v>
      </c>
      <c r="I2" t="s">
        <v>110</v>
      </c>
      <c r="J2" t="s">
        <v>400</v>
      </c>
      <c r="K2" t="s">
        <v>90</v>
      </c>
      <c r="L2" t="s">
        <v>75</v>
      </c>
      <c r="M2" t="s">
        <v>397</v>
      </c>
      <c r="N2" t="s">
        <v>394</v>
      </c>
      <c r="O2" t="s">
        <v>604</v>
      </c>
      <c r="P2" t="s">
        <v>804</v>
      </c>
      <c r="Q2" t="s">
        <v>505</v>
      </c>
      <c r="R2" t="s">
        <v>310</v>
      </c>
      <c r="S2" t="s">
        <v>448</v>
      </c>
      <c r="T2" t="s">
        <v>488</v>
      </c>
      <c r="U2" t="s">
        <v>857</v>
      </c>
      <c r="V2" t="s">
        <v>750</v>
      </c>
      <c r="W2" t="s">
        <v>591</v>
      </c>
      <c r="X2" t="s">
        <v>885</v>
      </c>
      <c r="Y2" t="s">
        <v>896</v>
      </c>
    </row>
    <row r="3" spans="1:25" x14ac:dyDescent="0.35">
      <c r="A3" s="1" t="s">
        <v>689</v>
      </c>
      <c r="B3" t="s">
        <v>50</v>
      </c>
      <c r="C3" t="s">
        <v>542</v>
      </c>
      <c r="D3" t="s">
        <v>50</v>
      </c>
      <c r="E3" t="s">
        <v>50</v>
      </c>
      <c r="F3" t="s">
        <v>50</v>
      </c>
      <c r="G3" t="s">
        <v>99</v>
      </c>
      <c r="H3" t="s">
        <v>95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</row>
    <row r="4" spans="1:25" x14ac:dyDescent="0.35">
      <c r="A4" s="1" t="s">
        <v>690</v>
      </c>
      <c r="B4" t="s">
        <v>403</v>
      </c>
      <c r="C4" t="s">
        <v>728</v>
      </c>
      <c r="D4" t="s">
        <v>408</v>
      </c>
      <c r="E4" t="s">
        <v>242</v>
      </c>
      <c r="F4" t="s">
        <v>519</v>
      </c>
      <c r="G4" t="s">
        <v>640</v>
      </c>
      <c r="H4" t="s">
        <v>757</v>
      </c>
      <c r="I4" t="s">
        <v>110</v>
      </c>
      <c r="J4" t="s">
        <v>400</v>
      </c>
      <c r="K4" t="s">
        <v>90</v>
      </c>
      <c r="L4" t="s">
        <v>75</v>
      </c>
      <c r="M4" t="s">
        <v>397</v>
      </c>
      <c r="N4" t="s">
        <v>394</v>
      </c>
      <c r="O4" t="s">
        <v>604</v>
      </c>
      <c r="P4" t="s">
        <v>804</v>
      </c>
      <c r="Q4" t="s">
        <v>505</v>
      </c>
      <c r="R4" t="s">
        <v>310</v>
      </c>
      <c r="S4" t="s">
        <v>448</v>
      </c>
      <c r="T4" t="s">
        <v>488</v>
      </c>
      <c r="U4" t="s">
        <v>857</v>
      </c>
      <c r="V4" t="s">
        <v>750</v>
      </c>
      <c r="W4" t="s">
        <v>591</v>
      </c>
      <c r="X4" t="s">
        <v>885</v>
      </c>
      <c r="Y4" t="s">
        <v>896</v>
      </c>
    </row>
    <row r="5" spans="1:25" x14ac:dyDescent="0.35">
      <c r="A5" s="1" t="s">
        <v>691</v>
      </c>
      <c r="B5" t="s">
        <v>154</v>
      </c>
      <c r="C5" t="s">
        <v>169</v>
      </c>
      <c r="D5" t="s">
        <v>732</v>
      </c>
      <c r="E5" t="s">
        <v>738</v>
      </c>
      <c r="F5" t="s">
        <v>137</v>
      </c>
      <c r="G5" t="s">
        <v>752</v>
      </c>
      <c r="H5" t="s">
        <v>758</v>
      </c>
      <c r="I5" t="s">
        <v>763</v>
      </c>
      <c r="J5" t="s">
        <v>769</v>
      </c>
      <c r="K5" t="s">
        <v>582</v>
      </c>
      <c r="L5" t="s">
        <v>780</v>
      </c>
      <c r="M5" t="s">
        <v>311</v>
      </c>
      <c r="N5" t="s">
        <v>791</v>
      </c>
      <c r="O5" t="s">
        <v>795</v>
      </c>
      <c r="P5" t="s">
        <v>249</v>
      </c>
      <c r="Q5" t="s">
        <v>820</v>
      </c>
      <c r="R5" t="s">
        <v>830</v>
      </c>
      <c r="S5" t="s">
        <v>842</v>
      </c>
      <c r="T5" t="s">
        <v>747</v>
      </c>
      <c r="U5" t="s">
        <v>529</v>
      </c>
      <c r="V5" t="s">
        <v>865</v>
      </c>
      <c r="W5" t="s">
        <v>875</v>
      </c>
      <c r="X5" t="s">
        <v>886</v>
      </c>
      <c r="Y5" t="s">
        <v>897</v>
      </c>
    </row>
    <row r="6" spans="1:25" x14ac:dyDescent="0.35">
      <c r="A6" s="1" t="s">
        <v>692</v>
      </c>
      <c r="B6" t="s">
        <v>50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532</v>
      </c>
      <c r="N6" t="s">
        <v>228</v>
      </c>
      <c r="O6" t="s">
        <v>100</v>
      </c>
      <c r="P6" t="s">
        <v>752</v>
      </c>
      <c r="Q6" t="s">
        <v>407</v>
      </c>
      <c r="R6" t="s">
        <v>169</v>
      </c>
      <c r="S6" t="s">
        <v>505</v>
      </c>
      <c r="T6" t="s">
        <v>594</v>
      </c>
      <c r="U6" t="s">
        <v>833</v>
      </c>
      <c r="V6" t="s">
        <v>169</v>
      </c>
      <c r="W6" t="s">
        <v>242</v>
      </c>
      <c r="X6" t="s">
        <v>582</v>
      </c>
      <c r="Y6" t="s">
        <v>862</v>
      </c>
    </row>
    <row r="7" spans="1:25" x14ac:dyDescent="0.35">
      <c r="A7" s="1" t="s">
        <v>693</v>
      </c>
      <c r="B7" t="s">
        <v>424</v>
      </c>
      <c r="C7" t="s">
        <v>403</v>
      </c>
      <c r="D7" t="s">
        <v>469</v>
      </c>
      <c r="E7" t="s">
        <v>134</v>
      </c>
      <c r="F7" t="s">
        <v>400</v>
      </c>
      <c r="G7" t="s">
        <v>95</v>
      </c>
      <c r="H7" t="s">
        <v>397</v>
      </c>
      <c r="I7" t="s">
        <v>419</v>
      </c>
      <c r="J7" t="s">
        <v>129</v>
      </c>
      <c r="K7" t="s">
        <v>279</v>
      </c>
      <c r="L7" t="s">
        <v>134</v>
      </c>
      <c r="M7" t="s">
        <v>53</v>
      </c>
      <c r="N7" t="s">
        <v>408</v>
      </c>
      <c r="O7" t="s">
        <v>149</v>
      </c>
      <c r="P7" t="s">
        <v>118</v>
      </c>
      <c r="Q7" t="s">
        <v>426</v>
      </c>
      <c r="R7" t="s">
        <v>80</v>
      </c>
      <c r="S7" t="s">
        <v>388</v>
      </c>
      <c r="T7" t="s">
        <v>134</v>
      </c>
      <c r="U7" t="s">
        <v>406</v>
      </c>
      <c r="V7" t="s">
        <v>556</v>
      </c>
      <c r="W7" t="s">
        <v>654</v>
      </c>
      <c r="X7" t="s">
        <v>643</v>
      </c>
      <c r="Y7" t="s">
        <v>426</v>
      </c>
    </row>
    <row r="8" spans="1:25" x14ac:dyDescent="0.35">
      <c r="A8" s="1" t="s">
        <v>694</v>
      </c>
      <c r="B8" t="s">
        <v>119</v>
      </c>
      <c r="C8" t="s">
        <v>729</v>
      </c>
      <c r="D8" t="s">
        <v>733</v>
      </c>
      <c r="E8" t="s">
        <v>741</v>
      </c>
      <c r="F8" t="s">
        <v>746</v>
      </c>
      <c r="G8" t="s">
        <v>753</v>
      </c>
      <c r="H8" t="s">
        <v>577</v>
      </c>
      <c r="I8" t="s">
        <v>176</v>
      </c>
      <c r="J8" t="s">
        <v>416</v>
      </c>
      <c r="K8" t="s">
        <v>762</v>
      </c>
      <c r="L8" t="s">
        <v>305</v>
      </c>
      <c r="M8" t="s">
        <v>519</v>
      </c>
      <c r="N8" t="s">
        <v>782</v>
      </c>
      <c r="O8" t="s">
        <v>613</v>
      </c>
      <c r="P8" t="s">
        <v>809</v>
      </c>
      <c r="Q8" t="s">
        <v>821</v>
      </c>
      <c r="R8" t="s">
        <v>831</v>
      </c>
      <c r="S8" t="s">
        <v>764</v>
      </c>
      <c r="T8" t="s">
        <v>831</v>
      </c>
      <c r="U8" t="s">
        <v>858</v>
      </c>
      <c r="V8" t="s">
        <v>600</v>
      </c>
      <c r="W8" t="s">
        <v>876</v>
      </c>
      <c r="X8" t="s">
        <v>887</v>
      </c>
      <c r="Y8" t="s">
        <v>836</v>
      </c>
    </row>
    <row r="9" spans="1:25" x14ac:dyDescent="0.35">
      <c r="A9" s="1" t="s">
        <v>695</v>
      </c>
      <c r="B9" t="s">
        <v>390</v>
      </c>
      <c r="C9" t="s">
        <v>400</v>
      </c>
      <c r="D9" t="s">
        <v>229</v>
      </c>
      <c r="E9" t="s">
        <v>408</v>
      </c>
      <c r="F9" t="s">
        <v>110</v>
      </c>
      <c r="G9" t="s">
        <v>394</v>
      </c>
      <c r="H9" t="s">
        <v>110</v>
      </c>
      <c r="I9" t="s">
        <v>134</v>
      </c>
      <c r="J9" t="s">
        <v>469</v>
      </c>
      <c r="K9" t="s">
        <v>53</v>
      </c>
      <c r="L9" t="s">
        <v>399</v>
      </c>
      <c r="M9" t="s">
        <v>75</v>
      </c>
      <c r="N9" t="s">
        <v>556</v>
      </c>
      <c r="O9" t="s">
        <v>80</v>
      </c>
      <c r="P9" t="s">
        <v>810</v>
      </c>
      <c r="Q9" t="s">
        <v>496</v>
      </c>
      <c r="R9" t="s">
        <v>757</v>
      </c>
      <c r="S9" t="s">
        <v>505</v>
      </c>
      <c r="T9" t="s">
        <v>833</v>
      </c>
      <c r="U9" t="s">
        <v>242</v>
      </c>
      <c r="V9" t="s">
        <v>461</v>
      </c>
      <c r="W9" t="s">
        <v>877</v>
      </c>
      <c r="X9" t="s">
        <v>62</v>
      </c>
      <c r="Y9" t="s">
        <v>158</v>
      </c>
    </row>
    <row r="10" spans="1:25" x14ac:dyDescent="0.35">
      <c r="A10" s="1" t="s">
        <v>696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737</v>
      </c>
      <c r="H10" t="s">
        <v>759</v>
      </c>
      <c r="I10" t="s">
        <v>50</v>
      </c>
      <c r="J10" t="s">
        <v>770</v>
      </c>
      <c r="K10" t="s">
        <v>679</v>
      </c>
      <c r="L10" t="s">
        <v>445</v>
      </c>
      <c r="M10" t="s">
        <v>404</v>
      </c>
      <c r="N10" t="s">
        <v>792</v>
      </c>
      <c r="O10" t="s">
        <v>799</v>
      </c>
      <c r="P10" t="s">
        <v>811</v>
      </c>
      <c r="Q10" t="s">
        <v>811</v>
      </c>
      <c r="R10" t="s">
        <v>832</v>
      </c>
      <c r="S10" t="s">
        <v>832</v>
      </c>
      <c r="T10" t="s">
        <v>848</v>
      </c>
      <c r="U10" t="s">
        <v>859</v>
      </c>
      <c r="V10" t="s">
        <v>866</v>
      </c>
      <c r="W10" t="s">
        <v>878</v>
      </c>
      <c r="X10" t="s">
        <v>888</v>
      </c>
      <c r="Y10" t="s">
        <v>898</v>
      </c>
    </row>
    <row r="11" spans="1:25" x14ac:dyDescent="0.35">
      <c r="A11" s="1" t="s">
        <v>697</v>
      </c>
      <c r="B11" t="s">
        <v>53</v>
      </c>
      <c r="C11" t="s">
        <v>53</v>
      </c>
      <c r="D11" t="s">
        <v>734</v>
      </c>
      <c r="E11" t="s">
        <v>421</v>
      </c>
      <c r="F11" t="s">
        <v>463</v>
      </c>
      <c r="G11" t="s">
        <v>403</v>
      </c>
      <c r="H11" t="s">
        <v>399</v>
      </c>
      <c r="I11" t="s">
        <v>766</v>
      </c>
      <c r="J11" t="s">
        <v>110</v>
      </c>
      <c r="K11" t="s">
        <v>229</v>
      </c>
      <c r="L11" t="s">
        <v>781</v>
      </c>
      <c r="M11" t="s">
        <v>518</v>
      </c>
      <c r="N11" t="s">
        <v>305</v>
      </c>
      <c r="O11" t="s">
        <v>800</v>
      </c>
      <c r="P11" t="s">
        <v>288</v>
      </c>
      <c r="Q11" t="s">
        <v>604</v>
      </c>
      <c r="R11" t="s">
        <v>833</v>
      </c>
      <c r="S11" t="s">
        <v>118</v>
      </c>
      <c r="T11" t="s">
        <v>730</v>
      </c>
      <c r="U11" t="s">
        <v>466</v>
      </c>
      <c r="V11" t="s">
        <v>602</v>
      </c>
      <c r="W11" t="s">
        <v>748</v>
      </c>
      <c r="X11" t="s">
        <v>739</v>
      </c>
      <c r="Y11" t="s">
        <v>739</v>
      </c>
    </row>
    <row r="12" spans="1:25" x14ac:dyDescent="0.35">
      <c r="A12" s="1" t="s">
        <v>698</v>
      </c>
      <c r="B12" t="s">
        <v>53</v>
      </c>
      <c r="C12" t="s">
        <v>53</v>
      </c>
      <c r="D12" t="s">
        <v>734</v>
      </c>
      <c r="E12" t="s">
        <v>421</v>
      </c>
      <c r="F12" t="s">
        <v>463</v>
      </c>
      <c r="G12" t="s">
        <v>730</v>
      </c>
      <c r="H12" t="s">
        <v>760</v>
      </c>
      <c r="I12" t="s">
        <v>766</v>
      </c>
      <c r="J12" t="s">
        <v>771</v>
      </c>
      <c r="K12" t="s">
        <v>776</v>
      </c>
      <c r="L12" t="s">
        <v>782</v>
      </c>
      <c r="M12" t="s">
        <v>787</v>
      </c>
      <c r="N12" t="s">
        <v>756</v>
      </c>
      <c r="O12" t="s">
        <v>801</v>
      </c>
      <c r="P12" t="s">
        <v>812</v>
      </c>
      <c r="Q12" t="s">
        <v>822</v>
      </c>
      <c r="R12" t="s">
        <v>834</v>
      </c>
      <c r="S12" t="s">
        <v>843</v>
      </c>
      <c r="T12" t="s">
        <v>849</v>
      </c>
      <c r="U12" t="s">
        <v>832</v>
      </c>
      <c r="V12" t="s">
        <v>867</v>
      </c>
      <c r="W12" t="s">
        <v>600</v>
      </c>
      <c r="X12" t="s">
        <v>889</v>
      </c>
      <c r="Y12" t="s">
        <v>331</v>
      </c>
    </row>
    <row r="13" spans="1:25" x14ac:dyDescent="0.35">
      <c r="A13" s="1" t="s">
        <v>699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</row>
    <row r="14" spans="1:25" x14ac:dyDescent="0.35">
      <c r="A14" s="1" t="s">
        <v>700</v>
      </c>
      <c r="B14" t="s">
        <v>50</v>
      </c>
      <c r="C14" t="s">
        <v>50</v>
      </c>
      <c r="D14" t="s">
        <v>50</v>
      </c>
      <c r="E14" t="s">
        <v>397</v>
      </c>
      <c r="F14" t="s">
        <v>50</v>
      </c>
      <c r="G14" t="s">
        <v>50</v>
      </c>
      <c r="H14" t="s">
        <v>229</v>
      </c>
      <c r="I14" t="s">
        <v>110</v>
      </c>
      <c r="J14" t="s">
        <v>399</v>
      </c>
      <c r="K14" t="s">
        <v>50</v>
      </c>
      <c r="L14" t="s">
        <v>50</v>
      </c>
      <c r="M14" t="s">
        <v>50</v>
      </c>
      <c r="N14" t="s">
        <v>392</v>
      </c>
      <c r="O14" t="s">
        <v>403</v>
      </c>
      <c r="P14" t="s">
        <v>50</v>
      </c>
      <c r="Q14" t="s">
        <v>390</v>
      </c>
      <c r="R14" t="s">
        <v>50</v>
      </c>
      <c r="S14" t="s">
        <v>394</v>
      </c>
      <c r="T14" t="s">
        <v>129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</row>
    <row r="15" spans="1:25" x14ac:dyDescent="0.35">
      <c r="A15" s="1" t="s">
        <v>701</v>
      </c>
      <c r="B15" t="s">
        <v>390</v>
      </c>
      <c r="C15" t="s">
        <v>390</v>
      </c>
      <c r="D15" t="s">
        <v>397</v>
      </c>
      <c r="E15" t="s">
        <v>397</v>
      </c>
      <c r="F15" t="s">
        <v>90</v>
      </c>
      <c r="G15" t="s">
        <v>408</v>
      </c>
      <c r="H15" t="s">
        <v>403</v>
      </c>
      <c r="I15" t="s">
        <v>400</v>
      </c>
      <c r="J15" t="s">
        <v>53</v>
      </c>
      <c r="K15" t="s">
        <v>53</v>
      </c>
      <c r="L15" t="s">
        <v>400</v>
      </c>
      <c r="M15" t="s">
        <v>532</v>
      </c>
      <c r="N15" t="s">
        <v>61</v>
      </c>
      <c r="O15" t="s">
        <v>654</v>
      </c>
      <c r="P15" t="s">
        <v>748</v>
      </c>
      <c r="Q15" t="s">
        <v>99</v>
      </c>
      <c r="R15" t="s">
        <v>835</v>
      </c>
      <c r="S15" t="s">
        <v>61</v>
      </c>
      <c r="T15" t="s">
        <v>525</v>
      </c>
      <c r="U15" t="s">
        <v>95</v>
      </c>
      <c r="V15" t="s">
        <v>53</v>
      </c>
      <c r="W15" t="s">
        <v>397</v>
      </c>
      <c r="X15" t="s">
        <v>476</v>
      </c>
      <c r="Y15" t="s">
        <v>899</v>
      </c>
    </row>
    <row r="16" spans="1:25" x14ac:dyDescent="0.35">
      <c r="A16" s="1" t="s">
        <v>702</v>
      </c>
      <c r="B16" t="s">
        <v>90</v>
      </c>
      <c r="C16" t="s">
        <v>110</v>
      </c>
      <c r="D16" t="s">
        <v>735</v>
      </c>
      <c r="E16" t="s">
        <v>731</v>
      </c>
      <c r="F16" t="s">
        <v>418</v>
      </c>
      <c r="G16" t="s">
        <v>421</v>
      </c>
      <c r="H16" t="s">
        <v>120</v>
      </c>
      <c r="I16" t="s">
        <v>680</v>
      </c>
      <c r="J16" t="s">
        <v>772</v>
      </c>
      <c r="K16" t="s">
        <v>515</v>
      </c>
      <c r="L16" t="s">
        <v>772</v>
      </c>
      <c r="M16" t="s">
        <v>552</v>
      </c>
      <c r="N16" t="s">
        <v>793</v>
      </c>
      <c r="O16" t="s">
        <v>802</v>
      </c>
      <c r="P16" t="s">
        <v>813</v>
      </c>
      <c r="Q16" t="s">
        <v>823</v>
      </c>
      <c r="R16" t="s">
        <v>836</v>
      </c>
      <c r="S16" t="s">
        <v>844</v>
      </c>
      <c r="T16" t="s">
        <v>850</v>
      </c>
      <c r="U16" t="s">
        <v>860</v>
      </c>
      <c r="V16" t="s">
        <v>868</v>
      </c>
      <c r="W16" t="s">
        <v>879</v>
      </c>
      <c r="X16" t="s">
        <v>890</v>
      </c>
      <c r="Y16" t="s">
        <v>900</v>
      </c>
    </row>
    <row r="17" spans="1:25" x14ac:dyDescent="0.35">
      <c r="A17" s="1" t="s">
        <v>703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</row>
    <row r="18" spans="1:25" x14ac:dyDescent="0.35">
      <c r="A18" s="1" t="s">
        <v>704</v>
      </c>
      <c r="B18" t="s">
        <v>682</v>
      </c>
      <c r="C18" t="s">
        <v>592</v>
      </c>
      <c r="D18" t="s">
        <v>736</v>
      </c>
      <c r="E18" t="s">
        <v>249</v>
      </c>
      <c r="F18" t="s">
        <v>747</v>
      </c>
      <c r="G18" t="s">
        <v>434</v>
      </c>
      <c r="H18" t="s">
        <v>761</v>
      </c>
      <c r="I18" t="s">
        <v>767</v>
      </c>
      <c r="J18" t="s">
        <v>767</v>
      </c>
      <c r="K18" t="s">
        <v>113</v>
      </c>
      <c r="L18" t="s">
        <v>783</v>
      </c>
      <c r="M18" t="s">
        <v>449</v>
      </c>
      <c r="N18" t="s">
        <v>794</v>
      </c>
      <c r="O18" t="s">
        <v>803</v>
      </c>
      <c r="P18" t="s">
        <v>814</v>
      </c>
      <c r="Q18" t="s">
        <v>824</v>
      </c>
      <c r="R18" t="s">
        <v>837</v>
      </c>
      <c r="S18" t="s">
        <v>806</v>
      </c>
      <c r="T18" t="s">
        <v>851</v>
      </c>
      <c r="U18" t="s">
        <v>861</v>
      </c>
      <c r="V18" t="s">
        <v>869</v>
      </c>
      <c r="W18" t="s">
        <v>880</v>
      </c>
      <c r="X18" t="s">
        <v>891</v>
      </c>
      <c r="Y18" t="s">
        <v>901</v>
      </c>
    </row>
    <row r="19" spans="1:25" x14ac:dyDescent="0.35">
      <c r="A19" s="1" t="s">
        <v>705</v>
      </c>
      <c r="B19" t="s">
        <v>397</v>
      </c>
      <c r="C19" t="s">
        <v>400</v>
      </c>
      <c r="D19" t="s">
        <v>134</v>
      </c>
      <c r="E19" t="s">
        <v>394</v>
      </c>
      <c r="F19" t="s">
        <v>392</v>
      </c>
      <c r="G19" t="s">
        <v>469</v>
      </c>
      <c r="H19" t="s">
        <v>556</v>
      </c>
      <c r="I19" t="s">
        <v>654</v>
      </c>
      <c r="J19" t="s">
        <v>310</v>
      </c>
      <c r="K19" t="s">
        <v>79</v>
      </c>
      <c r="L19" t="s">
        <v>279</v>
      </c>
      <c r="M19" t="s">
        <v>408</v>
      </c>
      <c r="N19" t="s">
        <v>727</v>
      </c>
      <c r="O19" t="s">
        <v>804</v>
      </c>
      <c r="P19" t="s">
        <v>476</v>
      </c>
      <c r="Q19" t="s">
        <v>757</v>
      </c>
      <c r="R19" t="s">
        <v>781</v>
      </c>
      <c r="S19" t="s">
        <v>154</v>
      </c>
      <c r="T19" t="s">
        <v>192</v>
      </c>
      <c r="U19" t="s">
        <v>804</v>
      </c>
      <c r="V19" t="s">
        <v>169</v>
      </c>
      <c r="W19" t="s">
        <v>419</v>
      </c>
      <c r="X19" t="s">
        <v>594</v>
      </c>
      <c r="Y19" t="s">
        <v>833</v>
      </c>
    </row>
    <row r="20" spans="1:25" x14ac:dyDescent="0.35">
      <c r="A20" s="1" t="s">
        <v>706</v>
      </c>
      <c r="B20" t="s">
        <v>50</v>
      </c>
      <c r="C20" t="s">
        <v>424</v>
      </c>
      <c r="D20" t="s">
        <v>737</v>
      </c>
      <c r="E20" t="s">
        <v>542</v>
      </c>
      <c r="F20" t="s">
        <v>532</v>
      </c>
      <c r="G20" t="s">
        <v>390</v>
      </c>
      <c r="H20" t="s">
        <v>424</v>
      </c>
      <c r="I20" t="s">
        <v>424</v>
      </c>
      <c r="J20" t="s">
        <v>554</v>
      </c>
      <c r="K20" t="s">
        <v>403</v>
      </c>
      <c r="L20" t="s">
        <v>399</v>
      </c>
      <c r="M20" t="s">
        <v>400</v>
      </c>
      <c r="N20" t="s">
        <v>390</v>
      </c>
      <c r="O20" t="s">
        <v>532</v>
      </c>
      <c r="P20" t="s">
        <v>532</v>
      </c>
      <c r="Q20" t="s">
        <v>390</v>
      </c>
      <c r="R20" t="s">
        <v>390</v>
      </c>
      <c r="S20" t="s">
        <v>390</v>
      </c>
      <c r="T20" t="s">
        <v>390</v>
      </c>
      <c r="U20" t="s">
        <v>390</v>
      </c>
      <c r="V20" t="s">
        <v>50</v>
      </c>
      <c r="W20" t="s">
        <v>397</v>
      </c>
      <c r="X20" t="s">
        <v>90</v>
      </c>
      <c r="Y20" t="s">
        <v>397</v>
      </c>
    </row>
    <row r="21" spans="1:25" x14ac:dyDescent="0.35">
      <c r="A21" s="1" t="s">
        <v>707</v>
      </c>
      <c r="B21" t="s">
        <v>50</v>
      </c>
      <c r="C21" t="s">
        <v>50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424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</row>
    <row r="22" spans="1:25" x14ac:dyDescent="0.35">
      <c r="A22" s="1" t="s">
        <v>708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</row>
    <row r="23" spans="1:25" x14ac:dyDescent="0.35">
      <c r="A23" s="1" t="s">
        <v>709</v>
      </c>
      <c r="B23" t="s">
        <v>310</v>
      </c>
      <c r="C23" t="s">
        <v>388</v>
      </c>
      <c r="D23" t="s">
        <v>118</v>
      </c>
      <c r="E23" t="s">
        <v>406</v>
      </c>
      <c r="F23" t="s">
        <v>388</v>
      </c>
      <c r="G23" t="s">
        <v>505</v>
      </c>
      <c r="H23" t="s">
        <v>751</v>
      </c>
      <c r="I23" t="s">
        <v>751</v>
      </c>
      <c r="J23" t="s">
        <v>173</v>
      </c>
      <c r="K23" t="s">
        <v>173</v>
      </c>
      <c r="L23" t="s">
        <v>173</v>
      </c>
      <c r="M23" t="s">
        <v>542</v>
      </c>
      <c r="N23" t="s">
        <v>242</v>
      </c>
      <c r="O23" t="s">
        <v>766</v>
      </c>
      <c r="P23" t="s">
        <v>815</v>
      </c>
      <c r="Q23" t="s">
        <v>592</v>
      </c>
      <c r="R23" t="s">
        <v>838</v>
      </c>
      <c r="S23" t="s">
        <v>582</v>
      </c>
      <c r="T23" t="s">
        <v>852</v>
      </c>
      <c r="U23" t="s">
        <v>862</v>
      </c>
      <c r="V23" t="s">
        <v>759</v>
      </c>
      <c r="W23" t="s">
        <v>675</v>
      </c>
      <c r="X23" t="s">
        <v>519</v>
      </c>
      <c r="Y23" t="s">
        <v>433</v>
      </c>
    </row>
    <row r="24" spans="1:25" x14ac:dyDescent="0.35">
      <c r="A24" s="1" t="s">
        <v>710</v>
      </c>
      <c r="B24" t="s">
        <v>518</v>
      </c>
      <c r="C24" t="s">
        <v>643</v>
      </c>
      <c r="D24" t="s">
        <v>734</v>
      </c>
      <c r="E24" t="s">
        <v>604</v>
      </c>
      <c r="F24" t="s">
        <v>748</v>
      </c>
      <c r="G24" t="s">
        <v>604</v>
      </c>
      <c r="H24" t="s">
        <v>762</v>
      </c>
      <c r="I24" t="s">
        <v>433</v>
      </c>
      <c r="J24" t="s">
        <v>773</v>
      </c>
      <c r="K24" t="s">
        <v>476</v>
      </c>
      <c r="L24" t="s">
        <v>582</v>
      </c>
      <c r="M24" t="s">
        <v>757</v>
      </c>
      <c r="N24" t="s">
        <v>769</v>
      </c>
      <c r="O24" t="s">
        <v>776</v>
      </c>
      <c r="P24" t="s">
        <v>434</v>
      </c>
      <c r="Q24" t="s">
        <v>825</v>
      </c>
      <c r="R24" t="s">
        <v>138</v>
      </c>
      <c r="S24" t="s">
        <v>665</v>
      </c>
      <c r="T24" t="s">
        <v>626</v>
      </c>
      <c r="U24" t="s">
        <v>800</v>
      </c>
      <c r="V24" t="s">
        <v>870</v>
      </c>
      <c r="W24" t="s">
        <v>750</v>
      </c>
      <c r="X24" t="s">
        <v>745</v>
      </c>
      <c r="Y24" t="s">
        <v>765</v>
      </c>
    </row>
    <row r="25" spans="1:25" x14ac:dyDescent="0.35">
      <c r="A25" s="1" t="s">
        <v>711</v>
      </c>
      <c r="B25" t="s">
        <v>532</v>
      </c>
      <c r="C25" t="s">
        <v>403</v>
      </c>
      <c r="D25" t="s">
        <v>95</v>
      </c>
      <c r="E25" t="s">
        <v>424</v>
      </c>
      <c r="F25" t="s">
        <v>390</v>
      </c>
      <c r="G25" t="s">
        <v>424</v>
      </c>
      <c r="H25" t="s">
        <v>50</v>
      </c>
      <c r="I25" t="s">
        <v>424</v>
      </c>
      <c r="J25" t="s">
        <v>50</v>
      </c>
      <c r="K25" t="s">
        <v>80</v>
      </c>
      <c r="L25" t="s">
        <v>100</v>
      </c>
      <c r="M25" t="s">
        <v>119</v>
      </c>
      <c r="N25" t="s">
        <v>138</v>
      </c>
      <c r="O25" t="s">
        <v>159</v>
      </c>
      <c r="P25" t="s">
        <v>177</v>
      </c>
      <c r="Q25" t="s">
        <v>196</v>
      </c>
      <c r="R25" t="s">
        <v>214</v>
      </c>
      <c r="S25" t="s">
        <v>232</v>
      </c>
      <c r="T25" t="s">
        <v>248</v>
      </c>
      <c r="U25" t="s">
        <v>266</v>
      </c>
      <c r="V25" t="s">
        <v>266</v>
      </c>
      <c r="W25" t="s">
        <v>296</v>
      </c>
      <c r="X25" t="s">
        <v>295</v>
      </c>
      <c r="Y25" t="s">
        <v>332</v>
      </c>
    </row>
    <row r="26" spans="1:25" x14ac:dyDescent="0.35">
      <c r="A26" s="1" t="s">
        <v>712</v>
      </c>
      <c r="B26" t="s">
        <v>50</v>
      </c>
      <c r="C26" t="s">
        <v>50</v>
      </c>
      <c r="D26" t="s">
        <v>50</v>
      </c>
      <c r="E26" t="s">
        <v>50</v>
      </c>
      <c r="F26" t="s">
        <v>532</v>
      </c>
      <c r="G26" t="s">
        <v>50</v>
      </c>
      <c r="H26" t="s">
        <v>50</v>
      </c>
      <c r="I26" t="s">
        <v>50</v>
      </c>
      <c r="J26" t="s">
        <v>50</v>
      </c>
      <c r="K26" t="s">
        <v>532</v>
      </c>
      <c r="L26" t="s">
        <v>50</v>
      </c>
      <c r="M26" t="s">
        <v>50</v>
      </c>
      <c r="N26" t="s">
        <v>50</v>
      </c>
      <c r="O26" t="s">
        <v>403</v>
      </c>
      <c r="P26" t="s">
        <v>50</v>
      </c>
      <c r="Q26" t="s">
        <v>390</v>
      </c>
      <c r="R26" t="s">
        <v>390</v>
      </c>
      <c r="S26" t="s">
        <v>394</v>
      </c>
      <c r="T26" t="s">
        <v>129</v>
      </c>
      <c r="U26" t="s">
        <v>53</v>
      </c>
      <c r="V26" t="s">
        <v>53</v>
      </c>
      <c r="W26" t="s">
        <v>50</v>
      </c>
      <c r="X26" t="s">
        <v>50</v>
      </c>
      <c r="Y26" t="s">
        <v>50</v>
      </c>
    </row>
    <row r="27" spans="1:25" x14ac:dyDescent="0.35">
      <c r="A27" s="1" t="s">
        <v>713</v>
      </c>
      <c r="B27" t="s">
        <v>424</v>
      </c>
      <c r="C27" t="s">
        <v>424</v>
      </c>
      <c r="D27" t="s">
        <v>90</v>
      </c>
      <c r="E27" t="s">
        <v>95</v>
      </c>
      <c r="F27" t="s">
        <v>90</v>
      </c>
      <c r="G27" t="s">
        <v>75</v>
      </c>
      <c r="H27" t="s">
        <v>403</v>
      </c>
      <c r="I27" t="s">
        <v>403</v>
      </c>
      <c r="J27" t="s">
        <v>400</v>
      </c>
      <c r="K27" t="s">
        <v>397</v>
      </c>
      <c r="L27" t="s">
        <v>53</v>
      </c>
      <c r="M27" t="s">
        <v>403</v>
      </c>
      <c r="N27" t="s">
        <v>466</v>
      </c>
      <c r="O27" t="s">
        <v>730</v>
      </c>
      <c r="P27" t="s">
        <v>426</v>
      </c>
      <c r="Q27" t="s">
        <v>228</v>
      </c>
      <c r="R27" t="s">
        <v>388</v>
      </c>
      <c r="S27" t="s">
        <v>466</v>
      </c>
      <c r="T27" t="s">
        <v>149</v>
      </c>
      <c r="U27" t="s">
        <v>79</v>
      </c>
      <c r="V27" t="s">
        <v>388</v>
      </c>
      <c r="W27" t="s">
        <v>568</v>
      </c>
      <c r="X27" t="s">
        <v>892</v>
      </c>
      <c r="Y27" t="s">
        <v>751</v>
      </c>
    </row>
    <row r="28" spans="1:25" x14ac:dyDescent="0.35">
      <c r="A28" s="1" t="s">
        <v>714</v>
      </c>
      <c r="B28" t="s">
        <v>532</v>
      </c>
      <c r="C28" t="s">
        <v>403</v>
      </c>
      <c r="D28" t="s">
        <v>129</v>
      </c>
      <c r="E28" t="s">
        <v>95</v>
      </c>
      <c r="F28" t="s">
        <v>394</v>
      </c>
      <c r="G28" t="s">
        <v>75</v>
      </c>
      <c r="H28" t="s">
        <v>403</v>
      </c>
      <c r="I28" t="s">
        <v>403</v>
      </c>
      <c r="J28" t="s">
        <v>400</v>
      </c>
      <c r="K28" t="s">
        <v>496</v>
      </c>
      <c r="L28" t="s">
        <v>476</v>
      </c>
      <c r="M28" t="s">
        <v>594</v>
      </c>
      <c r="N28" t="s">
        <v>795</v>
      </c>
      <c r="O28" t="s">
        <v>805</v>
      </c>
      <c r="P28" t="s">
        <v>816</v>
      </c>
      <c r="Q28" t="s">
        <v>826</v>
      </c>
      <c r="R28" t="s">
        <v>816</v>
      </c>
      <c r="S28" t="s">
        <v>845</v>
      </c>
      <c r="T28" t="s">
        <v>853</v>
      </c>
      <c r="U28" t="s">
        <v>178</v>
      </c>
      <c r="V28" t="s">
        <v>871</v>
      </c>
      <c r="W28" t="s">
        <v>881</v>
      </c>
      <c r="X28" t="s">
        <v>893</v>
      </c>
      <c r="Y28" t="s">
        <v>902</v>
      </c>
    </row>
    <row r="29" spans="1:25" x14ac:dyDescent="0.35">
      <c r="A29" s="1" t="s">
        <v>715</v>
      </c>
      <c r="B29" t="s">
        <v>50</v>
      </c>
      <c r="C29" t="s">
        <v>50</v>
      </c>
      <c r="D29" t="s">
        <v>50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 t="s">
        <v>50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</row>
    <row r="30" spans="1:25" x14ac:dyDescent="0.35">
      <c r="A30" s="1" t="s">
        <v>716</v>
      </c>
      <c r="B30" t="s">
        <v>50</v>
      </c>
      <c r="C30" t="s">
        <v>50</v>
      </c>
      <c r="D30" t="s">
        <v>50</v>
      </c>
      <c r="E30" t="s">
        <v>50</v>
      </c>
      <c r="F30" t="s">
        <v>390</v>
      </c>
      <c r="G30" t="s">
        <v>424</v>
      </c>
      <c r="H30" t="s">
        <v>50</v>
      </c>
      <c r="I30" t="s">
        <v>424</v>
      </c>
      <c r="J30" t="s">
        <v>50</v>
      </c>
      <c r="K30" t="s">
        <v>390</v>
      </c>
      <c r="L30" t="s">
        <v>390</v>
      </c>
      <c r="M30" t="s">
        <v>390</v>
      </c>
      <c r="N30" t="s">
        <v>532</v>
      </c>
      <c r="O30" t="s">
        <v>390</v>
      </c>
      <c r="P30" t="s">
        <v>390</v>
      </c>
      <c r="Q30" t="s">
        <v>424</v>
      </c>
      <c r="R30" t="s">
        <v>424</v>
      </c>
      <c r="S30" t="s">
        <v>50</v>
      </c>
      <c r="T30" t="s">
        <v>50</v>
      </c>
      <c r="U30" t="s">
        <v>50</v>
      </c>
      <c r="V30" t="s">
        <v>50</v>
      </c>
      <c r="W30" t="s">
        <v>154</v>
      </c>
      <c r="X30" t="s">
        <v>154</v>
      </c>
      <c r="Y30" t="s">
        <v>739</v>
      </c>
    </row>
    <row r="31" spans="1:25" x14ac:dyDescent="0.35">
      <c r="A31" s="1" t="s">
        <v>717</v>
      </c>
      <c r="B31" t="s">
        <v>727</v>
      </c>
      <c r="C31" t="s">
        <v>730</v>
      </c>
      <c r="D31" t="s">
        <v>738</v>
      </c>
      <c r="E31" t="s">
        <v>742</v>
      </c>
      <c r="F31" t="s">
        <v>554</v>
      </c>
      <c r="G31" t="s">
        <v>447</v>
      </c>
      <c r="H31" t="s">
        <v>763</v>
      </c>
      <c r="I31" t="s">
        <v>288</v>
      </c>
      <c r="J31" t="s">
        <v>567</v>
      </c>
      <c r="K31" t="s">
        <v>777</v>
      </c>
      <c r="L31" t="s">
        <v>784</v>
      </c>
      <c r="M31" t="s">
        <v>788</v>
      </c>
      <c r="N31" t="s">
        <v>796</v>
      </c>
      <c r="O31" t="s">
        <v>806</v>
      </c>
      <c r="P31" t="s">
        <v>817</v>
      </c>
      <c r="Q31" t="s">
        <v>827</v>
      </c>
      <c r="R31" t="s">
        <v>839</v>
      </c>
      <c r="S31" t="s">
        <v>177</v>
      </c>
      <c r="T31" t="s">
        <v>854</v>
      </c>
      <c r="U31" t="s">
        <v>786</v>
      </c>
      <c r="V31" t="s">
        <v>872</v>
      </c>
      <c r="W31" t="s">
        <v>882</v>
      </c>
      <c r="X31" t="s">
        <v>894</v>
      </c>
      <c r="Y31" t="s">
        <v>903</v>
      </c>
    </row>
    <row r="32" spans="1:25" x14ac:dyDescent="0.35">
      <c r="A32" s="1" t="s">
        <v>718</v>
      </c>
      <c r="B32" t="s">
        <v>50</v>
      </c>
      <c r="C32" t="s">
        <v>50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 t="s">
        <v>50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</row>
    <row r="33" spans="1:25" x14ac:dyDescent="0.35">
      <c r="A33" s="1" t="s">
        <v>719</v>
      </c>
      <c r="B33" t="s">
        <v>424</v>
      </c>
      <c r="C33" t="s">
        <v>424</v>
      </c>
      <c r="D33" t="s">
        <v>50</v>
      </c>
      <c r="E33" t="s">
        <v>50</v>
      </c>
      <c r="F33" t="s">
        <v>50</v>
      </c>
      <c r="G33" t="s">
        <v>424</v>
      </c>
      <c r="H33" t="s">
        <v>424</v>
      </c>
      <c r="I33" t="s">
        <v>50</v>
      </c>
      <c r="J33" t="s">
        <v>50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</row>
    <row r="34" spans="1:25" x14ac:dyDescent="0.35">
      <c r="A34" s="1" t="s">
        <v>720</v>
      </c>
      <c r="B34" t="s">
        <v>532</v>
      </c>
      <c r="C34" t="s">
        <v>394</v>
      </c>
      <c r="D34" t="s">
        <v>739</v>
      </c>
      <c r="E34" t="s">
        <v>743</v>
      </c>
      <c r="F34" t="s">
        <v>749</v>
      </c>
      <c r="G34" t="s">
        <v>754</v>
      </c>
      <c r="H34" t="s">
        <v>523</v>
      </c>
      <c r="I34" t="s">
        <v>597</v>
      </c>
      <c r="J34" t="s">
        <v>774</v>
      </c>
      <c r="K34" t="s">
        <v>778</v>
      </c>
      <c r="L34" t="s">
        <v>785</v>
      </c>
      <c r="M34" t="s">
        <v>789</v>
      </c>
      <c r="N34" t="s">
        <v>797</v>
      </c>
      <c r="O34" t="s">
        <v>807</v>
      </c>
      <c r="P34" t="s">
        <v>818</v>
      </c>
      <c r="Q34" t="s">
        <v>828</v>
      </c>
      <c r="R34" t="s">
        <v>840</v>
      </c>
      <c r="S34" t="s">
        <v>846</v>
      </c>
      <c r="T34" t="s">
        <v>855</v>
      </c>
      <c r="U34" t="s">
        <v>863</v>
      </c>
      <c r="V34" t="s">
        <v>873</v>
      </c>
      <c r="W34" t="s">
        <v>883</v>
      </c>
      <c r="X34" t="s">
        <v>895</v>
      </c>
      <c r="Y34" t="s">
        <v>904</v>
      </c>
    </row>
    <row r="35" spans="1:25" x14ac:dyDescent="0.35">
      <c r="A35" s="1" t="s">
        <v>721</v>
      </c>
      <c r="B35" t="s">
        <v>471</v>
      </c>
      <c r="C35" t="s">
        <v>471</v>
      </c>
      <c r="D35" t="s">
        <v>632</v>
      </c>
      <c r="E35" t="s">
        <v>744</v>
      </c>
      <c r="F35" t="s">
        <v>482</v>
      </c>
      <c r="G35" t="s">
        <v>61</v>
      </c>
      <c r="H35" t="s">
        <v>61</v>
      </c>
      <c r="I35" t="s">
        <v>482</v>
      </c>
      <c r="J35" t="s">
        <v>511</v>
      </c>
      <c r="K35" t="s">
        <v>779</v>
      </c>
      <c r="L35" t="s">
        <v>525</v>
      </c>
      <c r="M35" t="s">
        <v>546</v>
      </c>
      <c r="N35" t="s">
        <v>744</v>
      </c>
      <c r="O35" t="s">
        <v>471</v>
      </c>
      <c r="P35" t="s">
        <v>396</v>
      </c>
      <c r="Q35" t="s">
        <v>396</v>
      </c>
      <c r="R35" t="s">
        <v>328</v>
      </c>
      <c r="S35" t="s">
        <v>396</v>
      </c>
      <c r="T35" t="s">
        <v>328</v>
      </c>
      <c r="U35" t="s">
        <v>396</v>
      </c>
      <c r="V35" t="s">
        <v>396</v>
      </c>
      <c r="W35" t="s">
        <v>471</v>
      </c>
      <c r="X35" t="s">
        <v>390</v>
      </c>
      <c r="Y35" t="s">
        <v>390</v>
      </c>
    </row>
    <row r="36" spans="1:25" x14ac:dyDescent="0.35">
      <c r="A36" s="1" t="s">
        <v>722</v>
      </c>
      <c r="B36" t="s">
        <v>110</v>
      </c>
      <c r="C36" t="s">
        <v>531</v>
      </c>
      <c r="D36" t="s">
        <v>629</v>
      </c>
      <c r="E36" t="s">
        <v>459</v>
      </c>
      <c r="F36" t="s">
        <v>50</v>
      </c>
      <c r="G36" t="s">
        <v>755</v>
      </c>
      <c r="H36" t="s">
        <v>764</v>
      </c>
      <c r="I36" t="s">
        <v>50</v>
      </c>
      <c r="J36" t="s">
        <v>775</v>
      </c>
      <c r="K36" t="s">
        <v>613</v>
      </c>
      <c r="L36" t="s">
        <v>786</v>
      </c>
      <c r="M36" t="s">
        <v>790</v>
      </c>
      <c r="N36" t="s">
        <v>798</v>
      </c>
      <c r="O36" t="s">
        <v>808</v>
      </c>
      <c r="P36" t="s">
        <v>819</v>
      </c>
      <c r="Q36" t="s">
        <v>829</v>
      </c>
      <c r="R36" t="s">
        <v>841</v>
      </c>
      <c r="S36" t="s">
        <v>847</v>
      </c>
      <c r="T36" t="s">
        <v>856</v>
      </c>
      <c r="U36" t="s">
        <v>864</v>
      </c>
      <c r="V36" t="s">
        <v>874</v>
      </c>
      <c r="W36" t="s">
        <v>884</v>
      </c>
      <c r="X36" t="s">
        <v>50</v>
      </c>
      <c r="Y36" t="s">
        <v>50</v>
      </c>
    </row>
    <row r="37" spans="1:25" x14ac:dyDescent="0.35">
      <c r="A37" s="1" t="s">
        <v>723</v>
      </c>
      <c r="B37" t="s">
        <v>469</v>
      </c>
      <c r="C37" t="s">
        <v>731</v>
      </c>
      <c r="D37" t="s">
        <v>740</v>
      </c>
      <c r="E37" t="s">
        <v>745</v>
      </c>
      <c r="F37" t="s">
        <v>750</v>
      </c>
      <c r="G37" t="s">
        <v>449</v>
      </c>
      <c r="H37" t="s">
        <v>765</v>
      </c>
      <c r="I37" t="s">
        <v>768</v>
      </c>
      <c r="J37" t="s">
        <v>62</v>
      </c>
      <c r="K37" t="s">
        <v>81</v>
      </c>
      <c r="L37" t="s">
        <v>101</v>
      </c>
      <c r="M37" t="s">
        <v>120</v>
      </c>
      <c r="N37" t="s">
        <v>139</v>
      </c>
      <c r="O37" t="s">
        <v>160</v>
      </c>
      <c r="P37" t="s">
        <v>178</v>
      </c>
      <c r="Q37" t="s">
        <v>197</v>
      </c>
      <c r="R37" t="s">
        <v>215</v>
      </c>
      <c r="S37" t="s">
        <v>233</v>
      </c>
      <c r="T37" t="s">
        <v>249</v>
      </c>
      <c r="U37" t="s">
        <v>267</v>
      </c>
      <c r="V37" t="s">
        <v>283</v>
      </c>
      <c r="W37" t="s">
        <v>297</v>
      </c>
      <c r="X37" t="s">
        <v>315</v>
      </c>
      <c r="Y37" t="s">
        <v>333</v>
      </c>
    </row>
    <row r="38" spans="1:25" x14ac:dyDescent="0.35">
      <c r="A38" s="1" t="s">
        <v>724</v>
      </c>
      <c r="B38" t="s">
        <v>682</v>
      </c>
      <c r="C38" t="s">
        <v>592</v>
      </c>
      <c r="D38" t="s">
        <v>736</v>
      </c>
      <c r="E38" t="s">
        <v>249</v>
      </c>
      <c r="F38" t="s">
        <v>747</v>
      </c>
      <c r="G38" t="s">
        <v>756</v>
      </c>
      <c r="H38" t="s">
        <v>282</v>
      </c>
      <c r="I38" t="s">
        <v>767</v>
      </c>
      <c r="J38" t="s">
        <v>767</v>
      </c>
      <c r="K38" t="s">
        <v>113</v>
      </c>
      <c r="L38" t="s">
        <v>783</v>
      </c>
      <c r="M38" t="s">
        <v>449</v>
      </c>
      <c r="N38" t="s">
        <v>794</v>
      </c>
      <c r="O38" t="s">
        <v>803</v>
      </c>
      <c r="P38" t="s">
        <v>814</v>
      </c>
      <c r="Q38" t="s">
        <v>824</v>
      </c>
      <c r="R38" t="s">
        <v>837</v>
      </c>
      <c r="S38" t="s">
        <v>806</v>
      </c>
      <c r="T38" t="s">
        <v>851</v>
      </c>
      <c r="U38" t="s">
        <v>861</v>
      </c>
      <c r="V38" t="s">
        <v>869</v>
      </c>
      <c r="W38" t="s">
        <v>880</v>
      </c>
      <c r="X38" t="s">
        <v>891</v>
      </c>
      <c r="Y38" t="s">
        <v>905</v>
      </c>
    </row>
    <row r="39" spans="1:25" x14ac:dyDescent="0.35">
      <c r="A39" s="1" t="s">
        <v>725</v>
      </c>
      <c r="B39" t="s">
        <v>50</v>
      </c>
      <c r="C39" t="s">
        <v>50</v>
      </c>
      <c r="D39" t="s">
        <v>50</v>
      </c>
      <c r="E39" t="s">
        <v>50</v>
      </c>
      <c r="F39" t="s">
        <v>424</v>
      </c>
      <c r="G39" t="s">
        <v>193</v>
      </c>
      <c r="H39" t="s">
        <v>424</v>
      </c>
      <c r="I39" t="s">
        <v>50</v>
      </c>
      <c r="J39" t="s">
        <v>50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134</v>
      </c>
    </row>
    <row r="40" spans="1:25" x14ac:dyDescent="0.35">
      <c r="A40" s="1" t="s">
        <v>726</v>
      </c>
      <c r="B40" t="s">
        <v>682</v>
      </c>
      <c r="C40" t="s">
        <v>592</v>
      </c>
      <c r="D40" t="s">
        <v>736</v>
      </c>
      <c r="E40" t="s">
        <v>249</v>
      </c>
      <c r="F40" t="s">
        <v>747</v>
      </c>
      <c r="G40" t="s">
        <v>434</v>
      </c>
      <c r="H40" t="s">
        <v>761</v>
      </c>
      <c r="I40" t="s">
        <v>767</v>
      </c>
      <c r="J40" t="s">
        <v>767</v>
      </c>
      <c r="K40" t="s">
        <v>113</v>
      </c>
      <c r="L40" t="s">
        <v>783</v>
      </c>
      <c r="M40" t="s">
        <v>449</v>
      </c>
      <c r="N40" t="s">
        <v>794</v>
      </c>
      <c r="O40" t="s">
        <v>803</v>
      </c>
      <c r="P40" t="s">
        <v>814</v>
      </c>
      <c r="Q40" t="s">
        <v>824</v>
      </c>
      <c r="R40" t="s">
        <v>837</v>
      </c>
      <c r="S40" t="s">
        <v>806</v>
      </c>
      <c r="T40" t="s">
        <v>851</v>
      </c>
      <c r="U40" t="s">
        <v>861</v>
      </c>
      <c r="V40" t="s">
        <v>869</v>
      </c>
      <c r="W40" t="s">
        <v>880</v>
      </c>
      <c r="X40" t="s">
        <v>891</v>
      </c>
      <c r="Y40" t="s">
        <v>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workbookViewId="0"/>
  </sheetViews>
  <sheetFormatPr defaultRowHeight="14.5" x14ac:dyDescent="0.35"/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382</v>
      </c>
      <c r="B2" t="s">
        <v>400</v>
      </c>
      <c r="C2" t="s">
        <v>397</v>
      </c>
      <c r="D2" t="s">
        <v>426</v>
      </c>
      <c r="E2" t="s">
        <v>442</v>
      </c>
      <c r="F2" t="s">
        <v>456</v>
      </c>
      <c r="G2" t="s">
        <v>397</v>
      </c>
      <c r="H2" t="s">
        <v>400</v>
      </c>
      <c r="I2" t="s">
        <v>75</v>
      </c>
      <c r="J2" t="s">
        <v>58</v>
      </c>
      <c r="K2" t="s">
        <v>76</v>
      </c>
      <c r="L2" t="s">
        <v>96</v>
      </c>
      <c r="M2" t="s">
        <v>115</v>
      </c>
      <c r="N2" t="s">
        <v>134</v>
      </c>
      <c r="O2" t="s">
        <v>155</v>
      </c>
      <c r="P2" t="s">
        <v>174</v>
      </c>
      <c r="Q2" t="s">
        <v>193</v>
      </c>
      <c r="R2" t="s">
        <v>211</v>
      </c>
      <c r="S2" t="s">
        <v>229</v>
      </c>
      <c r="T2" t="s">
        <v>245</v>
      </c>
      <c r="U2" t="s">
        <v>262</v>
      </c>
      <c r="V2" t="s">
        <v>61</v>
      </c>
      <c r="W2" t="s">
        <v>110</v>
      </c>
      <c r="X2" t="s">
        <v>311</v>
      </c>
      <c r="Y2" t="s">
        <v>328</v>
      </c>
    </row>
    <row r="3" spans="1:25" x14ac:dyDescent="0.35">
      <c r="A3" s="1" t="s">
        <v>373</v>
      </c>
      <c r="B3" t="s">
        <v>390</v>
      </c>
      <c r="C3" t="s">
        <v>403</v>
      </c>
      <c r="D3" t="s">
        <v>394</v>
      </c>
      <c r="E3" t="s">
        <v>79</v>
      </c>
      <c r="F3" t="s">
        <v>90</v>
      </c>
      <c r="G3" t="s">
        <v>90</v>
      </c>
      <c r="H3" t="s">
        <v>53</v>
      </c>
      <c r="I3" t="s">
        <v>95</v>
      </c>
      <c r="J3" t="s">
        <v>53</v>
      </c>
      <c r="K3" t="s">
        <v>75</v>
      </c>
      <c r="L3" t="s">
        <v>95</v>
      </c>
      <c r="M3" t="s">
        <v>90</v>
      </c>
      <c r="N3" t="s">
        <v>110</v>
      </c>
      <c r="O3" t="s">
        <v>154</v>
      </c>
      <c r="P3" t="s">
        <v>173</v>
      </c>
      <c r="Q3" t="s">
        <v>192</v>
      </c>
      <c r="R3" t="s">
        <v>210</v>
      </c>
      <c r="S3" t="s">
        <v>228</v>
      </c>
      <c r="T3" t="s">
        <v>79</v>
      </c>
      <c r="U3" t="s">
        <v>79</v>
      </c>
      <c r="V3" t="s">
        <v>279</v>
      </c>
      <c r="W3" t="s">
        <v>99</v>
      </c>
      <c r="X3" t="s">
        <v>310</v>
      </c>
      <c r="Y3" t="s">
        <v>99</v>
      </c>
    </row>
    <row r="4" spans="1:25" x14ac:dyDescent="0.35">
      <c r="A4" s="1" t="s">
        <v>906</v>
      </c>
      <c r="B4" t="s">
        <v>390</v>
      </c>
      <c r="C4" t="s">
        <v>328</v>
      </c>
      <c r="D4" t="s">
        <v>90</v>
      </c>
      <c r="E4" t="s">
        <v>619</v>
      </c>
      <c r="F4" t="s">
        <v>50</v>
      </c>
      <c r="G4" t="s">
        <v>50</v>
      </c>
      <c r="H4" t="s">
        <v>328</v>
      </c>
      <c r="I4" t="s">
        <v>399</v>
      </c>
      <c r="J4" t="s">
        <v>469</v>
      </c>
      <c r="K4" t="s">
        <v>390</v>
      </c>
      <c r="L4" t="s">
        <v>328</v>
      </c>
      <c r="M4" t="s">
        <v>50</v>
      </c>
      <c r="N4" t="s">
        <v>744</v>
      </c>
      <c r="O4" t="s">
        <v>471</v>
      </c>
      <c r="P4" t="s">
        <v>482</v>
      </c>
      <c r="Q4" t="s">
        <v>471</v>
      </c>
      <c r="R4" t="s">
        <v>532</v>
      </c>
      <c r="S4" t="s">
        <v>936</v>
      </c>
      <c r="T4" t="s">
        <v>400</v>
      </c>
      <c r="U4" t="s">
        <v>525</v>
      </c>
      <c r="V4" t="s">
        <v>471</v>
      </c>
      <c r="W4" t="s">
        <v>606</v>
      </c>
      <c r="X4" t="s">
        <v>211</v>
      </c>
      <c r="Y4" t="s">
        <v>471</v>
      </c>
    </row>
    <row r="5" spans="1:25" x14ac:dyDescent="0.35">
      <c r="A5" s="1" t="s">
        <v>907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532</v>
      </c>
      <c r="N5" t="s">
        <v>532</v>
      </c>
      <c r="O5" t="s">
        <v>403</v>
      </c>
      <c r="P5" t="s">
        <v>53</v>
      </c>
      <c r="Q5" t="s">
        <v>53</v>
      </c>
      <c r="R5" t="s">
        <v>75</v>
      </c>
      <c r="S5" t="s">
        <v>399</v>
      </c>
      <c r="T5" t="s">
        <v>400</v>
      </c>
      <c r="U5" t="s">
        <v>95</v>
      </c>
      <c r="V5" t="s">
        <v>53</v>
      </c>
      <c r="W5" t="s">
        <v>394</v>
      </c>
      <c r="X5" t="s">
        <v>406</v>
      </c>
      <c r="Y5" t="s">
        <v>228</v>
      </c>
    </row>
    <row r="6" spans="1:25" x14ac:dyDescent="0.35">
      <c r="A6" s="1" t="s">
        <v>908</v>
      </c>
      <c r="B6" t="s">
        <v>546</v>
      </c>
      <c r="C6" t="s">
        <v>403</v>
      </c>
      <c r="D6" t="s">
        <v>932</v>
      </c>
      <c r="E6" t="s">
        <v>388</v>
      </c>
      <c r="F6" t="s">
        <v>727</v>
      </c>
      <c r="G6" t="s">
        <v>670</v>
      </c>
      <c r="H6" t="s">
        <v>482</v>
      </c>
      <c r="I6" t="s">
        <v>934</v>
      </c>
      <c r="J6" t="s">
        <v>61</v>
      </c>
      <c r="K6" t="s">
        <v>110</v>
      </c>
      <c r="L6" t="s">
        <v>441</v>
      </c>
      <c r="M6" t="s">
        <v>392</v>
      </c>
      <c r="N6" t="s">
        <v>90</v>
      </c>
      <c r="O6" t="s">
        <v>580</v>
      </c>
      <c r="P6" t="s">
        <v>403</v>
      </c>
      <c r="Q6" t="s">
        <v>468</v>
      </c>
      <c r="R6" t="s">
        <v>328</v>
      </c>
      <c r="S6" t="s">
        <v>743</v>
      </c>
      <c r="T6" t="s">
        <v>532</v>
      </c>
      <c r="U6" t="s">
        <v>957</v>
      </c>
      <c r="V6" t="s">
        <v>744</v>
      </c>
      <c r="W6" t="s">
        <v>155</v>
      </c>
      <c r="X6" t="s">
        <v>950</v>
      </c>
      <c r="Y6" t="s">
        <v>580</v>
      </c>
    </row>
    <row r="7" spans="1:25" x14ac:dyDescent="0.35">
      <c r="A7" s="1" t="s">
        <v>909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50</v>
      </c>
      <c r="M7" t="s">
        <v>129</v>
      </c>
      <c r="N7" t="s">
        <v>403</v>
      </c>
      <c r="O7" t="s">
        <v>931</v>
      </c>
      <c r="P7" t="s">
        <v>403</v>
      </c>
      <c r="Q7" t="s">
        <v>400</v>
      </c>
      <c r="R7" t="s">
        <v>602</v>
      </c>
      <c r="S7" t="s">
        <v>397</v>
      </c>
      <c r="T7" t="s">
        <v>509</v>
      </c>
      <c r="U7" t="s">
        <v>933</v>
      </c>
      <c r="V7" t="s">
        <v>95</v>
      </c>
      <c r="W7" t="s">
        <v>546</v>
      </c>
      <c r="X7" t="s">
        <v>61</v>
      </c>
      <c r="Y7" t="s">
        <v>403</v>
      </c>
    </row>
    <row r="8" spans="1:25" x14ac:dyDescent="0.35">
      <c r="A8" s="1" t="s">
        <v>692</v>
      </c>
      <c r="B8" t="s">
        <v>50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606</v>
      </c>
      <c r="N8" t="s">
        <v>50</v>
      </c>
      <c r="O8" t="s">
        <v>75</v>
      </c>
      <c r="P8" t="s">
        <v>606</v>
      </c>
      <c r="Q8" t="s">
        <v>229</v>
      </c>
      <c r="R8" t="s">
        <v>53</v>
      </c>
      <c r="S8" t="s">
        <v>468</v>
      </c>
      <c r="T8" t="s">
        <v>482</v>
      </c>
      <c r="U8" t="s">
        <v>53</v>
      </c>
      <c r="V8" t="s">
        <v>532</v>
      </c>
      <c r="W8" t="s">
        <v>606</v>
      </c>
      <c r="X8" t="s">
        <v>606</v>
      </c>
      <c r="Y8" t="s">
        <v>606</v>
      </c>
    </row>
    <row r="9" spans="1:25" x14ac:dyDescent="0.35">
      <c r="A9" s="1" t="s">
        <v>705</v>
      </c>
      <c r="B9" t="s">
        <v>50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532</v>
      </c>
      <c r="N9" t="s">
        <v>90</v>
      </c>
      <c r="O9" t="s">
        <v>931</v>
      </c>
      <c r="P9" t="s">
        <v>228</v>
      </c>
      <c r="Q9" t="s">
        <v>559</v>
      </c>
      <c r="R9" t="s">
        <v>744</v>
      </c>
      <c r="S9" t="s">
        <v>403</v>
      </c>
      <c r="T9" t="s">
        <v>403</v>
      </c>
      <c r="U9" t="s">
        <v>482</v>
      </c>
      <c r="V9" t="s">
        <v>392</v>
      </c>
      <c r="W9" t="s">
        <v>400</v>
      </c>
      <c r="X9" t="s">
        <v>328</v>
      </c>
      <c r="Y9" t="s">
        <v>606</v>
      </c>
    </row>
    <row r="10" spans="1:25" x14ac:dyDescent="0.35">
      <c r="A10" s="1" t="s">
        <v>910</v>
      </c>
      <c r="B10" t="s">
        <v>95</v>
      </c>
      <c r="C10" t="s">
        <v>862</v>
      </c>
      <c r="D10" t="s">
        <v>275</v>
      </c>
      <c r="E10" t="s">
        <v>275</v>
      </c>
      <c r="F10" t="s">
        <v>651</v>
      </c>
      <c r="G10" t="s">
        <v>616</v>
      </c>
      <c r="H10" t="s">
        <v>519</v>
      </c>
      <c r="I10" t="s">
        <v>447</v>
      </c>
      <c r="J10" t="s">
        <v>482</v>
      </c>
      <c r="K10" t="s">
        <v>400</v>
      </c>
      <c r="L10" t="s">
        <v>396</v>
      </c>
      <c r="M10" t="s">
        <v>390</v>
      </c>
      <c r="N10" t="s">
        <v>471</v>
      </c>
      <c r="O10" t="s">
        <v>390</v>
      </c>
      <c r="P10" t="s">
        <v>950</v>
      </c>
      <c r="Q10" t="s">
        <v>53</v>
      </c>
      <c r="R10" t="s">
        <v>471</v>
      </c>
      <c r="S10" t="s">
        <v>441</v>
      </c>
      <c r="T10" t="s">
        <v>403</v>
      </c>
      <c r="U10" t="s">
        <v>403</v>
      </c>
      <c r="V10" t="s">
        <v>482</v>
      </c>
      <c r="W10" t="s">
        <v>390</v>
      </c>
      <c r="X10" t="s">
        <v>532</v>
      </c>
      <c r="Y10" t="s">
        <v>654</v>
      </c>
    </row>
    <row r="11" spans="1:25" x14ac:dyDescent="0.35">
      <c r="A11" s="1" t="s">
        <v>911</v>
      </c>
      <c r="B11" t="s">
        <v>424</v>
      </c>
      <c r="C11" t="s">
        <v>424</v>
      </c>
      <c r="D11" t="s">
        <v>602</v>
      </c>
      <c r="E11" t="s">
        <v>118</v>
      </c>
      <c r="F11" t="s">
        <v>391</v>
      </c>
      <c r="G11" t="s">
        <v>110</v>
      </c>
      <c r="H11" t="s">
        <v>390</v>
      </c>
      <c r="I11" t="s">
        <v>482</v>
      </c>
      <c r="J11" t="s">
        <v>781</v>
      </c>
      <c r="K11" t="s">
        <v>466</v>
      </c>
      <c r="L11" t="s">
        <v>940</v>
      </c>
      <c r="M11" t="s">
        <v>463</v>
      </c>
      <c r="N11" t="s">
        <v>400</v>
      </c>
      <c r="O11" t="s">
        <v>532</v>
      </c>
      <c r="P11" t="s">
        <v>433</v>
      </c>
      <c r="Q11" t="s">
        <v>399</v>
      </c>
      <c r="R11" t="s">
        <v>391</v>
      </c>
      <c r="S11" t="s">
        <v>262</v>
      </c>
      <c r="T11" t="s">
        <v>469</v>
      </c>
      <c r="U11" t="s">
        <v>518</v>
      </c>
      <c r="V11" t="s">
        <v>403</v>
      </c>
      <c r="W11" t="s">
        <v>424</v>
      </c>
      <c r="X11" t="s">
        <v>75</v>
      </c>
      <c r="Y11" t="s">
        <v>396</v>
      </c>
    </row>
    <row r="12" spans="1:25" x14ac:dyDescent="0.35">
      <c r="A12" s="1" t="s">
        <v>912</v>
      </c>
      <c r="B12" t="s">
        <v>61</v>
      </c>
      <c r="C12" t="s">
        <v>110</v>
      </c>
      <c r="D12" t="s">
        <v>930</v>
      </c>
      <c r="E12" t="s">
        <v>400</v>
      </c>
      <c r="F12" t="s">
        <v>730</v>
      </c>
      <c r="G12" t="s">
        <v>95</v>
      </c>
      <c r="H12" t="s">
        <v>90</v>
      </c>
      <c r="I12" t="s">
        <v>53</v>
      </c>
      <c r="J12" t="s">
        <v>75</v>
      </c>
      <c r="K12" t="s">
        <v>396</v>
      </c>
      <c r="L12" t="s">
        <v>632</v>
      </c>
      <c r="M12" t="s">
        <v>79</v>
      </c>
      <c r="N12" t="s">
        <v>556</v>
      </c>
      <c r="O12" t="s">
        <v>403</v>
      </c>
      <c r="P12" t="s">
        <v>419</v>
      </c>
      <c r="Q12" t="s">
        <v>406</v>
      </c>
      <c r="R12" t="s">
        <v>399</v>
      </c>
      <c r="S12" t="s">
        <v>511</v>
      </c>
      <c r="T12" t="s">
        <v>546</v>
      </c>
      <c r="U12" t="s">
        <v>511</v>
      </c>
      <c r="V12" t="s">
        <v>397</v>
      </c>
      <c r="W12" t="s">
        <v>737</v>
      </c>
      <c r="X12" t="s">
        <v>169</v>
      </c>
      <c r="Y12" t="s">
        <v>643</v>
      </c>
    </row>
    <row r="13" spans="1:25" x14ac:dyDescent="0.35">
      <c r="A13" s="1" t="s">
        <v>913</v>
      </c>
      <c r="B13" t="s">
        <v>61</v>
      </c>
      <c r="C13" t="s">
        <v>482</v>
      </c>
      <c r="D13" t="s">
        <v>632</v>
      </c>
      <c r="E13" t="s">
        <v>606</v>
      </c>
      <c r="F13" t="s">
        <v>61</v>
      </c>
      <c r="G13" t="s">
        <v>934</v>
      </c>
      <c r="H13" t="s">
        <v>468</v>
      </c>
      <c r="I13" t="s">
        <v>468</v>
      </c>
      <c r="J13" t="s">
        <v>934</v>
      </c>
      <c r="K13" t="s">
        <v>396</v>
      </c>
      <c r="L13" t="s">
        <v>396</v>
      </c>
      <c r="M13" t="s">
        <v>471</v>
      </c>
      <c r="N13" t="s">
        <v>328</v>
      </c>
      <c r="O13" t="s">
        <v>468</v>
      </c>
      <c r="P13" t="s">
        <v>743</v>
      </c>
      <c r="Q13" t="s">
        <v>743</v>
      </c>
      <c r="R13" t="s">
        <v>744</v>
      </c>
      <c r="S13" t="s">
        <v>611</v>
      </c>
      <c r="T13" t="s">
        <v>779</v>
      </c>
      <c r="U13" t="s">
        <v>511</v>
      </c>
      <c r="V13" t="s">
        <v>670</v>
      </c>
      <c r="W13" t="s">
        <v>580</v>
      </c>
      <c r="X13" t="s">
        <v>498</v>
      </c>
      <c r="Y13" t="s">
        <v>965</v>
      </c>
    </row>
    <row r="14" spans="1:25" x14ac:dyDescent="0.35">
      <c r="A14" s="1" t="s">
        <v>914</v>
      </c>
      <c r="B14" t="s">
        <v>50</v>
      </c>
      <c r="C14" t="s">
        <v>328</v>
      </c>
      <c r="D14" t="s">
        <v>930</v>
      </c>
      <c r="E14" t="s">
        <v>50</v>
      </c>
      <c r="F14" t="s">
        <v>50</v>
      </c>
      <c r="G14" t="s">
        <v>50</v>
      </c>
      <c r="H14" t="s">
        <v>454</v>
      </c>
      <c r="I14" t="s">
        <v>935</v>
      </c>
      <c r="J14" t="s">
        <v>937</v>
      </c>
      <c r="K14" t="s">
        <v>938</v>
      </c>
      <c r="L14" t="s">
        <v>396</v>
      </c>
      <c r="M14" t="s">
        <v>934</v>
      </c>
      <c r="N14" t="s">
        <v>941</v>
      </c>
      <c r="O14" t="s">
        <v>946</v>
      </c>
      <c r="P14" t="s">
        <v>951</v>
      </c>
      <c r="Q14" t="s">
        <v>532</v>
      </c>
      <c r="R14" t="s">
        <v>482</v>
      </c>
      <c r="S14" t="s">
        <v>50</v>
      </c>
      <c r="T14" t="s">
        <v>606</v>
      </c>
      <c r="U14" t="s">
        <v>50</v>
      </c>
      <c r="V14" t="s">
        <v>482</v>
      </c>
      <c r="W14" t="s">
        <v>936</v>
      </c>
      <c r="X14" t="s">
        <v>622</v>
      </c>
      <c r="Y14" t="s">
        <v>546</v>
      </c>
    </row>
    <row r="15" spans="1:25" x14ac:dyDescent="0.35">
      <c r="A15" s="1" t="s">
        <v>915</v>
      </c>
      <c r="B15" t="s">
        <v>50</v>
      </c>
      <c r="C15" t="s">
        <v>930</v>
      </c>
      <c r="D15" t="s">
        <v>779</v>
      </c>
      <c r="E15" t="s">
        <v>50</v>
      </c>
      <c r="F15" t="s">
        <v>50</v>
      </c>
      <c r="G15" t="s">
        <v>935</v>
      </c>
      <c r="H15" t="s">
        <v>50</v>
      </c>
      <c r="I15" t="s">
        <v>50</v>
      </c>
      <c r="J15" t="s">
        <v>50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</row>
    <row r="16" spans="1:25" x14ac:dyDescent="0.35">
      <c r="A16" s="1" t="s">
        <v>916</v>
      </c>
      <c r="B16" t="s">
        <v>50</v>
      </c>
      <c r="C16" t="s">
        <v>50</v>
      </c>
      <c r="D16" t="s">
        <v>542</v>
      </c>
      <c r="E16" t="s">
        <v>50</v>
      </c>
      <c r="F16" t="s">
        <v>50</v>
      </c>
      <c r="G16" t="s">
        <v>397</v>
      </c>
      <c r="H16" t="s">
        <v>556</v>
      </c>
      <c r="I16" t="s">
        <v>95</v>
      </c>
      <c r="J16" t="s">
        <v>50</v>
      </c>
      <c r="K16" t="s">
        <v>50</v>
      </c>
      <c r="L16" t="s">
        <v>424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</row>
    <row r="17" spans="1:25" x14ac:dyDescent="0.35">
      <c r="A17" s="1" t="s">
        <v>917</v>
      </c>
      <c r="B17" t="s">
        <v>396</v>
      </c>
      <c r="C17" t="s">
        <v>471</v>
      </c>
      <c r="D17" t="s">
        <v>424</v>
      </c>
      <c r="E17" t="s">
        <v>50</v>
      </c>
      <c r="F17" t="s">
        <v>50</v>
      </c>
      <c r="G17" t="s">
        <v>611</v>
      </c>
      <c r="H17" t="s">
        <v>779</v>
      </c>
      <c r="I17" t="s">
        <v>936</v>
      </c>
      <c r="J17" t="s">
        <v>90</v>
      </c>
      <c r="K17" t="s">
        <v>187</v>
      </c>
      <c r="L17" t="s">
        <v>396</v>
      </c>
      <c r="M17" t="s">
        <v>390</v>
      </c>
      <c r="N17" t="s">
        <v>328</v>
      </c>
      <c r="O17" t="s">
        <v>606</v>
      </c>
      <c r="P17" t="s">
        <v>931</v>
      </c>
      <c r="Q17" t="s">
        <v>441</v>
      </c>
      <c r="R17" t="s">
        <v>441</v>
      </c>
      <c r="S17" t="s">
        <v>865</v>
      </c>
      <c r="T17" t="s">
        <v>606</v>
      </c>
      <c r="U17" t="s">
        <v>580</v>
      </c>
      <c r="V17" t="s">
        <v>739</v>
      </c>
      <c r="W17" t="s">
        <v>580</v>
      </c>
      <c r="X17" t="s">
        <v>498</v>
      </c>
      <c r="Y17" t="s">
        <v>608</v>
      </c>
    </row>
    <row r="18" spans="1:25" x14ac:dyDescent="0.35">
      <c r="A18" s="1" t="s">
        <v>918</v>
      </c>
      <c r="B18" t="s">
        <v>606</v>
      </c>
      <c r="C18" t="s">
        <v>262</v>
      </c>
      <c r="D18" t="s">
        <v>441</v>
      </c>
      <c r="E18" t="s">
        <v>606</v>
      </c>
      <c r="F18" t="s">
        <v>61</v>
      </c>
      <c r="G18" t="s">
        <v>262</v>
      </c>
      <c r="H18" t="s">
        <v>450</v>
      </c>
      <c r="I18" t="s">
        <v>622</v>
      </c>
      <c r="J18" t="s">
        <v>58</v>
      </c>
      <c r="K18" t="s">
        <v>743</v>
      </c>
      <c r="L18" t="s">
        <v>328</v>
      </c>
      <c r="M18" t="s">
        <v>468</v>
      </c>
      <c r="N18" t="s">
        <v>942</v>
      </c>
      <c r="O18" t="s">
        <v>947</v>
      </c>
      <c r="P18" t="s">
        <v>952</v>
      </c>
      <c r="Q18" t="s">
        <v>950</v>
      </c>
      <c r="R18" t="s">
        <v>743</v>
      </c>
      <c r="S18" t="s">
        <v>865</v>
      </c>
      <c r="T18" t="s">
        <v>525</v>
      </c>
      <c r="U18" t="s">
        <v>580</v>
      </c>
      <c r="V18" t="s">
        <v>391</v>
      </c>
      <c r="W18" t="s">
        <v>450</v>
      </c>
      <c r="X18" t="s">
        <v>961</v>
      </c>
      <c r="Y18" t="s">
        <v>622</v>
      </c>
    </row>
    <row r="19" spans="1:25" x14ac:dyDescent="0.35">
      <c r="A19" s="1" t="s">
        <v>919</v>
      </c>
      <c r="B19" t="s">
        <v>50</v>
      </c>
      <c r="C19" t="s">
        <v>50</v>
      </c>
      <c r="D19" t="s">
        <v>50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 t="s">
        <v>50</v>
      </c>
      <c r="K19" t="s">
        <v>50</v>
      </c>
      <c r="L19" t="s">
        <v>50</v>
      </c>
      <c r="M19" t="s">
        <v>558</v>
      </c>
      <c r="N19" t="s">
        <v>943</v>
      </c>
      <c r="O19" t="s">
        <v>482</v>
      </c>
      <c r="P19" t="s">
        <v>634</v>
      </c>
      <c r="Q19" t="s">
        <v>396</v>
      </c>
      <c r="R19" t="s">
        <v>953</v>
      </c>
      <c r="S19" t="s">
        <v>955</v>
      </c>
      <c r="T19" t="s">
        <v>441</v>
      </c>
      <c r="U19" t="s">
        <v>958</v>
      </c>
      <c r="V19" t="s">
        <v>396</v>
      </c>
      <c r="W19" t="s">
        <v>396</v>
      </c>
      <c r="X19" t="s">
        <v>396</v>
      </c>
      <c r="Y19" t="s">
        <v>632</v>
      </c>
    </row>
    <row r="20" spans="1:25" x14ac:dyDescent="0.35">
      <c r="A20" s="1" t="s">
        <v>920</v>
      </c>
      <c r="B20" t="s">
        <v>466</v>
      </c>
      <c r="C20" t="s">
        <v>100</v>
      </c>
      <c r="D20" t="s">
        <v>110</v>
      </c>
      <c r="E20" t="s">
        <v>391</v>
      </c>
      <c r="F20" t="s">
        <v>833</v>
      </c>
      <c r="G20" t="s">
        <v>737</v>
      </c>
      <c r="H20" t="s">
        <v>394</v>
      </c>
      <c r="I20" t="s">
        <v>400</v>
      </c>
      <c r="J20" t="s">
        <v>390</v>
      </c>
      <c r="K20" t="s">
        <v>760</v>
      </c>
      <c r="L20" t="s">
        <v>424</v>
      </c>
      <c r="M20" t="s">
        <v>279</v>
      </c>
      <c r="N20" t="s">
        <v>388</v>
      </c>
      <c r="O20" t="s">
        <v>242</v>
      </c>
      <c r="P20" t="s">
        <v>780</v>
      </c>
      <c r="Q20" t="s">
        <v>50</v>
      </c>
      <c r="R20" t="s">
        <v>50</v>
      </c>
      <c r="S20" t="s">
        <v>50</v>
      </c>
      <c r="T20" t="s">
        <v>655</v>
      </c>
      <c r="U20" t="s">
        <v>959</v>
      </c>
      <c r="V20" t="s">
        <v>50</v>
      </c>
      <c r="W20" t="s">
        <v>50</v>
      </c>
      <c r="X20" t="s">
        <v>962</v>
      </c>
      <c r="Y20" t="s">
        <v>50</v>
      </c>
    </row>
    <row r="21" spans="1:25" x14ac:dyDescent="0.35">
      <c r="A21" s="1" t="s">
        <v>921</v>
      </c>
      <c r="B21" t="s">
        <v>743</v>
      </c>
      <c r="C21" t="s">
        <v>471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50</v>
      </c>
      <c r="N21" t="s">
        <v>50</v>
      </c>
      <c r="O21" t="s">
        <v>611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396</v>
      </c>
      <c r="W21" t="s">
        <v>50</v>
      </c>
      <c r="X21" t="s">
        <v>50</v>
      </c>
      <c r="Y21" t="s">
        <v>50</v>
      </c>
    </row>
    <row r="22" spans="1:25" x14ac:dyDescent="0.35">
      <c r="A22" s="1" t="s">
        <v>922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</row>
    <row r="23" spans="1:25" x14ac:dyDescent="0.35">
      <c r="A23" s="1" t="s">
        <v>923</v>
      </c>
      <c r="B23" t="s">
        <v>400</v>
      </c>
      <c r="C23" t="s">
        <v>931</v>
      </c>
      <c r="D23" t="s">
        <v>388</v>
      </c>
      <c r="E23" t="s">
        <v>532</v>
      </c>
      <c r="F23" t="s">
        <v>933</v>
      </c>
      <c r="G23" t="s">
        <v>482</v>
      </c>
      <c r="H23" t="s">
        <v>396</v>
      </c>
      <c r="I23" t="s">
        <v>471</v>
      </c>
      <c r="J23" t="s">
        <v>554</v>
      </c>
      <c r="K23" t="s">
        <v>939</v>
      </c>
      <c r="L23" t="s">
        <v>403</v>
      </c>
      <c r="M23" t="s">
        <v>79</v>
      </c>
      <c r="N23" t="s">
        <v>944</v>
      </c>
      <c r="O23" t="s">
        <v>948</v>
      </c>
      <c r="P23" t="s">
        <v>781</v>
      </c>
      <c r="Q23" t="s">
        <v>396</v>
      </c>
      <c r="R23" t="s">
        <v>954</v>
      </c>
      <c r="S23" t="s">
        <v>532</v>
      </c>
      <c r="T23" t="s">
        <v>532</v>
      </c>
      <c r="U23" t="s">
        <v>266</v>
      </c>
      <c r="V23" t="s">
        <v>75</v>
      </c>
      <c r="W23" t="s">
        <v>75</v>
      </c>
      <c r="X23" t="s">
        <v>90</v>
      </c>
      <c r="Y23" t="s">
        <v>482</v>
      </c>
    </row>
    <row r="24" spans="1:25" x14ac:dyDescent="0.35">
      <c r="A24" s="1" t="s">
        <v>924</v>
      </c>
      <c r="B24" t="s">
        <v>394</v>
      </c>
      <c r="C24" t="s">
        <v>242</v>
      </c>
      <c r="D24" t="s">
        <v>542</v>
      </c>
      <c r="E24" t="s">
        <v>463</v>
      </c>
      <c r="F24" t="s">
        <v>394</v>
      </c>
      <c r="G24" t="s">
        <v>228</v>
      </c>
      <c r="H24" t="s">
        <v>397</v>
      </c>
      <c r="I24" t="s">
        <v>400</v>
      </c>
      <c r="J24" t="s">
        <v>554</v>
      </c>
      <c r="K24" t="s">
        <v>406</v>
      </c>
      <c r="L24" t="s">
        <v>403</v>
      </c>
      <c r="M24" t="s">
        <v>779</v>
      </c>
      <c r="N24" t="s">
        <v>945</v>
      </c>
      <c r="O24" t="s">
        <v>949</v>
      </c>
      <c r="P24" t="s">
        <v>531</v>
      </c>
      <c r="Q24" t="s">
        <v>328</v>
      </c>
      <c r="R24" t="s">
        <v>525</v>
      </c>
      <c r="S24" t="s">
        <v>956</v>
      </c>
      <c r="T24" t="s">
        <v>421</v>
      </c>
      <c r="U24" t="s">
        <v>960</v>
      </c>
      <c r="V24" t="s">
        <v>532</v>
      </c>
      <c r="W24" t="s">
        <v>75</v>
      </c>
      <c r="X24" t="s">
        <v>795</v>
      </c>
      <c r="Y24" t="s">
        <v>779</v>
      </c>
    </row>
    <row r="25" spans="1:25" x14ac:dyDescent="0.35">
      <c r="A25" s="1" t="s">
        <v>925</v>
      </c>
      <c r="B25" t="s">
        <v>50</v>
      </c>
      <c r="C25" t="s">
        <v>471</v>
      </c>
      <c r="D25" t="s">
        <v>471</v>
      </c>
      <c r="E25" t="s">
        <v>424</v>
      </c>
      <c r="F25" t="s">
        <v>328</v>
      </c>
      <c r="G25" t="s">
        <v>396</v>
      </c>
      <c r="H25" t="s">
        <v>424</v>
      </c>
      <c r="I25" t="s">
        <v>390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396</v>
      </c>
      <c r="P25" t="s">
        <v>50</v>
      </c>
      <c r="Q25" t="s">
        <v>424</v>
      </c>
      <c r="R25" t="s">
        <v>471</v>
      </c>
      <c r="S25" t="s">
        <v>471</v>
      </c>
      <c r="T25" t="s">
        <v>471</v>
      </c>
      <c r="U25" t="s">
        <v>390</v>
      </c>
      <c r="V25" t="s">
        <v>396</v>
      </c>
      <c r="W25" t="s">
        <v>471</v>
      </c>
      <c r="X25" t="s">
        <v>532</v>
      </c>
      <c r="Y25" t="s">
        <v>328</v>
      </c>
    </row>
    <row r="26" spans="1:25" x14ac:dyDescent="0.35">
      <c r="A26" s="1" t="s">
        <v>926</v>
      </c>
      <c r="B26" t="s">
        <v>532</v>
      </c>
      <c r="C26" t="s">
        <v>643</v>
      </c>
      <c r="D26" t="s">
        <v>931</v>
      </c>
      <c r="E26" t="s">
        <v>739</v>
      </c>
      <c r="F26" t="s">
        <v>542</v>
      </c>
      <c r="G26" t="s">
        <v>525</v>
      </c>
      <c r="H26" t="s">
        <v>509</v>
      </c>
      <c r="I26" t="s">
        <v>933</v>
      </c>
      <c r="J26" t="s">
        <v>328</v>
      </c>
      <c r="K26" t="s">
        <v>403</v>
      </c>
      <c r="L26" t="s">
        <v>606</v>
      </c>
      <c r="M26" t="s">
        <v>399</v>
      </c>
      <c r="N26" t="s">
        <v>390</v>
      </c>
      <c r="O26" t="s">
        <v>223</v>
      </c>
      <c r="P26" t="s">
        <v>535</v>
      </c>
      <c r="Q26" t="s">
        <v>53</v>
      </c>
      <c r="R26" t="s">
        <v>535</v>
      </c>
      <c r="S26" t="s">
        <v>606</v>
      </c>
      <c r="T26" t="s">
        <v>391</v>
      </c>
      <c r="U26" t="s">
        <v>242</v>
      </c>
      <c r="V26" t="s">
        <v>119</v>
      </c>
      <c r="W26" t="s">
        <v>525</v>
      </c>
      <c r="X26" t="s">
        <v>963</v>
      </c>
      <c r="Y26" t="s">
        <v>501</v>
      </c>
    </row>
    <row r="27" spans="1:25" x14ac:dyDescent="0.35">
      <c r="A27" s="1" t="s">
        <v>927</v>
      </c>
      <c r="B27" t="s">
        <v>403</v>
      </c>
      <c r="C27" t="s">
        <v>310</v>
      </c>
      <c r="D27" t="s">
        <v>408</v>
      </c>
      <c r="E27" t="s">
        <v>242</v>
      </c>
      <c r="F27" t="s">
        <v>519</v>
      </c>
      <c r="G27" t="s">
        <v>257</v>
      </c>
      <c r="H27" t="s">
        <v>419</v>
      </c>
      <c r="I27" t="s">
        <v>110</v>
      </c>
      <c r="J27" t="s">
        <v>400</v>
      </c>
      <c r="K27" t="s">
        <v>90</v>
      </c>
      <c r="L27" t="s">
        <v>403</v>
      </c>
      <c r="M27" t="s">
        <v>397</v>
      </c>
      <c r="N27" t="s">
        <v>394</v>
      </c>
      <c r="O27" t="s">
        <v>604</v>
      </c>
      <c r="P27" t="s">
        <v>804</v>
      </c>
      <c r="Q27" t="s">
        <v>505</v>
      </c>
      <c r="R27" t="s">
        <v>99</v>
      </c>
      <c r="S27" t="s">
        <v>448</v>
      </c>
      <c r="T27" t="s">
        <v>488</v>
      </c>
      <c r="U27" t="s">
        <v>857</v>
      </c>
      <c r="V27" t="s">
        <v>750</v>
      </c>
      <c r="W27" t="s">
        <v>591</v>
      </c>
      <c r="X27" t="s">
        <v>964</v>
      </c>
      <c r="Y27" t="s">
        <v>896</v>
      </c>
    </row>
    <row r="28" spans="1:25" x14ac:dyDescent="0.35">
      <c r="A28" s="1" t="s">
        <v>928</v>
      </c>
      <c r="B28" t="s">
        <v>390</v>
      </c>
      <c r="C28" t="s">
        <v>403</v>
      </c>
      <c r="D28" t="s">
        <v>310</v>
      </c>
      <c r="E28" t="s">
        <v>408</v>
      </c>
      <c r="F28" t="s">
        <v>242</v>
      </c>
      <c r="G28" t="s">
        <v>519</v>
      </c>
      <c r="H28" t="s">
        <v>751</v>
      </c>
      <c r="I28" t="s">
        <v>119</v>
      </c>
      <c r="J28" t="s">
        <v>95</v>
      </c>
      <c r="K28" t="s">
        <v>400</v>
      </c>
      <c r="L28" t="s">
        <v>90</v>
      </c>
      <c r="M28" t="s">
        <v>75</v>
      </c>
      <c r="N28" t="s">
        <v>397</v>
      </c>
      <c r="O28" t="s">
        <v>394</v>
      </c>
      <c r="P28" t="s">
        <v>604</v>
      </c>
      <c r="Q28" t="s">
        <v>804</v>
      </c>
      <c r="R28" t="s">
        <v>505</v>
      </c>
      <c r="S28" t="s">
        <v>310</v>
      </c>
      <c r="T28" t="s">
        <v>448</v>
      </c>
      <c r="U28" t="s">
        <v>488</v>
      </c>
      <c r="V28" t="s">
        <v>651</v>
      </c>
      <c r="W28" t="s">
        <v>750</v>
      </c>
      <c r="X28" t="s">
        <v>591</v>
      </c>
      <c r="Y28" t="s">
        <v>964</v>
      </c>
    </row>
    <row r="29" spans="1:25" x14ac:dyDescent="0.35">
      <c r="A29" s="1" t="s">
        <v>929</v>
      </c>
      <c r="B29" t="s">
        <v>468</v>
      </c>
      <c r="C29" t="s">
        <v>397</v>
      </c>
      <c r="D29" t="s">
        <v>450</v>
      </c>
      <c r="E29" t="s">
        <v>424</v>
      </c>
      <c r="F29" t="s">
        <v>448</v>
      </c>
      <c r="G29" t="s">
        <v>390</v>
      </c>
      <c r="H29" t="s">
        <v>390</v>
      </c>
      <c r="I29" t="s">
        <v>396</v>
      </c>
      <c r="J29" t="s">
        <v>482</v>
      </c>
      <c r="K29" t="s">
        <v>328</v>
      </c>
      <c r="L29" t="s">
        <v>934</v>
      </c>
      <c r="M29" t="s">
        <v>466</v>
      </c>
      <c r="N29" t="s">
        <v>228</v>
      </c>
      <c r="O29" t="s">
        <v>606</v>
      </c>
      <c r="P29" t="s">
        <v>118</v>
      </c>
      <c r="Q29" t="s">
        <v>400</v>
      </c>
      <c r="R29" t="s">
        <v>468</v>
      </c>
      <c r="S29" t="s">
        <v>930</v>
      </c>
      <c r="T29" t="s">
        <v>559</v>
      </c>
      <c r="U29" t="s">
        <v>454</v>
      </c>
      <c r="V29" t="s">
        <v>546</v>
      </c>
      <c r="W29" t="s">
        <v>75</v>
      </c>
      <c r="X29" t="s">
        <v>394</v>
      </c>
      <c r="Y29" t="s">
        <v>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Model</vt:lpstr>
      <vt:lpstr>Income Statement</vt:lpstr>
      <vt:lpstr>Summary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</cp:lastModifiedBy>
  <dcterms:created xsi:type="dcterms:W3CDTF">2022-11-25T06:01:12Z</dcterms:created>
  <dcterms:modified xsi:type="dcterms:W3CDTF">2023-03-15T02:36:46Z</dcterms:modified>
</cp:coreProperties>
</file>