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ARM/"/>
    </mc:Choice>
  </mc:AlternateContent>
  <xr:revisionPtr revIDLastSave="293" documentId="11_F5F19F4C488B4B2321BEB5BF0CBFB001B9B712F5" xr6:coauthVersionLast="47" xr6:coauthVersionMax="47" xr10:uidLastSave="{E170977B-894A-4B20-A948-F21D32177280}"/>
  <bookViews>
    <workbookView xWindow="-110" yWindow="-110" windowWidth="38620" windowHeight="21820" activeTab="2" xr2:uid="{00000000-000D-0000-FFFF-FFFF00000000}"/>
  </bookViews>
  <sheets>
    <sheet name="Main" sheetId="1" r:id="rId1"/>
    <sheet name="Info" sheetId="2" r:id="rId2"/>
    <sheet name="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3" i="3" l="1" a="1"/>
  <c r="S73" i="3" s="1"/>
  <c r="S74" i="3" a="1"/>
  <c r="S74" i="3" s="1"/>
  <c r="S75" i="3" a="1"/>
  <c r="S75" i="3" s="1"/>
  <c r="S72" i="3" a="1"/>
  <c r="S72" i="3" s="1"/>
  <c r="S52" i="3" a="1"/>
  <c r="S52" i="3" s="1"/>
  <c r="S54" i="3" a="1"/>
  <c r="S54" i="3" s="1"/>
  <c r="S53" i="3" a="1"/>
  <c r="S53" i="3" s="1"/>
  <c r="S55" i="3" a="1"/>
  <c r="S55" i="3" s="1"/>
  <c r="S50" i="3" a="1"/>
  <c r="S50" i="3" s="1"/>
  <c r="S48" i="3" a="1"/>
  <c r="S48" i="3" s="1"/>
  <c r="AA35" i="3"/>
  <c r="AB35" i="3"/>
  <c r="AC35" i="3"/>
  <c r="AA40" i="3"/>
  <c r="AB40" i="3"/>
  <c r="AC40" i="3"/>
  <c r="AA43" i="3"/>
  <c r="AB43" i="3"/>
  <c r="AC43" i="3"/>
  <c r="S42" i="3" a="1"/>
  <c r="S42" i="3" s="1"/>
  <c r="S41" i="3" a="1"/>
  <c r="S41" i="3" s="1"/>
  <c r="S43" i="3" s="1"/>
  <c r="S39" i="3" a="1"/>
  <c r="S39" i="3" s="1"/>
  <c r="S38" i="3" a="1"/>
  <c r="S38" i="3" s="1"/>
  <c r="S34" i="3" a="1"/>
  <c r="S34" i="3" s="1"/>
  <c r="S33" i="3" a="1"/>
  <c r="S33" i="3" s="1"/>
  <c r="S32" i="3" a="1"/>
  <c r="S32" i="3" s="1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A18" i="3" s="1"/>
  <c r="AA22" i="3" s="1"/>
  <c r="AA24" i="3" s="1"/>
  <c r="AB17" i="3"/>
  <c r="AC17" i="3"/>
  <c r="K17" i="3"/>
  <c r="L13" i="3"/>
  <c r="M13" i="3"/>
  <c r="N13" i="3"/>
  <c r="O13" i="3"/>
  <c r="O18" i="3" s="1"/>
  <c r="O22" i="3" s="1"/>
  <c r="O24" i="3" s="1"/>
  <c r="P13" i="3"/>
  <c r="P18" i="3" s="1"/>
  <c r="P22" i="3" s="1"/>
  <c r="P24" i="3" s="1"/>
  <c r="Q13" i="3"/>
  <c r="Q18" i="3" s="1"/>
  <c r="Q22" i="3" s="1"/>
  <c r="Q24" i="3" s="1"/>
  <c r="R13" i="3"/>
  <c r="R18" i="3" s="1"/>
  <c r="R22" i="3" s="1"/>
  <c r="R24" i="3" s="1"/>
  <c r="S13" i="3"/>
  <c r="T13" i="3"/>
  <c r="U13" i="3"/>
  <c r="V13" i="3"/>
  <c r="W13" i="3"/>
  <c r="X13" i="3"/>
  <c r="Y13" i="3"/>
  <c r="Z13" i="3"/>
  <c r="AA13" i="3"/>
  <c r="AB13" i="3"/>
  <c r="AC13" i="3"/>
  <c r="K13" i="3"/>
  <c r="S40" i="3" l="1"/>
  <c r="S44" i="3" s="1"/>
  <c r="S45" i="3" s="1"/>
  <c r="S35" i="3"/>
  <c r="N18" i="3"/>
  <c r="N22" i="3" s="1"/>
  <c r="N24" i="3" s="1"/>
  <c r="M18" i="3"/>
  <c r="M22" i="3" s="1"/>
  <c r="M24" i="3" s="1"/>
  <c r="L18" i="3"/>
  <c r="L22" i="3" s="1"/>
  <c r="L24" i="3" s="1"/>
  <c r="AC44" i="3"/>
  <c r="AC45" i="3" s="1"/>
  <c r="AB44" i="3"/>
  <c r="AB45" i="3" s="1"/>
  <c r="AC18" i="3"/>
  <c r="AC22" i="3" s="1"/>
  <c r="AC24" i="3" s="1"/>
  <c r="S49" i="3"/>
  <c r="Z49" i="3"/>
  <c r="Y49" i="3"/>
  <c r="W49" i="3"/>
  <c r="AB18" i="3"/>
  <c r="AB22" i="3" s="1"/>
  <c r="AB24" i="3" s="1"/>
  <c r="V49" i="3"/>
  <c r="U49" i="3"/>
  <c r="X49" i="3"/>
  <c r="T49" i="3"/>
  <c r="V43" i="3"/>
  <c r="U43" i="3"/>
  <c r="T43" i="3"/>
  <c r="AA44" i="3"/>
  <c r="AA45" i="3" s="1"/>
  <c r="Z40" i="3"/>
  <c r="Y40" i="3"/>
  <c r="T35" i="3"/>
  <c r="Z35" i="3"/>
  <c r="X40" i="3"/>
  <c r="X43" i="3"/>
  <c r="Y35" i="3"/>
  <c r="W40" i="3"/>
  <c r="K18" i="3"/>
  <c r="K22" i="3" s="1"/>
  <c r="K24" i="3" s="1"/>
  <c r="W18" i="3"/>
  <c r="W22" i="3" s="1"/>
  <c r="W24" i="3" s="1"/>
  <c r="W27" i="3" s="1"/>
  <c r="X35" i="3"/>
  <c r="V40" i="3"/>
  <c r="V35" i="3"/>
  <c r="Z43" i="3"/>
  <c r="T40" i="3"/>
  <c r="W35" i="3"/>
  <c r="U40" i="3"/>
  <c r="U35" i="3"/>
  <c r="Y43" i="3"/>
  <c r="W43" i="3"/>
  <c r="V18" i="3"/>
  <c r="V22" i="3" s="1"/>
  <c r="V24" i="3" s="1"/>
  <c r="Z18" i="3"/>
  <c r="Z22" i="3" s="1"/>
  <c r="Z24" i="3" s="1"/>
  <c r="U18" i="3"/>
  <c r="U22" i="3" s="1"/>
  <c r="U24" i="3" s="1"/>
  <c r="Y18" i="3"/>
  <c r="Y22" i="3" s="1"/>
  <c r="Y24" i="3" s="1"/>
  <c r="T18" i="3"/>
  <c r="T22" i="3" s="1"/>
  <c r="T24" i="3" s="1"/>
  <c r="X18" i="3"/>
  <c r="X22" i="3" s="1"/>
  <c r="X24" i="3" s="1"/>
  <c r="S18" i="3"/>
  <c r="S22" i="3" s="1"/>
  <c r="S24" i="3" s="1"/>
  <c r="W26" i="3" l="1"/>
  <c r="V44" i="3"/>
  <c r="V45" i="3" s="1"/>
  <c r="Y44" i="3"/>
  <c r="Y45" i="3" s="1"/>
  <c r="Z44" i="3"/>
  <c r="Z45" i="3" s="1"/>
  <c r="X44" i="3"/>
  <c r="X45" i="3" s="1"/>
  <c r="W44" i="3"/>
  <c r="W45" i="3" s="1"/>
  <c r="T26" i="3"/>
  <c r="T27" i="3"/>
  <c r="U26" i="3"/>
  <c r="U27" i="3"/>
  <c r="Z26" i="3"/>
  <c r="Z27" i="3"/>
  <c r="V26" i="3"/>
  <c r="V27" i="3"/>
  <c r="Y26" i="3"/>
  <c r="Y27" i="3"/>
  <c r="T44" i="3"/>
  <c r="T45" i="3" s="1"/>
  <c r="S26" i="3"/>
  <c r="S27" i="3"/>
  <c r="U44" i="3"/>
  <c r="U45" i="3" s="1"/>
  <c r="X26" i="3"/>
  <c r="X2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<sst xmlns="http://schemas.openxmlformats.org/spreadsheetml/2006/main" count="94" uniqueCount="80">
  <si>
    <t>ARM</t>
  </si>
  <si>
    <t>Ticker</t>
  </si>
  <si>
    <t>Price</t>
  </si>
  <si>
    <t>Shares</t>
  </si>
  <si>
    <t>Marketcap</t>
  </si>
  <si>
    <t>Cash</t>
  </si>
  <si>
    <t>Debt</t>
  </si>
  <si>
    <t>Net Cash</t>
  </si>
  <si>
    <t>EV</t>
  </si>
  <si>
    <t>Company</t>
  </si>
  <si>
    <t>Arm Holdings plc</t>
  </si>
  <si>
    <t>Country</t>
  </si>
  <si>
    <t>United Kingdom</t>
  </si>
  <si>
    <t>Sector</t>
  </si>
  <si>
    <t>Technology</t>
  </si>
  <si>
    <t>Industry</t>
  </si>
  <si>
    <t>Semiconductors</t>
  </si>
  <si>
    <t>Employees</t>
  </si>
  <si>
    <t>Fiscal Year</t>
  </si>
  <si>
    <t>Fiscal Period</t>
  </si>
  <si>
    <t>Filing Date</t>
  </si>
  <si>
    <t>Period Of Report</t>
  </si>
  <si>
    <t>Income Statement *in Millions, USD</t>
  </si>
  <si>
    <t>Balance Sheet *in Millions, USD</t>
  </si>
  <si>
    <t>Cash Flow *in Millions, USD</t>
  </si>
  <si>
    <t>Margins</t>
  </si>
  <si>
    <t>Growth</t>
  </si>
  <si>
    <t>Yields</t>
  </si>
  <si>
    <t>Ratios</t>
  </si>
  <si>
    <t>Segment Revenues *in Millions, USD</t>
  </si>
  <si>
    <t>Geographic Revenue *in Millions, USD</t>
  </si>
  <si>
    <t>Revenue</t>
  </si>
  <si>
    <t>COGs</t>
  </si>
  <si>
    <t>Gross Profit</t>
  </si>
  <si>
    <t>R&amp;D</t>
  </si>
  <si>
    <t>SG&amp;A</t>
  </si>
  <si>
    <t>Other</t>
  </si>
  <si>
    <t>Total Operating Expenses</t>
  </si>
  <si>
    <t>Operating Income</t>
  </si>
  <si>
    <t>Income from equity investments</t>
  </si>
  <si>
    <t>Interest income</t>
  </si>
  <si>
    <t>Other non-operating income</t>
  </si>
  <si>
    <t>Income before taxes</t>
  </si>
  <si>
    <t>Net Income</t>
  </si>
  <si>
    <t>EPS - Basic</t>
  </si>
  <si>
    <t>EPS - Diluted</t>
  </si>
  <si>
    <t>Shares - Basic</t>
  </si>
  <si>
    <t>Shares - Diluted</t>
  </si>
  <si>
    <t>Taxes (expense)</t>
  </si>
  <si>
    <t>Q2</t>
  </si>
  <si>
    <t>Q3</t>
  </si>
  <si>
    <t>Q4</t>
  </si>
  <si>
    <t>Q1</t>
  </si>
  <si>
    <t>6/31/2024</t>
  </si>
  <si>
    <t>Cash And Short Term Investments</t>
  </si>
  <si>
    <t>Short Term Debt</t>
  </si>
  <si>
    <t>Long Term Debt</t>
  </si>
  <si>
    <t>Total Current Assets</t>
  </si>
  <si>
    <t>Total Non Current Assets</t>
  </si>
  <si>
    <t>Total Assets</t>
  </si>
  <si>
    <t>Total Current Liabilities</t>
  </si>
  <si>
    <t>Total Non Current Liabilities</t>
  </si>
  <si>
    <t>Total Liabilities</t>
  </si>
  <si>
    <t>Total Equity</t>
  </si>
  <si>
    <t>Total Equity &amp; Liabilities</t>
  </si>
  <si>
    <t>CFFO</t>
  </si>
  <si>
    <t>CapEx</t>
  </si>
  <si>
    <t>FCF</t>
  </si>
  <si>
    <t>SBC</t>
  </si>
  <si>
    <t>SBI</t>
  </si>
  <si>
    <t>SBB</t>
  </si>
  <si>
    <t>Dividends</t>
  </si>
  <si>
    <t>Gross Margin</t>
  </si>
  <si>
    <t>Operating Margin</t>
  </si>
  <si>
    <t>Profit Margin</t>
  </si>
  <si>
    <t>Tax Rate</t>
  </si>
  <si>
    <t>P/S</t>
  </si>
  <si>
    <t>P/E</t>
  </si>
  <si>
    <t>P/B</t>
  </si>
  <si>
    <t>P/FCF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</si>
</sst>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i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Border="1"/>
    <xf numFmtId="0" fontId="0" fillId="0" borderId="3" xfId="0" applyFill="1" applyBorder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B8BD7F-A5C2-40B1-BCD0-18344E1417A3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s="1"/>
      <c r="B2" s="1"/>
      <c r="C2" s="1"/>
      <c r="D2" s="1"/>
    </row>
    <row r="4" spans="1:4" x14ac:dyDescent="0.35">
      <c r="A4" s="2" t="s">
        <v>1</v>
      </c>
    </row>
    <row r="5" spans="1:4" x14ac:dyDescent="0.35">
      <c r="A5" s="2" t="s">
        <v>2</v>
      </c>
    </row>
    <row r="6" spans="1:4" x14ac:dyDescent="0.35">
      <c r="A6" s="2" t="s">
        <v>3</v>
      </c>
    </row>
    <row r="7" spans="1:4" x14ac:dyDescent="0.35">
      <c r="A7" s="2" t="s">
        <v>4</v>
      </c>
    </row>
    <row r="8" spans="1:4" x14ac:dyDescent="0.35">
      <c r="A8" s="2" t="s">
        <v>5</v>
      </c>
    </row>
    <row r="9" spans="1:4" x14ac:dyDescent="0.35">
      <c r="A9" s="2" t="s">
        <v>6</v>
      </c>
    </row>
    <row r="10" spans="1:4" x14ac:dyDescent="0.35">
      <c r="A10" s="2" t="s">
        <v>7</v>
      </c>
    </row>
    <row r="11" spans="1:4" x14ac:dyDescent="0.35">
      <c r="A1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A1" s="2" t="s">
        <v>9</v>
      </c>
      <c r="B1" t="s">
        <v>10</v>
      </c>
    </row>
    <row r="2" spans="1:2" x14ac:dyDescent="0.35">
      <c r="A2" s="2" t="s">
        <v>1</v>
      </c>
      <c r="B2" t="s">
        <v>0</v>
      </c>
    </row>
    <row r="3" spans="1:2" x14ac:dyDescent="0.35">
      <c r="A3" s="2" t="s">
        <v>11</v>
      </c>
      <c r="B3" t="s">
        <v>12</v>
      </c>
    </row>
    <row r="4" spans="1:2" x14ac:dyDescent="0.35">
      <c r="A4" s="2" t="s">
        <v>13</v>
      </c>
      <c r="B4" t="s">
        <v>14</v>
      </c>
    </row>
    <row r="5" spans="1:2" x14ac:dyDescent="0.35">
      <c r="A5" s="2" t="s">
        <v>15</v>
      </c>
      <c r="B5" t="s">
        <v>16</v>
      </c>
    </row>
    <row r="6" spans="1:2" x14ac:dyDescent="0.35">
      <c r="A6" s="2" t="s">
        <v>17</v>
      </c>
      <c r="B6">
        <v>7320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1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20" sqref="R20"/>
    </sheetView>
  </sheetViews>
  <sheetFormatPr defaultRowHeight="14.5" x14ac:dyDescent="0.35"/>
  <cols>
    <col min="17" max="19" width="9.453125" bestFit="1" customWidth="1"/>
    <col min="20" max="20" width="10.453125" bestFit="1" customWidth="1"/>
    <col min="21" max="22" width="9.453125" bestFit="1" customWidth="1"/>
    <col min="23" max="23" width="10.81640625" bestFit="1" customWidth="1"/>
    <col min="24" max="24" width="10.453125" bestFit="1" customWidth="1"/>
    <col min="25" max="26" width="9.453125" bestFit="1" customWidth="1"/>
  </cols>
  <sheetData>
    <row r="1" spans="1:50" x14ac:dyDescent="0.35">
      <c r="B1" s="2" t="s">
        <v>0</v>
      </c>
    </row>
    <row r="2" spans="1:50" x14ac:dyDescent="0.35">
      <c r="B2" t="s">
        <v>18</v>
      </c>
      <c r="N2">
        <v>2022</v>
      </c>
      <c r="O2">
        <v>2022</v>
      </c>
      <c r="P2">
        <v>2022</v>
      </c>
      <c r="Q2">
        <v>2022</v>
      </c>
      <c r="R2">
        <v>2023</v>
      </c>
      <c r="S2">
        <v>2023</v>
      </c>
      <c r="T2">
        <v>2023</v>
      </c>
      <c r="U2">
        <v>2023</v>
      </c>
      <c r="V2">
        <v>2024</v>
      </c>
      <c r="W2">
        <v>2024</v>
      </c>
      <c r="X2">
        <v>2024</v>
      </c>
      <c r="Y2">
        <v>2024</v>
      </c>
      <c r="Z2">
        <v>2025</v>
      </c>
    </row>
    <row r="3" spans="1:50" x14ac:dyDescent="0.35">
      <c r="B3" t="s">
        <v>19</v>
      </c>
      <c r="N3" t="s">
        <v>52</v>
      </c>
      <c r="O3" t="s">
        <v>49</v>
      </c>
      <c r="P3" t="s">
        <v>50</v>
      </c>
      <c r="Q3" t="s">
        <v>51</v>
      </c>
      <c r="R3" t="s">
        <v>52</v>
      </c>
      <c r="S3" t="s">
        <v>49</v>
      </c>
      <c r="T3" t="s">
        <v>50</v>
      </c>
      <c r="U3" t="s">
        <v>51</v>
      </c>
      <c r="V3" t="s">
        <v>52</v>
      </c>
      <c r="W3" t="s">
        <v>49</v>
      </c>
      <c r="X3" t="s">
        <v>50</v>
      </c>
      <c r="Y3" t="s">
        <v>51</v>
      </c>
      <c r="Z3" t="s">
        <v>52</v>
      </c>
      <c r="AH3">
        <v>2024</v>
      </c>
    </row>
    <row r="4" spans="1:50" x14ac:dyDescent="0.35">
      <c r="B4" t="s">
        <v>20</v>
      </c>
      <c r="W4" s="5">
        <v>45238</v>
      </c>
      <c r="X4" s="5">
        <v>45329</v>
      </c>
      <c r="Y4" s="5">
        <v>45420</v>
      </c>
      <c r="Z4" t="s">
        <v>53</v>
      </c>
    </row>
    <row r="5" spans="1:50" x14ac:dyDescent="0.35">
      <c r="B5" t="s">
        <v>21</v>
      </c>
      <c r="Q5" s="5">
        <v>44651</v>
      </c>
      <c r="R5" s="5">
        <v>44742</v>
      </c>
      <c r="S5" s="5">
        <v>44834</v>
      </c>
      <c r="T5" s="5">
        <v>44926</v>
      </c>
      <c r="U5" s="5">
        <v>45016</v>
      </c>
      <c r="V5" s="5">
        <v>45107</v>
      </c>
      <c r="W5" s="5">
        <v>45199</v>
      </c>
      <c r="X5" s="5">
        <v>45291</v>
      </c>
      <c r="Y5" s="5">
        <v>45382</v>
      </c>
      <c r="Z5" s="5">
        <v>45473</v>
      </c>
    </row>
    <row r="10" spans="1:50" x14ac:dyDescent="0.35">
      <c r="A10" s="3"/>
      <c r="B10" s="3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35">
      <c r="B11" t="s">
        <v>31</v>
      </c>
      <c r="S11">
        <v>630</v>
      </c>
      <c r="T11">
        <v>724</v>
      </c>
      <c r="U11">
        <v>633</v>
      </c>
      <c r="V11">
        <v>675</v>
      </c>
      <c r="W11">
        <v>806</v>
      </c>
      <c r="X11">
        <v>824</v>
      </c>
      <c r="Y11">
        <v>928</v>
      </c>
      <c r="Z11">
        <v>939</v>
      </c>
    </row>
    <row r="12" spans="1:50" s="6" customFormat="1" x14ac:dyDescent="0.35">
      <c r="B12" s="6" t="s">
        <v>32</v>
      </c>
      <c r="S12" s="6">
        <v>-25</v>
      </c>
      <c r="T12" s="6">
        <v>-29</v>
      </c>
      <c r="U12" s="6">
        <v>-27</v>
      </c>
      <c r="V12" s="6">
        <v>-31</v>
      </c>
      <c r="W12" s="6">
        <v>-46</v>
      </c>
      <c r="X12" s="6">
        <v>-36</v>
      </c>
      <c r="Y12" s="6">
        <v>-41</v>
      </c>
      <c r="Z12" s="6">
        <v>-33</v>
      </c>
    </row>
    <row r="13" spans="1:50" x14ac:dyDescent="0.35">
      <c r="B13" s="7" t="s">
        <v>33</v>
      </c>
      <c r="K13">
        <f>SUM(K11:K12)</f>
        <v>0</v>
      </c>
      <c r="L13">
        <f t="shared" ref="L13:AC13" si="0">SUM(L11:L12)</f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605</v>
      </c>
      <c r="T13">
        <f t="shared" si="0"/>
        <v>695</v>
      </c>
      <c r="U13">
        <f t="shared" si="0"/>
        <v>606</v>
      </c>
      <c r="V13">
        <f t="shared" si="0"/>
        <v>644</v>
      </c>
      <c r="W13">
        <f t="shared" si="0"/>
        <v>760</v>
      </c>
      <c r="X13">
        <f t="shared" si="0"/>
        <v>788</v>
      </c>
      <c r="Y13">
        <f t="shared" si="0"/>
        <v>887</v>
      </c>
      <c r="Z13">
        <f t="shared" si="0"/>
        <v>906</v>
      </c>
      <c r="AA13">
        <f t="shared" si="0"/>
        <v>0</v>
      </c>
      <c r="AB13">
        <f t="shared" si="0"/>
        <v>0</v>
      </c>
      <c r="AC13">
        <f t="shared" si="0"/>
        <v>0</v>
      </c>
    </row>
    <row r="14" spans="1:50" x14ac:dyDescent="0.35">
      <c r="B14" s="7" t="s">
        <v>34</v>
      </c>
      <c r="S14">
        <v>-248</v>
      </c>
      <c r="T14">
        <v>-286</v>
      </c>
      <c r="U14">
        <v>-381</v>
      </c>
      <c r="V14">
        <v>-337</v>
      </c>
      <c r="W14">
        <v>-626</v>
      </c>
      <c r="X14">
        <v>-432</v>
      </c>
      <c r="Y14">
        <v>-584</v>
      </c>
      <c r="Z14">
        <v>-485</v>
      </c>
    </row>
    <row r="15" spans="1:50" x14ac:dyDescent="0.35">
      <c r="B15" s="7" t="s">
        <v>35</v>
      </c>
      <c r="S15">
        <v>-172</v>
      </c>
      <c r="T15">
        <v>-163</v>
      </c>
      <c r="U15">
        <v>-274</v>
      </c>
      <c r="V15">
        <v>-196</v>
      </c>
      <c r="W15">
        <v>-290</v>
      </c>
      <c r="X15">
        <v>-216</v>
      </c>
      <c r="Y15">
        <v>-281</v>
      </c>
      <c r="Z15">
        <v>-239</v>
      </c>
    </row>
    <row r="16" spans="1:50" s="6" customFormat="1" x14ac:dyDescent="0.35">
      <c r="B16" s="8" t="s">
        <v>36</v>
      </c>
      <c r="S16" s="6">
        <v>-2</v>
      </c>
      <c r="T16" s="6">
        <v>-2</v>
      </c>
      <c r="U16" s="6">
        <v>-1</v>
      </c>
      <c r="V16" s="6">
        <v>0</v>
      </c>
      <c r="W16" s="6">
        <v>0</v>
      </c>
      <c r="X16" s="6">
        <v>-6</v>
      </c>
      <c r="Y16" s="6">
        <v>0</v>
      </c>
      <c r="Z16" s="6">
        <v>0</v>
      </c>
    </row>
    <row r="17" spans="1:50" s="9" customFormat="1" x14ac:dyDescent="0.35">
      <c r="B17" s="10" t="s">
        <v>37</v>
      </c>
      <c r="K17" s="9">
        <f>SUM(K14:K16)</f>
        <v>0</v>
      </c>
      <c r="L17" s="9">
        <f t="shared" ref="L17:AC17" si="1">SUM(L14:L16)</f>
        <v>0</v>
      </c>
      <c r="M17" s="9">
        <f t="shared" si="1"/>
        <v>0</v>
      </c>
      <c r="N17" s="9">
        <f t="shared" si="1"/>
        <v>0</v>
      </c>
      <c r="O17" s="9">
        <f t="shared" si="1"/>
        <v>0</v>
      </c>
      <c r="P17" s="9">
        <f t="shared" si="1"/>
        <v>0</v>
      </c>
      <c r="Q17" s="9">
        <f t="shared" si="1"/>
        <v>0</v>
      </c>
      <c r="R17" s="9">
        <f t="shared" si="1"/>
        <v>0</v>
      </c>
      <c r="S17" s="9">
        <f t="shared" si="1"/>
        <v>-422</v>
      </c>
      <c r="T17" s="9">
        <f t="shared" si="1"/>
        <v>-451</v>
      </c>
      <c r="U17" s="9">
        <f t="shared" si="1"/>
        <v>-656</v>
      </c>
      <c r="V17" s="9">
        <f t="shared" si="1"/>
        <v>-533</v>
      </c>
      <c r="W17" s="9">
        <f t="shared" si="1"/>
        <v>-916</v>
      </c>
      <c r="X17" s="9">
        <f t="shared" si="1"/>
        <v>-654</v>
      </c>
      <c r="Y17" s="9">
        <f t="shared" si="1"/>
        <v>-865</v>
      </c>
      <c r="Z17" s="9">
        <f t="shared" si="1"/>
        <v>-724</v>
      </c>
      <c r="AA17" s="9">
        <f t="shared" si="1"/>
        <v>0</v>
      </c>
      <c r="AB17" s="9">
        <f t="shared" si="1"/>
        <v>0</v>
      </c>
      <c r="AC17" s="9">
        <f t="shared" si="1"/>
        <v>0</v>
      </c>
    </row>
    <row r="18" spans="1:50" x14ac:dyDescent="0.35">
      <c r="B18" s="7" t="s">
        <v>38</v>
      </c>
      <c r="K18">
        <f>K13+K17</f>
        <v>0</v>
      </c>
      <c r="L18">
        <f t="shared" ref="L18:AC18" si="2">L13+L17</f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183</v>
      </c>
      <c r="T18">
        <f t="shared" si="2"/>
        <v>244</v>
      </c>
      <c r="U18">
        <f t="shared" si="2"/>
        <v>-50</v>
      </c>
      <c r="V18">
        <f t="shared" si="2"/>
        <v>111</v>
      </c>
      <c r="W18">
        <f t="shared" si="2"/>
        <v>-156</v>
      </c>
      <c r="X18">
        <f t="shared" si="2"/>
        <v>134</v>
      </c>
      <c r="Y18">
        <f t="shared" si="2"/>
        <v>22</v>
      </c>
      <c r="Z18">
        <f t="shared" si="2"/>
        <v>182</v>
      </c>
      <c r="AA18">
        <f t="shared" si="2"/>
        <v>0</v>
      </c>
      <c r="AB18">
        <f t="shared" si="2"/>
        <v>0</v>
      </c>
      <c r="AC18">
        <f t="shared" si="2"/>
        <v>0</v>
      </c>
    </row>
    <row r="19" spans="1:50" x14ac:dyDescent="0.35">
      <c r="B19" s="7" t="s">
        <v>39</v>
      </c>
      <c r="S19">
        <v>-60</v>
      </c>
      <c r="T19">
        <v>-6</v>
      </c>
      <c r="U19">
        <v>35</v>
      </c>
      <c r="V19">
        <v>-7</v>
      </c>
      <c r="W19">
        <v>-5</v>
      </c>
      <c r="X19">
        <v>-1</v>
      </c>
      <c r="Y19">
        <v>-7</v>
      </c>
      <c r="Z19">
        <v>24</v>
      </c>
    </row>
    <row r="20" spans="1:50" x14ac:dyDescent="0.35">
      <c r="B20" s="7" t="s">
        <v>40</v>
      </c>
      <c r="S20">
        <v>6</v>
      </c>
      <c r="T20">
        <v>13</v>
      </c>
      <c r="U20">
        <v>21</v>
      </c>
      <c r="V20">
        <v>24</v>
      </c>
      <c r="W20">
        <v>28</v>
      </c>
      <c r="X20">
        <v>28</v>
      </c>
      <c r="Y20">
        <v>30</v>
      </c>
      <c r="Z20">
        <v>32</v>
      </c>
    </row>
    <row r="21" spans="1:50" s="6" customFormat="1" x14ac:dyDescent="0.35">
      <c r="B21" s="8" t="s">
        <v>41</v>
      </c>
      <c r="S21" s="6">
        <v>23</v>
      </c>
      <c r="T21" s="6">
        <v>-23</v>
      </c>
      <c r="U21" s="6">
        <v>-1</v>
      </c>
      <c r="V21" s="6">
        <v>-1</v>
      </c>
      <c r="W21" s="6">
        <v>14</v>
      </c>
      <c r="X21" s="6">
        <v>-15</v>
      </c>
      <c r="Y21" s="6">
        <v>13</v>
      </c>
      <c r="Z21" s="6">
        <v>6</v>
      </c>
    </row>
    <row r="22" spans="1:50" x14ac:dyDescent="0.35">
      <c r="B22" s="7" t="s">
        <v>42</v>
      </c>
      <c r="K22">
        <f>K18+SUM(K19:K21)</f>
        <v>0</v>
      </c>
      <c r="L22">
        <f t="shared" ref="L22:AC22" si="3">L18+SUM(L19:L21)</f>
        <v>0</v>
      </c>
      <c r="M22">
        <f t="shared" si="3"/>
        <v>0</v>
      </c>
      <c r="N22">
        <f t="shared" si="3"/>
        <v>0</v>
      </c>
      <c r="O22">
        <f t="shared" si="3"/>
        <v>0</v>
      </c>
      <c r="P22">
        <f t="shared" si="3"/>
        <v>0</v>
      </c>
      <c r="Q22">
        <f t="shared" si="3"/>
        <v>0</v>
      </c>
      <c r="R22">
        <f t="shared" si="3"/>
        <v>0</v>
      </c>
      <c r="S22">
        <f t="shared" si="3"/>
        <v>152</v>
      </c>
      <c r="T22">
        <f t="shared" si="3"/>
        <v>228</v>
      </c>
      <c r="U22">
        <f t="shared" si="3"/>
        <v>5</v>
      </c>
      <c r="V22">
        <f t="shared" si="3"/>
        <v>127</v>
      </c>
      <c r="W22">
        <f t="shared" si="3"/>
        <v>-119</v>
      </c>
      <c r="X22">
        <f t="shared" si="3"/>
        <v>146</v>
      </c>
      <c r="Y22">
        <f t="shared" si="3"/>
        <v>58</v>
      </c>
      <c r="Z22">
        <f t="shared" si="3"/>
        <v>244</v>
      </c>
      <c r="AA22">
        <f t="shared" si="3"/>
        <v>0</v>
      </c>
      <c r="AB22">
        <f t="shared" si="3"/>
        <v>0</v>
      </c>
      <c r="AC22">
        <f t="shared" si="3"/>
        <v>0</v>
      </c>
    </row>
    <row r="23" spans="1:50" s="6" customFormat="1" x14ac:dyDescent="0.35">
      <c r="B23" s="8" t="s">
        <v>48</v>
      </c>
      <c r="S23" s="6">
        <v>-38</v>
      </c>
      <c r="T23" s="6">
        <v>-46</v>
      </c>
      <c r="U23" s="6">
        <v>-2</v>
      </c>
      <c r="V23" s="6">
        <v>-22</v>
      </c>
      <c r="W23" s="6">
        <v>9</v>
      </c>
      <c r="X23" s="6">
        <v>-59</v>
      </c>
      <c r="Y23" s="6">
        <v>166</v>
      </c>
      <c r="Z23" s="6">
        <v>-21</v>
      </c>
    </row>
    <row r="24" spans="1:50" x14ac:dyDescent="0.35">
      <c r="B24" s="7" t="s">
        <v>43</v>
      </c>
      <c r="K24">
        <f>SUM(K22:K23)</f>
        <v>0</v>
      </c>
      <c r="L24">
        <f t="shared" ref="L24:AC24" si="4">SUM(L22:L23)</f>
        <v>0</v>
      </c>
      <c r="M24">
        <f t="shared" si="4"/>
        <v>0</v>
      </c>
      <c r="N24">
        <f t="shared" si="4"/>
        <v>0</v>
      </c>
      <c r="O24">
        <f t="shared" si="4"/>
        <v>0</v>
      </c>
      <c r="P24">
        <f t="shared" si="4"/>
        <v>0</v>
      </c>
      <c r="Q24">
        <f t="shared" si="4"/>
        <v>0</v>
      </c>
      <c r="R24">
        <f t="shared" si="4"/>
        <v>0</v>
      </c>
      <c r="S24">
        <f t="shared" si="4"/>
        <v>114</v>
      </c>
      <c r="T24">
        <f t="shared" si="4"/>
        <v>182</v>
      </c>
      <c r="U24">
        <f t="shared" si="4"/>
        <v>3</v>
      </c>
      <c r="V24">
        <f t="shared" si="4"/>
        <v>105</v>
      </c>
      <c r="W24">
        <f t="shared" si="4"/>
        <v>-110</v>
      </c>
      <c r="X24">
        <f t="shared" si="4"/>
        <v>87</v>
      </c>
      <c r="Y24">
        <f t="shared" si="4"/>
        <v>224</v>
      </c>
      <c r="Z24">
        <f t="shared" si="4"/>
        <v>223</v>
      </c>
      <c r="AA24">
        <f t="shared" si="4"/>
        <v>0</v>
      </c>
      <c r="AB24">
        <f t="shared" si="4"/>
        <v>0</v>
      </c>
      <c r="AC24">
        <f t="shared" si="4"/>
        <v>0</v>
      </c>
    </row>
    <row r="26" spans="1:50" s="11" customFormat="1" x14ac:dyDescent="0.35">
      <c r="B26" s="11" t="s">
        <v>44</v>
      </c>
      <c r="S26" s="11">
        <f>S24/S28</f>
        <v>0.11119412738945451</v>
      </c>
      <c r="T26" s="11">
        <f>T24/T28</f>
        <v>0.17752044899018177</v>
      </c>
      <c r="U26" s="11">
        <f>U24/U28</f>
        <v>2.9261612470909081E-3</v>
      </c>
      <c r="V26" s="11">
        <f>V24/V28</f>
        <v>0.1024390243902439</v>
      </c>
      <c r="W26" s="11">
        <f>W24/W28</f>
        <v>-0.10728432842368224</v>
      </c>
      <c r="X26" s="11">
        <f>X24/X28</f>
        <v>8.4721478033844624E-2</v>
      </c>
      <c r="Y26" s="11">
        <f>Y24/Y28</f>
        <v>0.2169784018613895</v>
      </c>
      <c r="Z26" s="11">
        <f>Z24/Z28</f>
        <v>0.21360153256704981</v>
      </c>
    </row>
    <row r="27" spans="1:50" s="11" customFormat="1" x14ac:dyDescent="0.35">
      <c r="B27" s="11" t="s">
        <v>45</v>
      </c>
      <c r="S27" s="11">
        <f>S24/S29</f>
        <v>0.11099771709826846</v>
      </c>
      <c r="T27" s="11">
        <f>T24/T29</f>
        <v>0.17705676337783047</v>
      </c>
      <c r="U27" s="11">
        <f>U24/U29</f>
        <v>2.9150248679799813E-3</v>
      </c>
      <c r="V27" s="11">
        <f>V24/V29</f>
        <v>0.10204081632653061</v>
      </c>
      <c r="W27" s="11">
        <f>W24/W29</f>
        <v>-0.10728432842368224</v>
      </c>
      <c r="X27" s="11">
        <f>X24/X29</f>
        <v>8.2944946876998285E-2</v>
      </c>
      <c r="Y27" s="11">
        <f>Y24/Y29</f>
        <v>0.2118136144246501</v>
      </c>
      <c r="Z27" s="11">
        <f>Z24/Z29</f>
        <v>0.21037735849056605</v>
      </c>
    </row>
    <row r="28" spans="1:50" s="12" customFormat="1" x14ac:dyDescent="0.35">
      <c r="B28" s="12" t="s">
        <v>46</v>
      </c>
      <c r="S28" s="12">
        <v>1025.2339999999999</v>
      </c>
      <c r="T28" s="12">
        <v>1025.2339999999999</v>
      </c>
      <c r="U28" s="12">
        <v>1025.2339999999999</v>
      </c>
      <c r="V28" s="12">
        <v>1025</v>
      </c>
      <c r="W28" s="12">
        <v>1025.3128449999999</v>
      </c>
      <c r="X28" s="12">
        <v>1026.894266</v>
      </c>
      <c r="Y28" s="12">
        <v>1032.3608160000001</v>
      </c>
      <c r="Z28" s="12">
        <v>1044</v>
      </c>
    </row>
    <row r="29" spans="1:50" s="12" customFormat="1" x14ac:dyDescent="0.35">
      <c r="B29" s="12" t="s">
        <v>47</v>
      </c>
      <c r="S29" s="12">
        <v>1027.0481500000001</v>
      </c>
      <c r="T29" s="12">
        <v>1027.9189369999999</v>
      </c>
      <c r="U29" s="12">
        <v>1029.15074</v>
      </c>
      <c r="V29" s="12">
        <v>1029</v>
      </c>
      <c r="W29" s="12">
        <v>1025.3128449999999</v>
      </c>
      <c r="X29" s="12">
        <v>1048.8884889999999</v>
      </c>
      <c r="Y29" s="12">
        <v>1057.533533</v>
      </c>
      <c r="Z29" s="12">
        <v>1060</v>
      </c>
    </row>
    <row r="31" spans="1:50" x14ac:dyDescent="0.35">
      <c r="A31" s="3"/>
      <c r="B31" s="3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35">
      <c r="B32" t="s">
        <v>54</v>
      </c>
      <c r="S32" cm="1">
        <f t="array" ref="S32:Z32">_xldudf_WISE($B$1,$B32,S$2:Z$2,S$3:Z$3, 1000000)</f>
        <v>2206</v>
      </c>
      <c r="T32">
        <v>2401</v>
      </c>
      <c r="U32">
        <v>2215</v>
      </c>
      <c r="V32">
        <v>2465</v>
      </c>
      <c r="W32">
        <v>0</v>
      </c>
      <c r="X32">
        <v>0</v>
      </c>
      <c r="Y32">
        <v>2923</v>
      </c>
      <c r="Z32">
        <v>0</v>
      </c>
    </row>
    <row r="33" spans="1:50" x14ac:dyDescent="0.35">
      <c r="B33" t="s">
        <v>55</v>
      </c>
      <c r="S33" cm="1">
        <f t="array" ref="S33:Z33">_xldudf_WISE($B$1,$B33,S$2:Z$2,S$3:Z$3, 1000000)</f>
        <v>24</v>
      </c>
      <c r="T33">
        <v>26</v>
      </c>
      <c r="U33">
        <v>26</v>
      </c>
      <c r="V33">
        <v>28</v>
      </c>
      <c r="W33">
        <v>0</v>
      </c>
      <c r="X33">
        <v>0</v>
      </c>
      <c r="Y33">
        <v>32</v>
      </c>
      <c r="Z33">
        <v>0</v>
      </c>
    </row>
    <row r="34" spans="1:50" s="6" customFormat="1" x14ac:dyDescent="0.35">
      <c r="B34" s="6" t="s">
        <v>56</v>
      </c>
      <c r="S34" s="6" cm="1">
        <f t="array" ref="S34:Z34">_xldudf_WISE($B$1,$B34,S$2:Z$2,S$3:Z$3, 1000000)</f>
        <v>190</v>
      </c>
      <c r="T34" s="6">
        <v>195</v>
      </c>
      <c r="U34" s="6">
        <v>193</v>
      </c>
      <c r="V34" s="6">
        <v>221</v>
      </c>
      <c r="W34" s="6">
        <v>0</v>
      </c>
      <c r="X34" s="6">
        <v>0</v>
      </c>
      <c r="Y34" s="6">
        <v>194</v>
      </c>
      <c r="Z34" s="6">
        <v>0</v>
      </c>
    </row>
    <row r="35" spans="1:50" x14ac:dyDescent="0.35">
      <c r="B35" t="s">
        <v>7</v>
      </c>
      <c r="S35">
        <f>S32-SUM(S33:S34)</f>
        <v>1992</v>
      </c>
      <c r="T35">
        <f t="shared" ref="T35:Z35" si="5">T32-SUM(T33:T34)</f>
        <v>2180</v>
      </c>
      <c r="U35">
        <f t="shared" si="5"/>
        <v>1996</v>
      </c>
      <c r="V35">
        <f t="shared" si="5"/>
        <v>2216</v>
      </c>
      <c r="W35">
        <f t="shared" si="5"/>
        <v>0</v>
      </c>
      <c r="X35">
        <f t="shared" si="5"/>
        <v>0</v>
      </c>
      <c r="Y35">
        <f t="shared" si="5"/>
        <v>2697</v>
      </c>
      <c r="Z35">
        <f t="shared" si="5"/>
        <v>0</v>
      </c>
      <c r="AA35">
        <f t="shared" ref="AA35" si="6">AA32-SUM(AA33:AA34)</f>
        <v>0</v>
      </c>
      <c r="AB35">
        <f t="shared" ref="AB35" si="7">AB32-SUM(AB33:AB34)</f>
        <v>0</v>
      </c>
      <c r="AC35">
        <f t="shared" ref="AC35" si="8">AC32-SUM(AC33:AC34)</f>
        <v>0</v>
      </c>
    </row>
    <row r="38" spans="1:50" x14ac:dyDescent="0.35">
      <c r="B38" t="s">
        <v>57</v>
      </c>
      <c r="S38" cm="1">
        <f t="array" ref="S38:Z38">_xldudf_WISE($B$1,$B38,S$2:Z$2,S$3:Z$3, 1000000)</f>
        <v>3442</v>
      </c>
      <c r="T38">
        <v>3628</v>
      </c>
      <c r="U38">
        <v>3537</v>
      </c>
      <c r="V38">
        <v>3840</v>
      </c>
      <c r="W38">
        <v>0</v>
      </c>
      <c r="X38">
        <v>0</v>
      </c>
      <c r="Y38">
        <v>4197</v>
      </c>
      <c r="Z38">
        <v>0</v>
      </c>
    </row>
    <row r="39" spans="1:50" s="6" customFormat="1" x14ac:dyDescent="0.35">
      <c r="B39" s="6" t="s">
        <v>58</v>
      </c>
      <c r="S39" s="6" cm="1">
        <f t="array" ref="S39:Z39">_xldudf_WISE($B$1,$B39,S$2:Z$2,S$3:Z$3, 1000000)</f>
        <v>3368</v>
      </c>
      <c r="T39" s="6">
        <v>3487</v>
      </c>
      <c r="U39" s="6">
        <v>3329</v>
      </c>
      <c r="V39" s="6">
        <v>4040</v>
      </c>
      <c r="W39" s="6">
        <v>0</v>
      </c>
      <c r="X39" s="6">
        <v>0</v>
      </c>
      <c r="Y39" s="6">
        <v>3730</v>
      </c>
      <c r="Z39" s="6">
        <v>0</v>
      </c>
    </row>
    <row r="40" spans="1:50" x14ac:dyDescent="0.35">
      <c r="B40" t="s">
        <v>59</v>
      </c>
      <c r="S40">
        <f>SUM(S38:S39)</f>
        <v>6810</v>
      </c>
      <c r="T40">
        <f t="shared" ref="T40:AC40" si="9">SUM(T38:T39)</f>
        <v>7115</v>
      </c>
      <c r="U40">
        <f t="shared" si="9"/>
        <v>6866</v>
      </c>
      <c r="V40">
        <f t="shared" si="9"/>
        <v>7880</v>
      </c>
      <c r="W40">
        <f t="shared" si="9"/>
        <v>0</v>
      </c>
      <c r="X40">
        <f t="shared" si="9"/>
        <v>0</v>
      </c>
      <c r="Y40">
        <f t="shared" si="9"/>
        <v>7927</v>
      </c>
      <c r="Z40">
        <f t="shared" si="9"/>
        <v>0</v>
      </c>
      <c r="AA40">
        <f t="shared" si="9"/>
        <v>0</v>
      </c>
      <c r="AB40">
        <f t="shared" si="9"/>
        <v>0</v>
      </c>
      <c r="AC40">
        <f t="shared" si="9"/>
        <v>0</v>
      </c>
    </row>
    <row r="41" spans="1:50" x14ac:dyDescent="0.35">
      <c r="B41" t="s">
        <v>60</v>
      </c>
      <c r="S41" cm="1">
        <f t="array" ref="S41:Z41">_xldudf_WISE($B$1,$B41,S$2:Z$2,S$3:Z$3, 1000000)</f>
        <v>795</v>
      </c>
      <c r="T41">
        <v>866</v>
      </c>
      <c r="U41">
        <v>1363</v>
      </c>
      <c r="V41">
        <v>1065</v>
      </c>
      <c r="W41">
        <v>0</v>
      </c>
      <c r="X41">
        <v>0</v>
      </c>
      <c r="Y41">
        <v>1505</v>
      </c>
      <c r="Z41">
        <v>0</v>
      </c>
    </row>
    <row r="42" spans="1:50" s="6" customFormat="1" x14ac:dyDescent="0.35">
      <c r="B42" s="6" t="s">
        <v>61</v>
      </c>
      <c r="S42" s="6" cm="1">
        <f t="array" ref="S42:Z42">_xldudf_WISE($B$1,$B42,S$2:Z$2,S$3:Z$3, 1000000)</f>
        <v>1242</v>
      </c>
      <c r="T42" s="6">
        <v>1245</v>
      </c>
      <c r="U42" s="6">
        <v>1452</v>
      </c>
      <c r="V42" s="6">
        <v>1152</v>
      </c>
      <c r="W42" s="6">
        <v>0</v>
      </c>
      <c r="X42" s="6">
        <v>0</v>
      </c>
      <c r="Y42" s="6">
        <v>1127</v>
      </c>
      <c r="Z42" s="6">
        <v>0</v>
      </c>
    </row>
    <row r="43" spans="1:50" s="6" customFormat="1" x14ac:dyDescent="0.35">
      <c r="B43" s="6" t="s">
        <v>62</v>
      </c>
      <c r="S43">
        <f>SUM(S41:S42)</f>
        <v>2037</v>
      </c>
      <c r="T43">
        <f t="shared" ref="T43:AC43" si="10">SUM(T41:T42)</f>
        <v>2111</v>
      </c>
      <c r="U43">
        <f t="shared" si="10"/>
        <v>2815</v>
      </c>
      <c r="V43">
        <f t="shared" si="10"/>
        <v>2217</v>
      </c>
      <c r="W43">
        <f t="shared" si="10"/>
        <v>0</v>
      </c>
      <c r="X43">
        <f t="shared" si="10"/>
        <v>0</v>
      </c>
      <c r="Y43">
        <f t="shared" si="10"/>
        <v>2632</v>
      </c>
      <c r="Z43">
        <f t="shared" si="10"/>
        <v>0</v>
      </c>
      <c r="AA43">
        <f t="shared" si="10"/>
        <v>0</v>
      </c>
      <c r="AB43">
        <f t="shared" si="10"/>
        <v>0</v>
      </c>
      <c r="AC43">
        <f t="shared" si="10"/>
        <v>0</v>
      </c>
    </row>
    <row r="44" spans="1:50" s="9" customFormat="1" x14ac:dyDescent="0.35">
      <c r="B44" s="9" t="s">
        <v>63</v>
      </c>
      <c r="S44" s="9">
        <f>S40-S43</f>
        <v>4773</v>
      </c>
      <c r="T44" s="9">
        <f t="shared" ref="T44:AC44" si="11">T40-T43</f>
        <v>5004</v>
      </c>
      <c r="U44" s="9">
        <f t="shared" si="11"/>
        <v>4051</v>
      </c>
      <c r="V44" s="9">
        <f t="shared" si="11"/>
        <v>5663</v>
      </c>
      <c r="W44" s="9">
        <f t="shared" si="11"/>
        <v>0</v>
      </c>
      <c r="X44" s="9">
        <f t="shared" si="11"/>
        <v>0</v>
      </c>
      <c r="Y44" s="9">
        <f t="shared" si="11"/>
        <v>5295</v>
      </c>
      <c r="Z44" s="9">
        <f t="shared" si="11"/>
        <v>0</v>
      </c>
      <c r="AA44" s="9">
        <f t="shared" si="11"/>
        <v>0</v>
      </c>
      <c r="AB44" s="9">
        <f t="shared" si="11"/>
        <v>0</v>
      </c>
      <c r="AC44" s="9">
        <f t="shared" si="11"/>
        <v>0</v>
      </c>
    </row>
    <row r="45" spans="1:50" x14ac:dyDescent="0.35">
      <c r="B45" t="s">
        <v>64</v>
      </c>
      <c r="S45">
        <f>S44+S43</f>
        <v>6810</v>
      </c>
      <c r="T45">
        <f t="shared" ref="T45:AC45" si="12">T44+T43</f>
        <v>7115</v>
      </c>
      <c r="U45">
        <f t="shared" si="12"/>
        <v>6866</v>
      </c>
      <c r="V45">
        <f t="shared" si="12"/>
        <v>7880</v>
      </c>
      <c r="W45">
        <f t="shared" si="12"/>
        <v>0</v>
      </c>
      <c r="X45">
        <f t="shared" si="12"/>
        <v>0</v>
      </c>
      <c r="Y45">
        <f t="shared" si="12"/>
        <v>7927</v>
      </c>
      <c r="Z45">
        <f t="shared" si="12"/>
        <v>0</v>
      </c>
      <c r="AA45">
        <f t="shared" si="12"/>
        <v>0</v>
      </c>
      <c r="AB45">
        <f t="shared" si="12"/>
        <v>0</v>
      </c>
      <c r="AC45">
        <f t="shared" si="12"/>
        <v>0</v>
      </c>
    </row>
    <row r="47" spans="1:50" x14ac:dyDescent="0.35">
      <c r="A47" s="3"/>
      <c r="B47" s="3" t="s">
        <v>24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35">
      <c r="B48" t="s">
        <v>65</v>
      </c>
      <c r="S48" cm="1">
        <f t="array" ref="S48:Z48">_xldudf_WISE($B$1,"Operating Cash Flow",S$2:Z$2,S$3:Z$3, 1000000)</f>
        <v>227</v>
      </c>
      <c r="T48">
        <v>310</v>
      </c>
      <c r="U48">
        <v>483</v>
      </c>
      <c r="V48">
        <v>-290</v>
      </c>
      <c r="W48">
        <v>0</v>
      </c>
      <c r="X48">
        <v>0</v>
      </c>
      <c r="Y48">
        <v>667</v>
      </c>
      <c r="Z48">
        <v>0</v>
      </c>
    </row>
    <row r="49" spans="1:50" s="6" customFormat="1" x14ac:dyDescent="0.35">
      <c r="B49" s="6" t="s">
        <v>66</v>
      </c>
      <c r="S49" s="6">
        <f>S48-S50</f>
        <v>47</v>
      </c>
      <c r="T49" s="6">
        <f t="shared" ref="T49:Z49" si="13">T48-T50</f>
        <v>51</v>
      </c>
      <c r="U49" s="6">
        <f t="shared" si="13"/>
        <v>20</v>
      </c>
      <c r="V49" s="6">
        <f t="shared" si="13"/>
        <v>38</v>
      </c>
      <c r="W49" s="6">
        <f t="shared" si="13"/>
        <v>0</v>
      </c>
      <c r="X49" s="6">
        <f t="shared" si="13"/>
        <v>0</v>
      </c>
      <c r="Y49" s="6">
        <f t="shared" si="13"/>
        <v>19</v>
      </c>
      <c r="Z49" s="6">
        <f t="shared" si="13"/>
        <v>0</v>
      </c>
    </row>
    <row r="50" spans="1:50" x14ac:dyDescent="0.35">
      <c r="B50" t="s">
        <v>67</v>
      </c>
      <c r="S50" cm="1">
        <f t="array" ref="S50:Z50">_xldudf_WISE($B$1,"Free Cash Flow",S$2:Z$2,S$3:Z$3, 1000000)</f>
        <v>180</v>
      </c>
      <c r="T50">
        <v>259</v>
      </c>
      <c r="U50">
        <v>463</v>
      </c>
      <c r="V50">
        <v>-328</v>
      </c>
      <c r="W50">
        <v>0</v>
      </c>
      <c r="X50">
        <v>0</v>
      </c>
      <c r="Y50">
        <v>648</v>
      </c>
      <c r="Z50">
        <v>0</v>
      </c>
    </row>
    <row r="52" spans="1:50" x14ac:dyDescent="0.35">
      <c r="B52" t="s">
        <v>68</v>
      </c>
      <c r="S52" cm="1">
        <f t="array" ref="S52:Z52">_xldudf_WISE($B$1,"Stock Based Compensation",S$2:Z$2,S$3:Z$3, 1000000)</f>
        <v>513</v>
      </c>
      <c r="T52">
        <v>199</v>
      </c>
      <c r="U52">
        <v>-6</v>
      </c>
      <c r="V52">
        <v>0</v>
      </c>
      <c r="W52">
        <v>0</v>
      </c>
      <c r="X52">
        <v>0</v>
      </c>
      <c r="Y52">
        <v>185</v>
      </c>
      <c r="Z52">
        <v>0</v>
      </c>
    </row>
    <row r="53" spans="1:50" x14ac:dyDescent="0.35">
      <c r="B53" t="s">
        <v>69</v>
      </c>
      <c r="S53" cm="1">
        <f t="array" ref="S53:Z53">_xldudf_WISE($B$1,"Common Stock Issued",S$2:Z$2,S$3:Z$3, 1000000)</f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50" x14ac:dyDescent="0.35">
      <c r="B54" t="s">
        <v>70</v>
      </c>
      <c r="S54" cm="1">
        <f t="array" ref="S54:Z54">_xldudf_WISE($B$1,"Common Stock Repurchased",S$2:Z$2,S$3:Z$3, 1000000)</f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50" x14ac:dyDescent="0.35">
      <c r="B55" t="s">
        <v>71</v>
      </c>
      <c r="S55" cm="1">
        <f t="array" ref="S55:Z55">_xldudf_WISE($B$1,"Dividends Paid",S$2:Z$2,S$3:Z$3, 1000000)</f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7" spans="1:50" x14ac:dyDescent="0.35">
      <c r="A57" s="4"/>
      <c r="B57" s="4" t="s">
        <v>25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spans="1:50" x14ac:dyDescent="0.35">
      <c r="B58" t="s">
        <v>72</v>
      </c>
    </row>
    <row r="59" spans="1:50" x14ac:dyDescent="0.35">
      <c r="B59" t="s">
        <v>73</v>
      </c>
    </row>
    <row r="60" spans="1:50" x14ac:dyDescent="0.35">
      <c r="B60" t="s">
        <v>74</v>
      </c>
    </row>
    <row r="61" spans="1:50" x14ac:dyDescent="0.35">
      <c r="B61" t="s">
        <v>75</v>
      </c>
    </row>
    <row r="63" spans="1:50" x14ac:dyDescent="0.35">
      <c r="A63" s="4"/>
      <c r="B63" s="4" t="s">
        <v>26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7" spans="1:50" x14ac:dyDescent="0.35">
      <c r="A67" s="4"/>
      <c r="B67" s="4" t="s">
        <v>27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71" spans="1:50" x14ac:dyDescent="0.35">
      <c r="A71" s="4"/>
      <c r="B71" s="4" t="s">
        <v>28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s="11" customFormat="1" x14ac:dyDescent="0.35">
      <c r="B72" s="11" t="s">
        <v>76</v>
      </c>
      <c r="S72" s="11" cm="1">
        <f t="array" ref="S72:Z72">_xldudf_WISE($B$1,"Price To Sales Ratio",S$2:Z$2,S$3:Z$3)</f>
        <v>68.082808202084379</v>
      </c>
      <c r="T72" s="11">
        <v>93.654252536286421</v>
      </c>
      <c r="U72" s="11">
        <v>98.472089260663523</v>
      </c>
      <c r="V72" s="11">
        <v>176.59054313099043</v>
      </c>
      <c r="W72" s="11">
        <v>0</v>
      </c>
      <c r="X72" s="11">
        <v>0</v>
      </c>
      <c r="Y72" s="11">
        <v>141.18201633465517</v>
      </c>
      <c r="Z72" s="11">
        <v>0</v>
      </c>
    </row>
    <row r="73" spans="1:50" s="11" customFormat="1" x14ac:dyDescent="0.35">
      <c r="B73" s="11" t="s">
        <v>77</v>
      </c>
      <c r="S73" s="11" cm="1">
        <f t="array" ref="S73:Z73">_xldudf_WISE($B$1,"PE Ratio",S$2:Z$2,S$3:Z$3)</f>
        <v>-124.71532593381818</v>
      </c>
      <c r="T73" s="11">
        <v>221.75604623534483</v>
      </c>
      <c r="U73" s="11">
        <v>5194.4027084999998</v>
      </c>
      <c r="V73" s="11">
        <v>185.89520179372201</v>
      </c>
      <c r="W73" s="11">
        <v>0</v>
      </c>
      <c r="X73" s="11">
        <v>0</v>
      </c>
      <c r="Y73" s="11">
        <v>146.22423120375001</v>
      </c>
      <c r="Z73" s="11">
        <v>0</v>
      </c>
    </row>
    <row r="74" spans="1:50" s="11" customFormat="1" x14ac:dyDescent="0.35">
      <c r="B74" s="11" t="s">
        <v>78</v>
      </c>
      <c r="S74" s="11" cm="1">
        <f t="array" ref="S74:Z74">_xldudf_WISE($B$1,"PB Ratio",S$2:Z$2,S$3:Z$3)</f>
        <v>11.496908319899436</v>
      </c>
      <c r="T74" s="11">
        <v>15.421883311330935</v>
      </c>
      <c r="U74" s="11">
        <v>15.387023574919771</v>
      </c>
      <c r="V74" s="11">
        <v>29.281038318912241</v>
      </c>
      <c r="W74" s="11">
        <v>0</v>
      </c>
      <c r="X74" s="11">
        <v>0</v>
      </c>
      <c r="Y74" s="11">
        <v>24.743514855252123</v>
      </c>
      <c r="Z74" s="11">
        <v>0</v>
      </c>
    </row>
    <row r="75" spans="1:50" s="11" customFormat="1" x14ac:dyDescent="0.35">
      <c r="B75" s="11" t="s">
        <v>79</v>
      </c>
      <c r="S75" s="11" cm="1">
        <f t="array" ref="S75:Z75">_xldudf_WISE($B$1,"PFCF Ratio",S$2:Z$2,S$3:Z$3)</f>
        <v>304.85968561600004</v>
      </c>
      <c r="T75" s="11">
        <v>297.95793084903477</v>
      </c>
      <c r="U75" s="11">
        <v>134.6281479524838</v>
      </c>
      <c r="V75" s="11">
        <v>-505.54426829268294</v>
      </c>
      <c r="W75" s="11">
        <v>0</v>
      </c>
      <c r="X75" s="11">
        <v>0</v>
      </c>
      <c r="Y75" s="11">
        <v>202.18659129407408</v>
      </c>
      <c r="Z75" s="11">
        <v>0</v>
      </c>
    </row>
    <row r="81" spans="1:50" x14ac:dyDescent="0.35">
      <c r="A81" s="4"/>
      <c r="B81" s="4" t="s">
        <v>29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91" spans="1:50" x14ac:dyDescent="0.35">
      <c r="A91" s="4"/>
      <c r="B91" s="4" t="s">
        <v>30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101" spans="1:50" x14ac:dyDescent="0.35">
      <c r="A101" s="4"/>
      <c r="B101" s="4" t="s">
        <v>26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2024-08-09T09:21:14Z</dcterms:created>
  <dcterms:modified xsi:type="dcterms:W3CDTF">2024-08-09T10:13:29Z</dcterms:modified>
</cp:coreProperties>
</file>