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xr:revisionPtr revIDLastSave="0" documentId="11_055C0940FB0595B0AB25600977306B2EA321FECC" xr6:coauthVersionLast="47" xr6:coauthVersionMax="47" xr10:uidLastSave="{00000000-0000-0000-0000-000000000000}"/>
  <bookViews>
    <workbookView xWindow="-110" yWindow="-110" windowWidth="38620" windowHeight="21220" activeTab="2" xr2:uid="{00000000-000D-0000-FFFF-FFFF00000000}"/>
  </bookViews>
  <sheets>
    <sheet name="Main" sheetId="1" r:id="rId1"/>
    <sheet name="Info" sheetId="2" r:id="rId2"/>
    <sheet name="Model" sheetId="3" r:id="rId3"/>
    <sheet name="Summary" sheetId="4" r:id="rId4"/>
    <sheet name="Income Statement" sheetId="5" r:id="rId5"/>
    <sheet name="Balance Sheet" sheetId="6" r:id="rId6"/>
    <sheet name="Cash Flow" sheetId="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95" i="3" l="1"/>
  <c r="Y95" i="3"/>
  <c r="V95" i="3"/>
  <c r="U95" i="3"/>
  <c r="R95" i="3"/>
  <c r="Q95" i="3"/>
  <c r="N95" i="3"/>
  <c r="M95" i="3"/>
  <c r="J95" i="3"/>
  <c r="I95" i="3"/>
  <c r="AE91" i="3"/>
  <c r="AE92" i="3"/>
  <c r="AD91" i="3"/>
  <c r="AD92" i="3"/>
  <c r="Y90" i="3"/>
  <c r="X90" i="3"/>
  <c r="Z90" i="3"/>
  <c r="X88" i="3"/>
  <c r="Y91" i="3"/>
  <c r="X91" i="3"/>
  <c r="Z91" i="3"/>
  <c r="Z92" i="3"/>
  <c r="Y92" i="3"/>
  <c r="X92" i="3"/>
  <c r="W92" i="3"/>
  <c r="V90" i="3"/>
  <c r="V88" i="3"/>
  <c r="T88" i="3"/>
  <c r="V91" i="3"/>
  <c r="V92" i="3"/>
  <c r="U90" i="3"/>
  <c r="U91" i="3"/>
  <c r="U92" i="3"/>
  <c r="T90" i="3"/>
  <c r="T91" i="3"/>
  <c r="T92" i="3"/>
  <c r="S92" i="3"/>
  <c r="Q90" i="3"/>
  <c r="R90" i="3"/>
  <c r="Q91" i="3"/>
  <c r="R91" i="3"/>
  <c r="R92" i="3"/>
  <c r="Q92" i="3"/>
  <c r="P92" i="3"/>
  <c r="O92" i="3"/>
  <c r="N92" i="3"/>
  <c r="M90" i="3"/>
  <c r="M91" i="3"/>
  <c r="M92" i="3"/>
  <c r="L92" i="3"/>
  <c r="K92" i="3"/>
  <c r="J92" i="3"/>
  <c r="I90" i="3"/>
  <c r="I91" i="3"/>
  <c r="I92" i="3"/>
  <c r="H92" i="3"/>
  <c r="G92" i="3"/>
  <c r="AE81" i="3"/>
  <c r="AE62" i="3"/>
  <c r="AE68" i="3"/>
  <c r="AE82" i="3"/>
  <c r="AD81" i="3"/>
  <c r="AD62" i="3"/>
  <c r="AD68" i="3"/>
  <c r="AD82" i="3"/>
  <c r="Z67" i="3"/>
  <c r="Z62" i="3"/>
  <c r="Z68" i="3"/>
  <c r="Z81" i="3"/>
  <c r="Z82" i="3"/>
  <c r="Y67" i="3"/>
  <c r="Y62" i="3"/>
  <c r="Y68" i="3"/>
  <c r="Y81" i="3"/>
  <c r="Y82" i="3"/>
  <c r="X67" i="3"/>
  <c r="X62" i="3"/>
  <c r="X68" i="3"/>
  <c r="X81" i="3"/>
  <c r="X82" i="3"/>
  <c r="W67" i="3"/>
  <c r="W62" i="3"/>
  <c r="W68" i="3"/>
  <c r="W72" i="3"/>
  <c r="W73" i="3"/>
  <c r="W74" i="3"/>
  <c r="W75" i="3"/>
  <c r="W76" i="3"/>
  <c r="W77" i="3"/>
  <c r="W78" i="3"/>
  <c r="W79" i="3"/>
  <c r="W80" i="3"/>
  <c r="W81" i="3"/>
  <c r="W82" i="3"/>
  <c r="V67" i="3"/>
  <c r="V62" i="3"/>
  <c r="V68" i="3"/>
  <c r="V81" i="3"/>
  <c r="V82" i="3"/>
  <c r="U67" i="3"/>
  <c r="U62" i="3"/>
  <c r="U68" i="3"/>
  <c r="U81" i="3"/>
  <c r="U82" i="3"/>
  <c r="T67" i="3"/>
  <c r="T62" i="3"/>
  <c r="T68" i="3"/>
  <c r="T81" i="3"/>
  <c r="T82" i="3"/>
  <c r="S67" i="3"/>
  <c r="S62" i="3"/>
  <c r="S68" i="3"/>
  <c r="S81" i="3"/>
  <c r="S82" i="3"/>
  <c r="R67" i="3"/>
  <c r="R62" i="3"/>
  <c r="R68" i="3"/>
  <c r="R81" i="3"/>
  <c r="R82" i="3"/>
  <c r="Q67" i="3"/>
  <c r="Q62" i="3"/>
  <c r="Q68" i="3"/>
  <c r="Q81" i="3"/>
  <c r="Q82" i="3"/>
  <c r="P67" i="3"/>
  <c r="P62" i="3"/>
  <c r="P68" i="3"/>
  <c r="P81" i="3"/>
  <c r="P82" i="3"/>
  <c r="O67" i="3"/>
  <c r="O62" i="3"/>
  <c r="O68" i="3"/>
  <c r="O81" i="3"/>
  <c r="O82" i="3"/>
  <c r="N67" i="3"/>
  <c r="N62" i="3"/>
  <c r="N68" i="3"/>
  <c r="N81" i="3"/>
  <c r="N82" i="3"/>
  <c r="M67" i="3"/>
  <c r="M62" i="3"/>
  <c r="M68" i="3"/>
  <c r="M81" i="3"/>
  <c r="M82" i="3"/>
  <c r="L67" i="3"/>
  <c r="L62" i="3"/>
  <c r="L68" i="3"/>
  <c r="L81" i="3"/>
  <c r="L82" i="3"/>
  <c r="K67" i="3"/>
  <c r="K62" i="3"/>
  <c r="K68" i="3"/>
  <c r="K81" i="3"/>
  <c r="K82" i="3"/>
  <c r="J67" i="3"/>
  <c r="J62" i="3"/>
  <c r="J68" i="3"/>
  <c r="J81" i="3"/>
  <c r="J82" i="3"/>
  <c r="I67" i="3"/>
  <c r="I62" i="3"/>
  <c r="I68" i="3"/>
  <c r="I81" i="3"/>
  <c r="I82" i="3"/>
  <c r="H67" i="3"/>
  <c r="H62" i="3"/>
  <c r="H68" i="3"/>
  <c r="H81" i="3"/>
  <c r="H82" i="3"/>
  <c r="G67" i="3"/>
  <c r="G62" i="3"/>
  <c r="G68" i="3"/>
  <c r="G81" i="3"/>
  <c r="G82" i="3"/>
  <c r="W71" i="3"/>
  <c r="W70" i="3"/>
  <c r="AE54" i="3"/>
  <c r="AE45" i="3"/>
  <c r="AE55" i="3"/>
  <c r="AD54" i="3"/>
  <c r="AD45" i="3"/>
  <c r="AD55" i="3"/>
  <c r="AC54" i="3"/>
  <c r="AC45" i="3"/>
  <c r="AC55" i="3"/>
  <c r="Z54" i="3"/>
  <c r="Z45" i="3"/>
  <c r="Z55" i="3"/>
  <c r="Y54" i="3"/>
  <c r="Y45" i="3"/>
  <c r="Y55" i="3"/>
  <c r="X54" i="3"/>
  <c r="X45" i="3"/>
  <c r="X55" i="3"/>
  <c r="W54" i="3"/>
  <c r="W45" i="3"/>
  <c r="W55" i="3"/>
  <c r="V54" i="3"/>
  <c r="V45" i="3"/>
  <c r="V55" i="3"/>
  <c r="U54" i="3"/>
  <c r="U45" i="3"/>
  <c r="U55" i="3"/>
  <c r="T54" i="3"/>
  <c r="T45" i="3"/>
  <c r="T55" i="3"/>
  <c r="S54" i="3"/>
  <c r="S45" i="3"/>
  <c r="S55" i="3"/>
  <c r="R54" i="3"/>
  <c r="R45" i="3"/>
  <c r="R55" i="3"/>
  <c r="Q54" i="3"/>
  <c r="Q45" i="3"/>
  <c r="Q55" i="3"/>
  <c r="P54" i="3"/>
  <c r="P45" i="3"/>
  <c r="P55" i="3"/>
  <c r="O54" i="3"/>
  <c r="O45" i="3"/>
  <c r="O55" i="3"/>
  <c r="N54" i="3"/>
  <c r="N45" i="3"/>
  <c r="N55" i="3"/>
  <c r="M54" i="3"/>
  <c r="M45" i="3"/>
  <c r="M55" i="3"/>
  <c r="L54" i="3"/>
  <c r="L45" i="3"/>
  <c r="L55" i="3"/>
  <c r="K54" i="3"/>
  <c r="K45" i="3"/>
  <c r="K55" i="3"/>
  <c r="J54" i="3"/>
  <c r="J45" i="3"/>
  <c r="J55" i="3"/>
  <c r="I54" i="3"/>
  <c r="I45" i="3"/>
  <c r="I55" i="3"/>
  <c r="H54" i="3"/>
  <c r="H45" i="3"/>
  <c r="H55" i="3"/>
  <c r="G54" i="3"/>
  <c r="G45" i="3"/>
  <c r="G55" i="3"/>
  <c r="AE32" i="3"/>
  <c r="Z12" i="3"/>
  <c r="Z18" i="3"/>
  <c r="Z19" i="3"/>
  <c r="Z23" i="3"/>
  <c r="Z24" i="3"/>
  <c r="Z26" i="3"/>
  <c r="Z28" i="3"/>
  <c r="Z31" i="3"/>
  <c r="Y12" i="3"/>
  <c r="Y18" i="3"/>
  <c r="Y19" i="3"/>
  <c r="Y23" i="3"/>
  <c r="Y24" i="3"/>
  <c r="Y26" i="3"/>
  <c r="Y28" i="3"/>
  <c r="Y31" i="3"/>
  <c r="X12" i="3"/>
  <c r="X18" i="3"/>
  <c r="X19" i="3"/>
  <c r="X23" i="3"/>
  <c r="X24" i="3"/>
  <c r="X26" i="3"/>
  <c r="X28" i="3"/>
  <c r="X31" i="3"/>
  <c r="W12" i="3"/>
  <c r="W18" i="3"/>
  <c r="W19" i="3"/>
  <c r="W23" i="3"/>
  <c r="W24" i="3"/>
  <c r="W26" i="3"/>
  <c r="W28" i="3"/>
  <c r="W31" i="3"/>
  <c r="V12" i="3"/>
  <c r="V18" i="3"/>
  <c r="V19" i="3"/>
  <c r="V23" i="3"/>
  <c r="V24" i="3"/>
  <c r="V26" i="3"/>
  <c r="V28" i="3"/>
  <c r="V31" i="3"/>
  <c r="U12" i="3"/>
  <c r="U18" i="3"/>
  <c r="U19" i="3"/>
  <c r="U23" i="3"/>
  <c r="U24" i="3"/>
  <c r="U26" i="3"/>
  <c r="U28" i="3"/>
  <c r="U31" i="3"/>
  <c r="T12" i="3"/>
  <c r="T18" i="3"/>
  <c r="T19" i="3"/>
  <c r="T23" i="3"/>
  <c r="T24" i="3"/>
  <c r="T26" i="3"/>
  <c r="T28" i="3"/>
  <c r="T31" i="3"/>
  <c r="S12" i="3"/>
  <c r="S18" i="3"/>
  <c r="S19" i="3"/>
  <c r="S23" i="3"/>
  <c r="S24" i="3"/>
  <c r="S26" i="3"/>
  <c r="S28" i="3"/>
  <c r="S31" i="3"/>
  <c r="R12" i="3"/>
  <c r="R18" i="3"/>
  <c r="R19" i="3"/>
  <c r="R23" i="3"/>
  <c r="R24" i="3"/>
  <c r="R26" i="3"/>
  <c r="R28" i="3"/>
  <c r="R31" i="3"/>
  <c r="Q12" i="3"/>
  <c r="Q18" i="3"/>
  <c r="Q19" i="3"/>
  <c r="Q23" i="3"/>
  <c r="Q24" i="3"/>
  <c r="Q26" i="3"/>
  <c r="Q28" i="3"/>
  <c r="Q31" i="3"/>
  <c r="P12" i="3"/>
  <c r="P18" i="3"/>
  <c r="P19" i="3"/>
  <c r="P23" i="3"/>
  <c r="P24" i="3"/>
  <c r="P26" i="3"/>
  <c r="P28" i="3"/>
  <c r="P31" i="3"/>
  <c r="O12" i="3"/>
  <c r="O18" i="3"/>
  <c r="O19" i="3"/>
  <c r="O23" i="3"/>
  <c r="O24" i="3"/>
  <c r="O26" i="3"/>
  <c r="O28" i="3"/>
  <c r="O31" i="3"/>
  <c r="N12" i="3"/>
  <c r="N18" i="3"/>
  <c r="N19" i="3"/>
  <c r="N23" i="3"/>
  <c r="N24" i="3"/>
  <c r="N26" i="3"/>
  <c r="N28" i="3"/>
  <c r="N31" i="3"/>
  <c r="M12" i="3"/>
  <c r="M18" i="3"/>
  <c r="M19" i="3"/>
  <c r="M23" i="3"/>
  <c r="M24" i="3"/>
  <c r="M26" i="3"/>
  <c r="M28" i="3"/>
  <c r="M31" i="3"/>
  <c r="L12" i="3"/>
  <c r="L18" i="3"/>
  <c r="L19" i="3"/>
  <c r="L23" i="3"/>
  <c r="L24" i="3"/>
  <c r="L26" i="3"/>
  <c r="L28" i="3"/>
  <c r="L31" i="3"/>
  <c r="K12" i="3"/>
  <c r="K18" i="3"/>
  <c r="K19" i="3"/>
  <c r="K23" i="3"/>
  <c r="K24" i="3"/>
  <c r="K26" i="3"/>
  <c r="K28" i="3"/>
  <c r="K31" i="3"/>
  <c r="J12" i="3"/>
  <c r="J18" i="3"/>
  <c r="J19" i="3"/>
  <c r="J23" i="3"/>
  <c r="J24" i="3"/>
  <c r="J26" i="3"/>
  <c r="J28" i="3"/>
  <c r="J31" i="3"/>
  <c r="AE12" i="3"/>
  <c r="AE18" i="3"/>
  <c r="AE23" i="3"/>
  <c r="AE24" i="3"/>
  <c r="AE26" i="3"/>
  <c r="AE28" i="3"/>
  <c r="AE30" i="3"/>
  <c r="Z30" i="3"/>
  <c r="Y30" i="3"/>
  <c r="X30" i="3"/>
  <c r="W30" i="3"/>
  <c r="V30" i="3"/>
  <c r="U30" i="3"/>
  <c r="T30" i="3"/>
  <c r="S30" i="3"/>
  <c r="R30" i="3"/>
  <c r="Q30" i="3"/>
  <c r="P30" i="3"/>
  <c r="O30" i="3"/>
  <c r="N30" i="3"/>
  <c r="M30" i="3"/>
  <c r="L30" i="3"/>
  <c r="K30" i="3"/>
  <c r="J30" i="3"/>
  <c r="AD26" i="3"/>
  <c r="AD28" i="3"/>
  <c r="AD23" i="3"/>
  <c r="AE19" i="3"/>
  <c r="AD12" i="3"/>
  <c r="AD18" i="3"/>
  <c r="AD19" i="3"/>
  <c r="AE8" i="3"/>
  <c r="AD8" i="3"/>
  <c r="AC8" i="3"/>
  <c r="Z8" i="3"/>
  <c r="Y8" i="3"/>
  <c r="X8" i="3"/>
  <c r="W8" i="3"/>
  <c r="V8" i="3"/>
  <c r="U8" i="3"/>
  <c r="T8" i="3"/>
  <c r="S8" i="3"/>
  <c r="R8" i="3"/>
  <c r="Q8" i="3"/>
  <c r="P8" i="3"/>
  <c r="O8" i="3"/>
  <c r="N8" i="3"/>
  <c r="M8" i="3"/>
  <c r="L8" i="3"/>
  <c r="K8" i="3"/>
  <c r="J8" i="3"/>
  <c r="B2" i="1" a="1"/>
  <c r="B2" i="1"/>
  <c r="B3" i="1" a="1"/>
  <c r="B3" i="1"/>
  <c r="B4" i="1"/>
  <c r="B5" i="1"/>
  <c r="B6" i="1"/>
  <c r="B7" i="1"/>
  <c r="B8" i="1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<sst xmlns="http://schemas.openxmlformats.org/spreadsheetml/2006/main" count="952" uniqueCount="380">
  <si>
    <t>Price</t>
  </si>
  <si>
    <t>Shares</t>
  </si>
  <si>
    <t>MC</t>
  </si>
  <si>
    <t>Cash</t>
  </si>
  <si>
    <t>Debt</t>
  </si>
  <si>
    <t>EV</t>
  </si>
  <si>
    <t>EV/Share</t>
  </si>
  <si>
    <t>Company Name</t>
  </si>
  <si>
    <t>AST SpaceMobile, Inc.</t>
  </si>
  <si>
    <t>Ticker</t>
  </si>
  <si>
    <t>ASTS</t>
  </si>
  <si>
    <t>Country</t>
  </si>
  <si>
    <t>USA</t>
  </si>
  <si>
    <t>Sector</t>
  </si>
  <si>
    <t>Communication Services</t>
  </si>
  <si>
    <t>Industry</t>
  </si>
  <si>
    <t>Telecom Services</t>
  </si>
  <si>
    <t>Quarter</t>
  </si>
  <si>
    <t>Q122</t>
  </si>
  <si>
    <t>Q222</t>
  </si>
  <si>
    <t>Q322</t>
  </si>
  <si>
    <t>Filing Date</t>
  </si>
  <si>
    <t>Period of Report</t>
  </si>
  <si>
    <t>Market Price</t>
  </si>
  <si>
    <t>Revenue Breakdown</t>
  </si>
  <si>
    <t>Revenue from performance obligations recognized over time</t>
  </si>
  <si>
    <t>Revenue from performance obligations recognized at point-in-time transfer</t>
  </si>
  <si>
    <t>Total Revenue</t>
  </si>
  <si>
    <t>Income Statement</t>
  </si>
  <si>
    <t>Revenue</t>
  </si>
  <si>
    <t>COGs</t>
  </si>
  <si>
    <t>Gross Profit</t>
  </si>
  <si>
    <t>Operating Expenses</t>
  </si>
  <si>
    <t>Engineering services</t>
  </si>
  <si>
    <t>General &amp; administrative</t>
  </si>
  <si>
    <t>R&amp;D</t>
  </si>
  <si>
    <t>Depreciation&amp;Amoritzation</t>
  </si>
  <si>
    <t>Total operating expenses</t>
  </si>
  <si>
    <t>Operating Income</t>
  </si>
  <si>
    <t>Other income</t>
  </si>
  <si>
    <t xml:space="preserve">Gain on remeasurement of warrant liabilities </t>
  </si>
  <si>
    <t>-</t>
  </si>
  <si>
    <t>Other income (expense), net</t>
  </si>
  <si>
    <t>Total other income</t>
  </si>
  <si>
    <t>Income before tax</t>
  </si>
  <si>
    <t>Income tax</t>
  </si>
  <si>
    <t>Net income</t>
  </si>
  <si>
    <t>Net income attributable to noncontrolling interest</t>
  </si>
  <si>
    <t>Net income attributable to common stockholders</t>
  </si>
  <si>
    <t>EPS - Basic</t>
  </si>
  <si>
    <t>EPS - Diluted</t>
  </si>
  <si>
    <t>Shares - Basic</t>
  </si>
  <si>
    <t>Shares - Diluted</t>
  </si>
  <si>
    <t>Balance Sheet *in thousands</t>
  </si>
  <si>
    <t>Current Assets</t>
  </si>
  <si>
    <t>Cash &amp; Cash equiv</t>
  </si>
  <si>
    <t>Restricted cash</t>
  </si>
  <si>
    <t>AR</t>
  </si>
  <si>
    <t>Inventories</t>
  </si>
  <si>
    <t>Prepaid expneses</t>
  </si>
  <si>
    <t>Other current assets</t>
  </si>
  <si>
    <t>Total current assets</t>
  </si>
  <si>
    <t>Non-current Assets</t>
  </si>
  <si>
    <t>BlueWalker 3 satellite - construction in progress</t>
  </si>
  <si>
    <t>PP&amp;E</t>
  </si>
  <si>
    <t>Marketable securities held in trust account</t>
  </si>
  <si>
    <t>Operating lease right-of-use assets, net</t>
  </si>
  <si>
    <t>Intangible assets, net</t>
  </si>
  <si>
    <t>Goodwill</t>
  </si>
  <si>
    <t>Other non-current assets</t>
  </si>
  <si>
    <t>Total Non-current Assets</t>
  </si>
  <si>
    <t>Total Assets</t>
  </si>
  <si>
    <t>Current Liabilities</t>
  </si>
  <si>
    <t>Accounts  payable</t>
  </si>
  <si>
    <t>Accrued expenses and other current liabilities</t>
  </si>
  <si>
    <t>Deferred revenue</t>
  </si>
  <si>
    <t>Current operating lease liabilities</t>
  </si>
  <si>
    <t>Long-term debt</t>
  </si>
  <si>
    <t>Total  current liabilities</t>
  </si>
  <si>
    <t>Non-current Liabilities</t>
  </si>
  <si>
    <t>Warrant liabilities</t>
  </si>
  <si>
    <t>Non-current operating lease liabilities</t>
  </si>
  <si>
    <t>Total Non-current Liabilities</t>
  </si>
  <si>
    <t>Total liabilities</t>
  </si>
  <si>
    <t>Stockholders' Equity</t>
  </si>
  <si>
    <t>Class A common stock subject to possible redemption</t>
  </si>
  <si>
    <t>Preferred stock</t>
  </si>
  <si>
    <t>Class A</t>
  </si>
  <si>
    <t>Class B</t>
  </si>
  <si>
    <t>Class C</t>
  </si>
  <si>
    <t>Additional paid-in capital</t>
  </si>
  <si>
    <t>Common equity (pre-combination)</t>
  </si>
  <si>
    <t>Accumulated other comprehensive loss</t>
  </si>
  <si>
    <t>Accumulated deficit</t>
  </si>
  <si>
    <t>Noncontrolling interest</t>
  </si>
  <si>
    <t>Retained earnings</t>
  </si>
  <si>
    <t>Total Stockholders' equity</t>
  </si>
  <si>
    <t>Total liabilities &amp; Stockholders' equity</t>
  </si>
  <si>
    <t>Cash Flow</t>
  </si>
  <si>
    <t>CFFO - Hide</t>
  </si>
  <si>
    <t>CapEx - Hide</t>
  </si>
  <si>
    <t>SBC - Hide</t>
  </si>
  <si>
    <t>CFFO</t>
  </si>
  <si>
    <t>CapEx</t>
  </si>
  <si>
    <t>FCF</t>
  </si>
  <si>
    <t>SBC</t>
  </si>
  <si>
    <t xml:space="preserve">  </t>
  </si>
  <si>
    <t>index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</si>
  <si>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</si>
  <si>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</si>
  <si>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</si>
  <si>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</si>
  <si>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</si>
  <si>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</si>
  <si>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</si>
  <si>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</si>
  <si>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</si>
  <si>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</si>
  <si>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</si>
  <si>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</si>
  <si>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</si>
  <si>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</si>
  <si>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</si>
  <si>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</si>
  <si>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</si>
  <si>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Revenue per share</t>
  </si>
  <si>
    <t>- -</t>
  </si>
  <si>
    <t>0.12</t>
  </si>
  <si>
    <t>0.43</t>
  </si>
  <si>
    <t>0.16</t>
  </si>
  <si>
    <t>Earnings per share</t>
  </si>
  <si>
    <t>0.02</t>
  </si>
  <si>
    <t>(0.47)</t>
  </si>
  <si>
    <t>(1.06)</t>
  </si>
  <si>
    <t>(0.60)</t>
  </si>
  <si>
    <t>FCF per share</t>
  </si>
  <si>
    <t>(0.01)</t>
  </si>
  <si>
    <t>(1.03)</t>
  </si>
  <si>
    <t>(3.31)</t>
  </si>
  <si>
    <t>(1.62)</t>
  </si>
  <si>
    <t>Dividends per share</t>
  </si>
  <si>
    <t>CAPEX per share</t>
  </si>
  <si>
    <t>0.59</t>
  </si>
  <si>
    <t>0.52</t>
  </si>
  <si>
    <t>0.22</t>
  </si>
  <si>
    <t>Book Value per sh.</t>
  </si>
  <si>
    <t>7.77</t>
  </si>
  <si>
    <t>1.50</t>
  </si>
  <si>
    <t>12.24</t>
  </si>
  <si>
    <t>2.39</t>
  </si>
  <si>
    <t>Comm.Shares outs.</t>
  </si>
  <si>
    <t>29</t>
  </si>
  <si>
    <t>52</t>
  </si>
  <si>
    <t>91</t>
  </si>
  <si>
    <t>Avg. annual P/E ratio</t>
  </si>
  <si>
    <t>434.5</t>
  </si>
  <si>
    <t>(22.1)</t>
  </si>
  <si>
    <t>(11.2)</t>
  </si>
  <si>
    <t>(16.5)</t>
  </si>
  <si>
    <t>P/E to S&amp;P500</t>
  </si>
  <si>
    <t>17.9</t>
  </si>
  <si>
    <t>(0.6)</t>
  </si>
  <si>
    <t>(0.4)</t>
  </si>
  <si>
    <t>(0.9)</t>
  </si>
  <si>
    <t>Avg. annual div. yield</t>
  </si>
  <si>
    <t>Revenue (m)</t>
  </si>
  <si>
    <t>6</t>
  </si>
  <si>
    <t>12</t>
  </si>
  <si>
    <t>15</t>
  </si>
  <si>
    <t>Operating margin</t>
  </si>
  <si>
    <t>(Infinity)%</t>
  </si>
  <si>
    <t>(757.8)%</t>
  </si>
  <si>
    <t>Depreciation (m)</t>
  </si>
  <si>
    <t>1</t>
  </si>
  <si>
    <t>3</t>
  </si>
  <si>
    <t>4</t>
  </si>
  <si>
    <t>Net profit (m)</t>
  </si>
  <si>
    <t>(24)</t>
  </si>
  <si>
    <t>(31)</t>
  </si>
  <si>
    <t>(42)</t>
  </si>
  <si>
    <t>Income tax rate</t>
  </si>
  <si>
    <t>21.0%</t>
  </si>
  <si>
    <t>(0.5)%</t>
  </si>
  <si>
    <t>(0.3)%</t>
  </si>
  <si>
    <t>Net profit margin</t>
  </si>
  <si>
    <t>Infinity%</t>
  </si>
  <si>
    <t>(403.2)%</t>
  </si>
  <si>
    <t>(246.3)%</t>
  </si>
  <si>
    <t>(303.3)%</t>
  </si>
  <si>
    <t>Working capital (m)</t>
  </si>
  <si>
    <t>0</t>
  </si>
  <si>
    <t>38</t>
  </si>
  <si>
    <t>314</t>
  </si>
  <si>
    <t>250</t>
  </si>
  <si>
    <t>Long-term debt (m)</t>
  </si>
  <si>
    <t>13</t>
  </si>
  <si>
    <t>Equity (m)</t>
  </si>
  <si>
    <t>224</t>
  </si>
  <si>
    <t>77</t>
  </si>
  <si>
    <t>352</t>
  </si>
  <si>
    <t>316</t>
  </si>
  <si>
    <t>ROIC</t>
  </si>
  <si>
    <t>0.7%</t>
  </si>
  <si>
    <t>(28.6)%</t>
  </si>
  <si>
    <t>(7.2)%</t>
  </si>
  <si>
    <t>(10.6)%</t>
  </si>
  <si>
    <t>Return on capital</t>
  </si>
  <si>
    <t>0.9%</t>
  </si>
  <si>
    <t>(24.6)%</t>
  </si>
  <si>
    <t>(6.8)%</t>
  </si>
  <si>
    <t>(10.0)%</t>
  </si>
  <si>
    <t>Return on equity</t>
  </si>
  <si>
    <t>0.3%</t>
  </si>
  <si>
    <t>(31.0)%</t>
  </si>
  <si>
    <t>(8.7)%</t>
  </si>
  <si>
    <t>(13.3)%</t>
  </si>
  <si>
    <t>Plowback ratio</t>
  </si>
  <si>
    <t>100.0%</t>
  </si>
  <si>
    <t>Div.&amp;Repurch./FCF</t>
  </si>
  <si>
    <t>7,388.1%</t>
  </si>
  <si>
    <t>COGS</t>
  </si>
  <si>
    <t>40</t>
  </si>
  <si>
    <t>(28)</t>
  </si>
  <si>
    <t>Gross Profit Ratio</t>
  </si>
  <si>
    <t>49.30%</t>
  </si>
  <si>
    <t>(223.06)%</t>
  </si>
  <si>
    <t>27</t>
  </si>
  <si>
    <t>92</t>
  </si>
  <si>
    <t>R&amp;D Expenses</t>
  </si>
  <si>
    <t>23</t>
  </si>
  <si>
    <t>Selling, G&amp;A Exp.</t>
  </si>
  <si>
    <t>36</t>
  </si>
  <si>
    <t>General and Admin. Exp.</t>
  </si>
  <si>
    <t>Selling and Marketing Exp.</t>
  </si>
  <si>
    <t>Other Expenses</t>
  </si>
  <si>
    <t>14</t>
  </si>
  <si>
    <t>33</t>
  </si>
  <si>
    <t>COGS and Expenses</t>
  </si>
  <si>
    <t>30</t>
  </si>
  <si>
    <t>132</t>
  </si>
  <si>
    <t>Interest Income</t>
  </si>
  <si>
    <t>Interest Expense</t>
  </si>
  <si>
    <t>Depreciation and Amortization</t>
  </si>
  <si>
    <t>EBITDA</t>
  </si>
  <si>
    <t>2</t>
  </si>
  <si>
    <t>(23)</t>
  </si>
  <si>
    <t>(27)</t>
  </si>
  <si>
    <t>EBITDA ratio</t>
  </si>
  <si>
    <t>(386.01)%</t>
  </si>
  <si>
    <t>(220.15)%</t>
  </si>
  <si>
    <t>(87)</t>
  </si>
  <si>
    <t>Operating Income ratio</t>
  </si>
  <si>
    <t>(408.20)%</t>
  </si>
  <si>
    <t>(699.28)%</t>
  </si>
  <si>
    <t>Total Other Income Exp.(Gains)</t>
  </si>
  <si>
    <t>Income Before Tax</t>
  </si>
  <si>
    <t>(73)</t>
  </si>
  <si>
    <t>Income Before Tax ratio</t>
  </si>
  <si>
    <t>(406.80)%</t>
  </si>
  <si>
    <t>(587.91)%</t>
  </si>
  <si>
    <t>Income Tax Expense (Gain)</t>
  </si>
  <si>
    <t>Net Income</t>
  </si>
  <si>
    <t>Net Income Ratio</t>
  </si>
  <si>
    <t>(403.23)%</t>
  </si>
  <si>
    <t>(246.30)%</t>
  </si>
  <si>
    <t>EPS</t>
  </si>
  <si>
    <t>EPS Diluted</t>
  </si>
  <si>
    <t>Weighted Avg. Shares Outs.</t>
  </si>
  <si>
    <t>Weighted Avg. Shares Outs. Dil.</t>
  </si>
  <si>
    <t>Notes</t>
  </si>
  <si>
    <t>•Operating income increasing. This is because COGs and Operating expenses are larger than sales.  COGS(3) + Operating Expenses(27) = 30</t>
  </si>
  <si>
    <t>•EPS in downtrend</t>
  </si>
  <si>
    <t>Cash and Cash Equivalents</t>
  </si>
  <si>
    <t>43</t>
  </si>
  <si>
    <t>322</t>
  </si>
  <si>
    <t>Short-Term Investments</t>
  </si>
  <si>
    <t>Cash &amp; Short-Term Investments</t>
  </si>
  <si>
    <t>Net Receivables</t>
  </si>
  <si>
    <t>Inventory</t>
  </si>
  <si>
    <t>Other Current Assets</t>
  </si>
  <si>
    <t>10</t>
  </si>
  <si>
    <t>Total Current Assets</t>
  </si>
  <si>
    <t>51</t>
  </si>
  <si>
    <t>336</t>
  </si>
  <si>
    <t>44</t>
  </si>
  <si>
    <t>104</t>
  </si>
  <si>
    <t>Intangible Assets</t>
  </si>
  <si>
    <t>Goodwill and Intangible Assets</t>
  </si>
  <si>
    <t>Investments</t>
  </si>
  <si>
    <t>231</t>
  </si>
  <si>
    <t>Tax Assets</t>
  </si>
  <si>
    <t>Other Non-Current Assets</t>
  </si>
  <si>
    <t>Total Non-Current Assets</t>
  </si>
  <si>
    <t>49</t>
  </si>
  <si>
    <t>108</t>
  </si>
  <si>
    <t>Other Assets</t>
  </si>
  <si>
    <t>232</t>
  </si>
  <si>
    <t>100</t>
  </si>
  <si>
    <t>444</t>
  </si>
  <si>
    <t>Accounts Payable</t>
  </si>
  <si>
    <t>5</t>
  </si>
  <si>
    <t>7</t>
  </si>
  <si>
    <t>Short-Term Debt</t>
  </si>
  <si>
    <t>Tax Payable</t>
  </si>
  <si>
    <t>Deferred Revenue</t>
  </si>
  <si>
    <t>Other Current Liabilities</t>
  </si>
  <si>
    <t>Total Current Liabilities</t>
  </si>
  <si>
    <t>21</t>
  </si>
  <si>
    <t>Long-Term Debt</t>
  </si>
  <si>
    <t>Deferred Tax Liabilities</t>
  </si>
  <si>
    <t>Other Non-Current Liabilities</t>
  </si>
  <si>
    <t>8</t>
  </si>
  <si>
    <t>58</t>
  </si>
  <si>
    <t>Total Non-Current Liabilities</t>
  </si>
  <si>
    <t>71</t>
  </si>
  <si>
    <t>Other Liabilities</t>
  </si>
  <si>
    <t>Capital Lease Obligations</t>
  </si>
  <si>
    <t>Total Liabilities</t>
  </si>
  <si>
    <t>20</t>
  </si>
  <si>
    <t>Preferred Stock</t>
  </si>
  <si>
    <t>112</t>
  </si>
  <si>
    <t>Common Stock</t>
  </si>
  <si>
    <t>219</t>
  </si>
  <si>
    <t>Retained Earnings</t>
  </si>
  <si>
    <t>(40)</t>
  </si>
  <si>
    <t>(70)</t>
  </si>
  <si>
    <t>Other Compreh. Income(Loss)</t>
  </si>
  <si>
    <t>(0)</t>
  </si>
  <si>
    <t>Other Total Stockhold. Equity</t>
  </si>
  <si>
    <t>423</t>
  </si>
  <si>
    <t>Total Stockholders Equity</t>
  </si>
  <si>
    <t>Total Liab.&amp;Stockhold. Equity</t>
  </si>
  <si>
    <t>97</t>
  </si>
  <si>
    <t>Minority Interest</t>
  </si>
  <si>
    <t>Total Liabilities &amp; Equity</t>
  </si>
  <si>
    <t>•Increases in cash holdings</t>
  </si>
  <si>
    <t>•Total assets increasing</t>
  </si>
  <si>
    <t>Deferred Income Tax</t>
  </si>
  <si>
    <t>Stock Based Compensation</t>
  </si>
  <si>
    <t>Change in Working Capital</t>
  </si>
  <si>
    <t>(1)</t>
  </si>
  <si>
    <t>Accounts Receivable</t>
  </si>
  <si>
    <t>(2)</t>
  </si>
  <si>
    <t>240</t>
  </si>
  <si>
    <t>Other Working Capital</t>
  </si>
  <si>
    <t>Other Non-Cash Items</t>
  </si>
  <si>
    <t>(58)</t>
  </si>
  <si>
    <t>Cash Provided by Operating Activities</t>
  </si>
  <si>
    <t>(80)</t>
  </si>
  <si>
    <t>CAPEX</t>
  </si>
  <si>
    <t>(30)</t>
  </si>
  <si>
    <t>(15)</t>
  </si>
  <si>
    <t>Acquisitions Net</t>
  </si>
  <si>
    <t>Purchases of Investments</t>
  </si>
  <si>
    <t>Sales/Maturities of Investments</t>
  </si>
  <si>
    <t>Other Investing Activities</t>
  </si>
  <si>
    <t>(230)</t>
  </si>
  <si>
    <t>Cash Used for Investing Activities</t>
  </si>
  <si>
    <t>(55)</t>
  </si>
  <si>
    <t>Debt Repayment</t>
  </si>
  <si>
    <t>Common Stock Issued</t>
  </si>
  <si>
    <t>25</t>
  </si>
  <si>
    <t>Common Stock Repurchased</t>
  </si>
  <si>
    <t>Dividends Paid</t>
  </si>
  <si>
    <t>Other Financing Activities</t>
  </si>
  <si>
    <t>200</t>
  </si>
  <si>
    <t>417</t>
  </si>
  <si>
    <t>Cash Used/Provided by Financing Activities</t>
  </si>
  <si>
    <t>70</t>
  </si>
  <si>
    <t>Effect of Forex Changes on Cash</t>
  </si>
  <si>
    <t>Net Change In Cash</t>
  </si>
  <si>
    <t>16</t>
  </si>
  <si>
    <t>282</t>
  </si>
  <si>
    <t>Cash at the End of Period</t>
  </si>
  <si>
    <t>325</t>
  </si>
  <si>
    <t>Cash at the Beginning of Period</t>
  </si>
  <si>
    <t>26</t>
  </si>
  <si>
    <t>Free Cash Flow</t>
  </si>
  <si>
    <t>(53)</t>
  </si>
  <si>
    <t>(95)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</si>
</sst>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$-409]* #,##0.00_);_([$$-409]* \(#,##0.00\);_([$$-409]* &quot;-&quot;??_);_(@_)"/>
    <numFmt numFmtId="165" formatCode="&quot;$&quot;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0" fontId="0" fillId="2" borderId="0" xfId="0" applyFill="1"/>
    <xf numFmtId="0" fontId="2" fillId="3" borderId="0" xfId="0" applyFont="1" applyFill="1"/>
    <xf numFmtId="0" fontId="3" fillId="3" borderId="0" xfId="0" applyFont="1" applyFill="1"/>
    <xf numFmtId="0" fontId="0" fillId="0" borderId="3" xfId="0" applyBorder="1"/>
    <xf numFmtId="14" fontId="0" fillId="0" borderId="0" xfId="0" applyNumberFormat="1"/>
    <xf numFmtId="0" fontId="4" fillId="4" borderId="0" xfId="0" applyFont="1" applyFill="1"/>
    <xf numFmtId="0" fontId="0" fillId="4" borderId="0" xfId="0" applyFill="1"/>
    <xf numFmtId="3" fontId="0" fillId="0" borderId="3" xfId="0" applyNumberFormat="1" applyBorder="1"/>
    <xf numFmtId="3" fontId="0" fillId="4" borderId="0" xfId="0" applyNumberFormat="1" applyFill="1"/>
    <xf numFmtId="3" fontId="2" fillId="3" borderId="0" xfId="0" applyNumberFormat="1" applyFont="1" applyFill="1"/>
    <xf numFmtId="3" fontId="3" fillId="3" borderId="0" xfId="0" applyNumberFormat="1" applyFont="1" applyFill="1"/>
    <xf numFmtId="1" fontId="0" fillId="0" borderId="0" xfId="0" applyNumberFormat="1"/>
    <xf numFmtId="164" fontId="0" fillId="0" borderId="0" xfId="0" applyNumberFormat="1"/>
    <xf numFmtId="3" fontId="4" fillId="4" borderId="0" xfId="0" applyNumberFormat="1" applyFont="1" applyFill="1"/>
    <xf numFmtId="0" fontId="1" fillId="0" borderId="0" xfId="0" applyFont="1"/>
    <xf numFmtId="3" fontId="1" fillId="0" borderId="0" xfId="0" applyNumberFormat="1" applyFont="1"/>
    <xf numFmtId="0" fontId="1" fillId="0" borderId="4" xfId="0" applyFont="1" applyBorder="1"/>
    <xf numFmtId="3" fontId="1" fillId="0" borderId="4" xfId="0" applyNumberFormat="1" applyFont="1" applyBorder="1"/>
    <xf numFmtId="0" fontId="1" fillId="0" borderId="0" xfId="0" applyFont="1" applyAlignment="1">
      <alignment horizontal="center" vertical="top"/>
    </xf>
    <xf numFmtId="3" fontId="5" fillId="0" borderId="0" xfId="0" applyNumberFormat="1" applyFont="1"/>
    <xf numFmtId="0" fontId="5" fillId="0" borderId="0" xfId="0" applyFont="1"/>
    <xf numFmtId="0" fontId="0" fillId="0" borderId="5" xfId="0" applyBorder="1"/>
    <xf numFmtId="0" fontId="3" fillId="3" borderId="5" xfId="0" applyFont="1" applyFill="1" applyBorder="1"/>
    <xf numFmtId="0" fontId="0" fillId="0" borderId="7" xfId="0" applyBorder="1"/>
    <xf numFmtId="3" fontId="0" fillId="0" borderId="7" xfId="0" applyNumberFormat="1" applyBorder="1"/>
    <xf numFmtId="3" fontId="0" fillId="4" borderId="5" xfId="0" applyNumberFormat="1" applyFill="1" applyBorder="1"/>
    <xf numFmtId="3" fontId="1" fillId="0" borderId="8" xfId="0" applyNumberFormat="1" applyFont="1" applyBorder="1"/>
    <xf numFmtId="3" fontId="1" fillId="0" borderId="5" xfId="0" applyNumberFormat="1" applyFont="1" applyBorder="1"/>
    <xf numFmtId="3" fontId="2" fillId="3" borderId="5" xfId="0" applyNumberFormat="1" applyFont="1" applyFill="1" applyBorder="1"/>
    <xf numFmtId="3" fontId="4" fillId="4" borderId="5" xfId="0" applyNumberFormat="1" applyFont="1" applyFill="1" applyBorder="1"/>
    <xf numFmtId="3" fontId="3" fillId="3" borderId="5" xfId="0" applyNumberFormat="1" applyFont="1" applyFill="1" applyBorder="1"/>
    <xf numFmtId="3" fontId="5" fillId="0" borderId="5" xfId="0" applyNumberFormat="1" applyFont="1" applyBorder="1"/>
    <xf numFmtId="0" fontId="0" fillId="0" borderId="0" xfId="0"/>
    <xf numFmtId="3" fontId="0" fillId="0" borderId="0" xfId="0" applyNumberFormat="1"/>
    <xf numFmtId="3" fontId="0" fillId="0" borderId="5" xfId="0" applyNumberFormat="1" applyBorder="1"/>
    <xf numFmtId="4" fontId="0" fillId="0" borderId="0" xfId="0" applyNumberFormat="1"/>
    <xf numFmtId="14" fontId="0" fillId="0" borderId="5" xfId="0" applyNumberFormat="1" applyBorder="1"/>
    <xf numFmtId="165" fontId="0" fillId="0" borderId="2" xfId="0" applyNumberFormat="1" applyBorder="1"/>
    <xf numFmtId="165" fontId="0" fillId="0" borderId="6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 /><Relationship Id="rId13" Type="http://schemas.microsoft.com/office/2017/06/relationships/rdRichValueStructure" Target="richData/rdrichvaluestructure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12" Type="http://schemas.microsoft.com/office/2017/06/relationships/rdRichValue" Target="richData/rdrichvalue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sheetMetadata" Target="metadata.xml" /><Relationship Id="rId5" Type="http://schemas.openxmlformats.org/officeDocument/2006/relationships/worksheet" Target="worksheets/sheet5.xml" /><Relationship Id="rId15" Type="http://schemas.openxmlformats.org/officeDocument/2006/relationships/calcChain" Target="calcChain.xml" /><Relationship Id="rId10" Type="http://schemas.openxmlformats.org/officeDocument/2006/relationships/sharedStrings" Target="sharedStrings.xml" /><Relationship Id="rId4" Type="http://schemas.openxmlformats.org/officeDocument/2006/relationships/worksheet" Target="worksheets/sheet4.xml" /><Relationship Id="rId9" Type="http://schemas.openxmlformats.org/officeDocument/2006/relationships/styles" Target="styles.xml" /><Relationship Id="rId14" Type="http://schemas.microsoft.com/office/2017/06/relationships/rdRichValueTypes" Target="richData/rdRichValueTypes.xml" 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12</v>
    <v>Price</v>
    <v>0</v>
  </rv>
  <rv s="0">
    <v>12</v>
    <v>Shares outstanding</v>
    <v>0</v>
  </rv>
  <rv s="1">
    <v>12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field" t="s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9" sqref="B9"/>
    </sheetView>
  </sheetViews>
  <sheetFormatPr defaultRowHeight="15" x14ac:dyDescent="0.2"/>
  <cols>
    <col min="2" max="2" width="17.890625" style="35" customWidth="1"/>
  </cols>
  <sheetData>
    <row r="1" spans="1:2" x14ac:dyDescent="0.2">
      <c r="A1" t="e">
        <v>#VALUE!</v>
      </c>
    </row>
    <row r="2" spans="1:2" x14ac:dyDescent="0.2">
      <c r="A2" s="1" t="s">
        <v>0</v>
      </c>
      <c r="B2" s="15" t="e" vm="1">
        <f t="array" ref="B2">_FV(A1,"Price")</f>
        <v>#VALUE!</v>
      </c>
    </row>
    <row r="3" spans="1:2" x14ac:dyDescent="0.2">
      <c r="A3" s="1" t="s">
        <v>1</v>
      </c>
      <c r="B3" s="36" t="e" vm="2">
        <f t="array" ref="B3">_FV(A1,"Shares outstanding",TRUE)/1000000</f>
        <v>#VALUE!</v>
      </c>
    </row>
    <row r="4" spans="1:2" x14ac:dyDescent="0.2">
      <c r="A4" s="1" t="s">
        <v>2</v>
      </c>
      <c r="B4" s="15" t="e" vm="3">
        <f>B2*B3</f>
        <v>#VALUE!</v>
      </c>
    </row>
    <row r="5" spans="1:2" x14ac:dyDescent="0.2">
      <c r="A5" s="1" t="s">
        <v>3</v>
      </c>
      <c r="B5" s="36">
        <f>Model!AE39/1000</f>
        <v>321.78699999999998</v>
      </c>
    </row>
    <row r="6" spans="1:2" x14ac:dyDescent="0.2">
      <c r="A6" s="1" t="s">
        <v>4</v>
      </c>
      <c r="B6" s="36">
        <f>Model!AE61+Model!AE66/1000</f>
        <v>5</v>
      </c>
    </row>
    <row r="7" spans="1:2" x14ac:dyDescent="0.2">
      <c r="A7" s="1" t="s">
        <v>5</v>
      </c>
      <c r="B7" s="15" t="e" vm="3">
        <f>B4-B5+B6</f>
        <v>#VALUE!</v>
      </c>
    </row>
    <row r="8" spans="1:2" x14ac:dyDescent="0.2">
      <c r="A8" s="21" t="s">
        <v>6</v>
      </c>
      <c r="B8" s="15" t="e" vm="3">
        <f>B7/B3</f>
        <v>#VALUE!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12" sqref="B12"/>
    </sheetView>
  </sheetViews>
  <sheetFormatPr defaultRowHeight="15" x14ac:dyDescent="0.2"/>
  <cols>
    <col min="1" max="1" width="16.6796875" style="35" customWidth="1"/>
  </cols>
  <sheetData>
    <row r="1" spans="1:2" x14ac:dyDescent="0.2">
      <c r="A1" t="s">
        <v>7</v>
      </c>
      <c r="B1" t="s">
        <v>8</v>
      </c>
    </row>
    <row r="2" spans="1:2" x14ac:dyDescent="0.2">
      <c r="A2" t="s">
        <v>9</v>
      </c>
      <c r="B2" t="s">
        <v>10</v>
      </c>
    </row>
    <row r="3" spans="1:2" x14ac:dyDescent="0.2">
      <c r="A3" t="s">
        <v>11</v>
      </c>
      <c r="B3" t="s">
        <v>12</v>
      </c>
    </row>
    <row r="4" spans="1:2" x14ac:dyDescent="0.2">
      <c r="A4" t="s">
        <v>13</v>
      </c>
      <c r="B4" t="s">
        <v>14</v>
      </c>
    </row>
    <row r="5" spans="1:2" x14ac:dyDescent="0.2">
      <c r="A5" t="s">
        <v>15</v>
      </c>
      <c r="B5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96"/>
  <sheetViews>
    <sheetView tabSelected="1" workbookViewId="0">
      <pane xSplit="2" ySplit="4" topLeftCell="C5" activePane="bottomRight" state="frozen"/>
      <selection pane="bottomLeft" activeCell="A5" sqref="A5"/>
      <selection pane="topRight" activeCell="C1" sqref="C1"/>
      <selection pane="bottomRight" activeCell="P4" sqref="A4:XFD4"/>
    </sheetView>
  </sheetViews>
  <sheetFormatPr defaultRowHeight="15" x14ac:dyDescent="0.2"/>
  <cols>
    <col min="1" max="1" width="5.78125" style="35" customWidth="1"/>
    <col min="2" max="2" width="23.26953125" style="35" customWidth="1"/>
    <col min="3" max="11" width="10.4921875" style="35" customWidth="1"/>
    <col min="12" max="12" width="10.4921875" style="24" customWidth="1"/>
    <col min="13" max="15" width="10.4921875" style="35" customWidth="1"/>
    <col min="16" max="16" width="10.4921875" style="24" customWidth="1"/>
    <col min="17" max="19" width="10.4921875" style="35" customWidth="1"/>
    <col min="20" max="20" width="10.4921875" style="24" customWidth="1"/>
    <col min="21" max="23" width="10.4921875" style="35" customWidth="1"/>
    <col min="24" max="24" width="10.4921875" style="24" customWidth="1"/>
    <col min="25" max="45" width="10.4921875" style="35" customWidth="1"/>
  </cols>
  <sheetData>
    <row r="1" spans="2:35" x14ac:dyDescent="0.2">
      <c r="B1" t="s">
        <v>17</v>
      </c>
      <c r="X1" s="24" t="s">
        <v>18</v>
      </c>
      <c r="Y1" t="s">
        <v>19</v>
      </c>
      <c r="Z1" t="s">
        <v>20</v>
      </c>
    </row>
    <row r="2" spans="2:35" x14ac:dyDescent="0.2">
      <c r="B2" t="s">
        <v>21</v>
      </c>
    </row>
    <row r="3" spans="2:35" x14ac:dyDescent="0.2">
      <c r="B3" t="s">
        <v>22</v>
      </c>
      <c r="P3" s="39">
        <v>43921</v>
      </c>
      <c r="Q3" s="7">
        <v>44012</v>
      </c>
      <c r="R3" s="7">
        <v>44104</v>
      </c>
      <c r="S3" s="7">
        <v>44196</v>
      </c>
      <c r="T3" s="39">
        <v>44286</v>
      </c>
      <c r="U3" s="7">
        <v>44377</v>
      </c>
      <c r="V3" s="7">
        <v>44469</v>
      </c>
      <c r="W3" s="7">
        <v>44561</v>
      </c>
      <c r="X3" s="39">
        <v>44651</v>
      </c>
      <c r="Y3" s="7">
        <v>44742</v>
      </c>
      <c r="Z3" s="7">
        <v>44834</v>
      </c>
      <c r="AC3" s="14">
        <v>2019</v>
      </c>
      <c r="AD3" s="14">
        <v>2020</v>
      </c>
      <c r="AE3" s="14">
        <v>2021</v>
      </c>
    </row>
    <row r="4" spans="2:35" s="40" customFormat="1" ht="15" customHeight="1" thickBot="1" x14ac:dyDescent="0.25">
      <c r="B4" s="40" t="s">
        <v>23</v>
      </c>
      <c r="L4" s="41"/>
      <c r="P4" s="41">
        <v>9.8800000000000008</v>
      </c>
      <c r="Q4" s="40">
        <v>10.18</v>
      </c>
      <c r="R4" s="40">
        <v>10.050000000000001</v>
      </c>
      <c r="S4" s="40">
        <v>13.5</v>
      </c>
      <c r="T4" s="41">
        <v>8.77</v>
      </c>
      <c r="U4" s="40">
        <v>10.78</v>
      </c>
      <c r="V4" s="40">
        <v>11.19</v>
      </c>
      <c r="W4" s="40">
        <v>5.75</v>
      </c>
      <c r="X4" s="41">
        <v>7.53</v>
      </c>
      <c r="Y4" s="40">
        <v>7.03</v>
      </c>
      <c r="Z4" s="40">
        <v>7.23</v>
      </c>
    </row>
    <row r="5" spans="2:35" s="5" customFormat="1" x14ac:dyDescent="0.2">
      <c r="B5" s="5" t="s">
        <v>24</v>
      </c>
      <c r="L5" s="25"/>
      <c r="P5" s="25"/>
      <c r="T5" s="25"/>
      <c r="X5" s="25"/>
    </row>
    <row r="6" spans="2:35" x14ac:dyDescent="0.2">
      <c r="B6" t="s">
        <v>25</v>
      </c>
      <c r="U6">
        <v>2059</v>
      </c>
      <c r="V6">
        <v>2189</v>
      </c>
      <c r="Y6">
        <v>6411</v>
      </c>
      <c r="Z6">
        <v>3998</v>
      </c>
      <c r="AD6">
        <v>5037</v>
      </c>
      <c r="AE6">
        <v>8400</v>
      </c>
    </row>
    <row r="7" spans="2:35" s="6" customFormat="1" x14ac:dyDescent="0.2">
      <c r="B7" s="6" t="s">
        <v>26</v>
      </c>
      <c r="L7" s="26"/>
      <c r="P7" s="26"/>
      <c r="T7" s="26"/>
      <c r="U7" s="6">
        <v>714</v>
      </c>
      <c r="V7" s="6">
        <v>261</v>
      </c>
      <c r="X7" s="26"/>
      <c r="Y7" s="6">
        <v>853</v>
      </c>
      <c r="Z7" s="6">
        <v>170</v>
      </c>
      <c r="AD7" s="6">
        <v>930</v>
      </c>
      <c r="AE7" s="6">
        <v>4005</v>
      </c>
    </row>
    <row r="8" spans="2:35" x14ac:dyDescent="0.2">
      <c r="B8" t="s">
        <v>27</v>
      </c>
      <c r="J8">
        <f>SUM(J6:J7)</f>
        <v>0</v>
      </c>
      <c r="K8">
        <f>SUM(K6:K7)</f>
        <v>0</v>
      </c>
      <c r="L8">
        <f>SUM(L6:L7)</f>
        <v>0</v>
      </c>
      <c r="M8">
        <f>SUM(M6:M7)</f>
        <v>0</v>
      </c>
      <c r="N8">
        <f>SUM(N6:N7)</f>
        <v>0</v>
      </c>
      <c r="O8">
        <f>SUM(O6:O7)</f>
        <v>0</v>
      </c>
      <c r="P8">
        <f>SUM(P6:P7)</f>
        <v>0</v>
      </c>
      <c r="Q8">
        <f>SUM(Q6:Q7)</f>
        <v>0</v>
      </c>
      <c r="R8">
        <f>SUM(R6:R7)</f>
        <v>0</v>
      </c>
      <c r="S8">
        <f>SUM(S6:S7)</f>
        <v>0</v>
      </c>
      <c r="T8">
        <f>SUM(T6:T7)</f>
        <v>0</v>
      </c>
      <c r="U8">
        <f>SUM(U6:U7)</f>
        <v>2773</v>
      </c>
      <c r="V8">
        <f>SUM(V6:V7)</f>
        <v>2450</v>
      </c>
      <c r="W8">
        <f>SUM(W6:W7)</f>
        <v>0</v>
      </c>
      <c r="X8">
        <f>SUM(X6:X7)</f>
        <v>0</v>
      </c>
      <c r="Y8">
        <f>SUM(Y6:Y7)</f>
        <v>7264</v>
      </c>
      <c r="Z8">
        <f>SUM(Z6:Z7)</f>
        <v>4168</v>
      </c>
      <c r="AC8">
        <f>SUM(AC6:AC7)</f>
        <v>0</v>
      </c>
      <c r="AD8">
        <f>SUM(AD6:AD7)</f>
        <v>5967</v>
      </c>
      <c r="AE8">
        <f>SUM(AE6:AE7)</f>
        <v>12405</v>
      </c>
    </row>
    <row r="9" spans="2:35" s="5" customFormat="1" x14ac:dyDescent="0.2">
      <c r="B9" s="4" t="s">
        <v>28</v>
      </c>
      <c r="L9" s="25"/>
      <c r="P9" s="25"/>
      <c r="T9" s="25"/>
      <c r="X9" s="25"/>
    </row>
    <row r="10" spans="2:35" x14ac:dyDescent="0.2">
      <c r="B10" t="s">
        <v>29</v>
      </c>
      <c r="C10" s="36"/>
      <c r="D10" s="36"/>
      <c r="E10" s="36"/>
      <c r="F10" s="36"/>
      <c r="G10" s="36"/>
      <c r="H10" s="36"/>
      <c r="I10" s="36"/>
      <c r="J10" s="36"/>
      <c r="K10" s="36"/>
      <c r="L10" s="37"/>
      <c r="M10" s="36"/>
      <c r="N10" s="36"/>
      <c r="O10" s="36"/>
      <c r="P10" s="37"/>
      <c r="Q10" s="36"/>
      <c r="R10" s="36"/>
      <c r="S10" s="36"/>
      <c r="T10" s="37">
        <v>951</v>
      </c>
      <c r="U10" s="36">
        <v>2773</v>
      </c>
      <c r="V10" s="36">
        <v>2450</v>
      </c>
      <c r="W10" s="36"/>
      <c r="X10" s="37">
        <v>2394</v>
      </c>
      <c r="Y10" s="36">
        <v>7264</v>
      </c>
      <c r="Z10" s="36">
        <v>4168</v>
      </c>
      <c r="AA10" s="36"/>
      <c r="AB10" s="36"/>
      <c r="AC10" s="36"/>
      <c r="AD10" s="36">
        <v>5967</v>
      </c>
      <c r="AE10" s="36">
        <v>12405</v>
      </c>
      <c r="AF10" s="36"/>
      <c r="AG10" s="36"/>
      <c r="AH10" s="36"/>
      <c r="AI10" s="36"/>
    </row>
    <row r="11" spans="2:35" s="6" customFormat="1" x14ac:dyDescent="0.2">
      <c r="B11" s="6" t="s">
        <v>30</v>
      </c>
      <c r="C11" s="10"/>
      <c r="D11" s="10"/>
      <c r="E11" s="10"/>
      <c r="F11" s="10"/>
      <c r="G11" s="10"/>
      <c r="H11" s="10"/>
      <c r="I11" s="10"/>
      <c r="J11" s="10"/>
      <c r="K11" s="10"/>
      <c r="L11" s="27"/>
      <c r="M11" s="10"/>
      <c r="N11" s="10"/>
      <c r="O11" s="10"/>
      <c r="P11" s="27"/>
      <c r="Q11" s="10"/>
      <c r="R11" s="10"/>
      <c r="S11" s="10"/>
      <c r="T11" s="27">
        <v>896</v>
      </c>
      <c r="U11" s="10">
        <v>1112</v>
      </c>
      <c r="V11" s="10">
        <v>2103</v>
      </c>
      <c r="W11" s="10"/>
      <c r="X11" s="27">
        <v>1986</v>
      </c>
      <c r="Y11" s="10">
        <v>2202</v>
      </c>
      <c r="Z11" s="10">
        <v>2525</v>
      </c>
      <c r="AA11" s="10"/>
      <c r="AB11" s="10"/>
      <c r="AC11" s="10"/>
      <c r="AD11" s="10">
        <v>3025</v>
      </c>
      <c r="AE11" s="10">
        <v>7563</v>
      </c>
      <c r="AF11" s="10"/>
      <c r="AG11" s="10"/>
      <c r="AH11" s="10"/>
      <c r="AI11" s="10"/>
    </row>
    <row r="12" spans="2:35" x14ac:dyDescent="0.2">
      <c r="B12" t="s">
        <v>31</v>
      </c>
      <c r="C12" s="36"/>
      <c r="D12" s="36"/>
      <c r="E12" s="36"/>
      <c r="F12" s="36"/>
      <c r="G12" s="36"/>
      <c r="H12" s="36"/>
      <c r="I12" s="36"/>
      <c r="J12" s="36">
        <f>J10-J11</f>
        <v>0</v>
      </c>
      <c r="K12" s="36">
        <f>K10-K11</f>
        <v>0</v>
      </c>
      <c r="L12" s="36">
        <f>L10-L11</f>
        <v>0</v>
      </c>
      <c r="M12" s="36">
        <f>M10-M11</f>
        <v>0</v>
      </c>
      <c r="N12" s="36">
        <f>N10-N11</f>
        <v>0</v>
      </c>
      <c r="O12" s="36">
        <f>O10-O11</f>
        <v>0</v>
      </c>
      <c r="P12" s="36">
        <f>P10-P11</f>
        <v>0</v>
      </c>
      <c r="Q12" s="36">
        <f>Q10-Q11</f>
        <v>0</v>
      </c>
      <c r="R12" s="36">
        <f>R10-R11</f>
        <v>0</v>
      </c>
      <c r="S12" s="36">
        <f>S10-S11</f>
        <v>0</v>
      </c>
      <c r="T12" s="36">
        <f>T10-T11</f>
        <v>55</v>
      </c>
      <c r="U12" s="36">
        <f>U10-U11</f>
        <v>1661</v>
      </c>
      <c r="V12" s="36">
        <f>V10-V11</f>
        <v>347</v>
      </c>
      <c r="W12" s="36">
        <f>W10-W11</f>
        <v>0</v>
      </c>
      <c r="X12" s="36">
        <f>X10-X11</f>
        <v>408</v>
      </c>
      <c r="Y12" s="36">
        <f>Y10-Y11</f>
        <v>5062</v>
      </c>
      <c r="Z12" s="36">
        <f>Z10-Z11</f>
        <v>1643</v>
      </c>
      <c r="AA12" s="36"/>
      <c r="AB12" s="36"/>
      <c r="AC12" s="36"/>
      <c r="AD12" s="36">
        <f>AD10-AD11</f>
        <v>2942</v>
      </c>
      <c r="AE12" s="36">
        <f>AE10-AE11</f>
        <v>4842</v>
      </c>
      <c r="AF12" s="36"/>
      <c r="AG12" s="36"/>
      <c r="AH12" s="36"/>
      <c r="AI12" s="36"/>
    </row>
    <row r="13" spans="2:35" s="9" customFormat="1" x14ac:dyDescent="0.2">
      <c r="B13" s="8" t="s">
        <v>32</v>
      </c>
      <c r="C13" s="11"/>
      <c r="D13" s="11"/>
      <c r="E13" s="11"/>
      <c r="F13" s="11"/>
      <c r="G13" s="11"/>
      <c r="H13" s="11"/>
      <c r="I13" s="11"/>
      <c r="J13" s="11"/>
      <c r="K13" s="11"/>
      <c r="L13" s="28"/>
      <c r="M13" s="11"/>
      <c r="N13" s="11"/>
      <c r="O13" s="11"/>
      <c r="P13" s="28"/>
      <c r="Q13" s="11"/>
      <c r="R13" s="11"/>
      <c r="S13" s="11"/>
      <c r="T13" s="28"/>
      <c r="U13" s="11"/>
      <c r="V13" s="11"/>
      <c r="W13" s="11"/>
      <c r="X13" s="28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</row>
    <row r="14" spans="2:35" x14ac:dyDescent="0.2">
      <c r="B14" t="s">
        <v>33</v>
      </c>
      <c r="C14" s="36"/>
      <c r="D14" s="36"/>
      <c r="E14" s="36"/>
      <c r="F14" s="36"/>
      <c r="G14" s="36"/>
      <c r="H14" s="36"/>
      <c r="I14" s="36"/>
      <c r="J14" s="36"/>
      <c r="K14" s="36"/>
      <c r="L14" s="37"/>
      <c r="M14" s="36"/>
      <c r="N14" s="36"/>
      <c r="O14" s="36"/>
      <c r="P14" s="37"/>
      <c r="Q14" s="36"/>
      <c r="R14" s="36"/>
      <c r="S14" s="36"/>
      <c r="T14" s="37">
        <v>5659</v>
      </c>
      <c r="U14" s="36">
        <v>5784</v>
      </c>
      <c r="V14" s="36">
        <v>8026</v>
      </c>
      <c r="W14" s="36"/>
      <c r="X14" s="37">
        <v>11740</v>
      </c>
      <c r="Y14" s="36">
        <v>11999</v>
      </c>
      <c r="Z14" s="36">
        <v>14492</v>
      </c>
      <c r="AA14" s="36"/>
      <c r="AB14" s="36"/>
      <c r="AC14" s="36"/>
      <c r="AD14" s="36">
        <v>13081</v>
      </c>
      <c r="AE14" s="36">
        <v>29599</v>
      </c>
      <c r="AF14" s="36"/>
      <c r="AG14" s="36"/>
      <c r="AH14" s="36"/>
      <c r="AI14" s="36"/>
    </row>
    <row r="15" spans="2:35" x14ac:dyDescent="0.2">
      <c r="B15" t="s">
        <v>34</v>
      </c>
      <c r="C15" s="36"/>
      <c r="D15" s="36"/>
      <c r="E15" s="36"/>
      <c r="F15" s="36"/>
      <c r="G15" s="36"/>
      <c r="H15" s="36"/>
      <c r="I15" s="36"/>
      <c r="J15" s="36"/>
      <c r="K15" s="36"/>
      <c r="L15" s="37"/>
      <c r="M15" s="36"/>
      <c r="N15" s="36"/>
      <c r="O15" s="36"/>
      <c r="P15" s="37"/>
      <c r="Q15" s="36"/>
      <c r="R15" s="36"/>
      <c r="S15" s="36"/>
      <c r="T15" s="37">
        <v>5537</v>
      </c>
      <c r="U15" s="36">
        <v>9157</v>
      </c>
      <c r="V15" s="36">
        <v>9331</v>
      </c>
      <c r="W15" s="36"/>
      <c r="X15" s="37">
        <v>11619</v>
      </c>
      <c r="Y15" s="36">
        <v>13075</v>
      </c>
      <c r="Z15" s="36">
        <v>12916</v>
      </c>
      <c r="AA15" s="36"/>
      <c r="AB15" s="36"/>
      <c r="AC15" s="36"/>
      <c r="AD15" s="36">
        <v>12320</v>
      </c>
      <c r="AE15" s="36">
        <v>35636</v>
      </c>
      <c r="AF15" s="36"/>
      <c r="AG15" s="36"/>
      <c r="AH15" s="36"/>
      <c r="AI15" s="36"/>
    </row>
    <row r="16" spans="2:35" x14ac:dyDescent="0.2">
      <c r="B16" t="s">
        <v>35</v>
      </c>
      <c r="C16" s="36"/>
      <c r="D16" s="36"/>
      <c r="E16" s="36"/>
      <c r="F16" s="36"/>
      <c r="G16" s="36"/>
      <c r="H16" s="36"/>
      <c r="I16" s="36"/>
      <c r="J16" s="36"/>
      <c r="K16" s="36"/>
      <c r="L16" s="37"/>
      <c r="M16" s="36"/>
      <c r="N16" s="36"/>
      <c r="O16" s="36"/>
      <c r="P16" s="37"/>
      <c r="Q16" s="36"/>
      <c r="R16" s="36"/>
      <c r="S16" s="36"/>
      <c r="T16" s="37">
        <v>304</v>
      </c>
      <c r="U16" s="36">
        <v>9589</v>
      </c>
      <c r="V16" s="36">
        <v>4888</v>
      </c>
      <c r="W16" s="36"/>
      <c r="X16" s="37">
        <v>8281</v>
      </c>
      <c r="Y16" s="36">
        <v>9145</v>
      </c>
      <c r="Z16" s="36">
        <v>13543</v>
      </c>
      <c r="AA16" s="36"/>
      <c r="AB16" s="36"/>
      <c r="AC16" s="36"/>
      <c r="AD16" s="36">
        <v>1011</v>
      </c>
      <c r="AE16" s="36">
        <v>23440</v>
      </c>
      <c r="AF16" s="36"/>
      <c r="AG16" s="36"/>
      <c r="AH16" s="36"/>
      <c r="AI16" s="36"/>
    </row>
    <row r="17" spans="2:35" s="6" customFormat="1" x14ac:dyDescent="0.2">
      <c r="B17" s="6" t="s">
        <v>36</v>
      </c>
      <c r="C17" s="10"/>
      <c r="D17" s="10"/>
      <c r="E17" s="10"/>
      <c r="F17" s="10"/>
      <c r="G17" s="10"/>
      <c r="H17" s="10"/>
      <c r="I17" s="10"/>
      <c r="J17" s="10"/>
      <c r="K17" s="10"/>
      <c r="L17" s="27"/>
      <c r="M17" s="10"/>
      <c r="N17" s="10"/>
      <c r="O17" s="10"/>
      <c r="P17" s="27"/>
      <c r="Q17" s="10"/>
      <c r="R17" s="10"/>
      <c r="S17" s="10"/>
      <c r="T17" s="27">
        <v>614</v>
      </c>
      <c r="U17" s="10">
        <v>567</v>
      </c>
      <c r="V17" s="10">
        <v>867</v>
      </c>
      <c r="W17" s="10"/>
      <c r="X17" s="27">
        <v>1100</v>
      </c>
      <c r="Y17" s="10">
        <v>1185</v>
      </c>
      <c r="Z17" s="10">
        <v>1172</v>
      </c>
      <c r="AA17" s="10"/>
      <c r="AB17" s="10"/>
      <c r="AC17" s="10"/>
      <c r="AD17" s="10">
        <v>887</v>
      </c>
      <c r="AE17" s="10">
        <v>2913</v>
      </c>
      <c r="AF17" s="10"/>
      <c r="AG17" s="10"/>
      <c r="AH17" s="10"/>
      <c r="AI17" s="10"/>
    </row>
    <row r="18" spans="2:35" s="19" customFormat="1" x14ac:dyDescent="0.2">
      <c r="B18" s="19" t="s">
        <v>37</v>
      </c>
      <c r="C18" s="20"/>
      <c r="D18" s="20"/>
      <c r="E18" s="20"/>
      <c r="F18" s="20"/>
      <c r="G18" s="20"/>
      <c r="H18" s="20"/>
      <c r="I18" s="20"/>
      <c r="J18" s="20">
        <f>SUM(J14:J17)</f>
        <v>0</v>
      </c>
      <c r="K18" s="20">
        <f>SUM(K14:K17)</f>
        <v>0</v>
      </c>
      <c r="L18" s="20">
        <f>SUM(L14:L17)</f>
        <v>0</v>
      </c>
      <c r="M18" s="20">
        <f>SUM(M14:M17)</f>
        <v>0</v>
      </c>
      <c r="N18" s="20">
        <f>SUM(N14:N17)</f>
        <v>0</v>
      </c>
      <c r="O18" s="20">
        <f>SUM(O14:O17)</f>
        <v>0</v>
      </c>
      <c r="P18" s="20">
        <f>SUM(P14:P17)</f>
        <v>0</v>
      </c>
      <c r="Q18" s="20">
        <f>SUM(Q14:Q17)</f>
        <v>0</v>
      </c>
      <c r="R18" s="20">
        <f>SUM(R14:R17)</f>
        <v>0</v>
      </c>
      <c r="S18" s="20">
        <f>SUM(S14:S17)</f>
        <v>0</v>
      </c>
      <c r="T18" s="20">
        <f>SUM(T14:T17)</f>
        <v>12114</v>
      </c>
      <c r="U18" s="20">
        <f>SUM(U14:U17)</f>
        <v>25097</v>
      </c>
      <c r="V18" s="20">
        <f>SUM(V14:V17)</f>
        <v>23112</v>
      </c>
      <c r="W18" s="20">
        <f>SUM(W14:W17)</f>
        <v>0</v>
      </c>
      <c r="X18" s="20">
        <f>SUM(X14:X17)</f>
        <v>32740</v>
      </c>
      <c r="Y18" s="20">
        <f>SUM(Y14:Y17)</f>
        <v>35404</v>
      </c>
      <c r="Z18" s="20">
        <f>SUM(Z14:Z17)</f>
        <v>42123</v>
      </c>
      <c r="AA18" s="20"/>
      <c r="AB18" s="20"/>
      <c r="AC18" s="20"/>
      <c r="AD18" s="20">
        <f>SUM(AD14:AD17)</f>
        <v>27299</v>
      </c>
      <c r="AE18" s="20">
        <f>SUM(AE14:AE17)</f>
        <v>91588</v>
      </c>
      <c r="AF18" s="20"/>
      <c r="AG18" s="20"/>
      <c r="AH18" s="20"/>
      <c r="AI18" s="20"/>
    </row>
    <row r="19" spans="2:35" s="17" customFormat="1" x14ac:dyDescent="0.2">
      <c r="B19" s="17" t="s">
        <v>38</v>
      </c>
      <c r="C19" s="18"/>
      <c r="D19" s="18"/>
      <c r="E19" s="18"/>
      <c r="F19" s="18"/>
      <c r="G19" s="18"/>
      <c r="H19" s="18"/>
      <c r="I19" s="18"/>
      <c r="J19" s="18">
        <f>J12-J18</f>
        <v>0</v>
      </c>
      <c r="K19" s="18">
        <f>K12-K18</f>
        <v>0</v>
      </c>
      <c r="L19" s="18">
        <f>L12-L18</f>
        <v>0</v>
      </c>
      <c r="M19" s="18">
        <f>M12-M18</f>
        <v>0</v>
      </c>
      <c r="N19" s="18">
        <f>N12-N18</f>
        <v>0</v>
      </c>
      <c r="O19" s="18">
        <f>O12-O18</f>
        <v>0</v>
      </c>
      <c r="P19" s="18">
        <f>P12-P18</f>
        <v>0</v>
      </c>
      <c r="Q19" s="18">
        <f>Q12-Q18</f>
        <v>0</v>
      </c>
      <c r="R19" s="18">
        <f>R12-R18</f>
        <v>0</v>
      </c>
      <c r="S19" s="18">
        <f>S12-S18</f>
        <v>0</v>
      </c>
      <c r="T19" s="18">
        <f>T12-T18</f>
        <v>-12059</v>
      </c>
      <c r="U19" s="18">
        <f>U12-U18</f>
        <v>-23436</v>
      </c>
      <c r="V19" s="18">
        <f>V12-V18</f>
        <v>-22765</v>
      </c>
      <c r="W19" s="18">
        <f>W12-W18</f>
        <v>0</v>
      </c>
      <c r="X19" s="18">
        <f>X12-X18</f>
        <v>-32332</v>
      </c>
      <c r="Y19" s="18">
        <f>Y12-Y18</f>
        <v>-30342</v>
      </c>
      <c r="Z19" s="18">
        <f>Z12-Z18</f>
        <v>-40480</v>
      </c>
      <c r="AA19" s="18"/>
      <c r="AB19" s="18"/>
      <c r="AC19" s="18"/>
      <c r="AD19" s="18">
        <f>AD12-AD18</f>
        <v>-24357</v>
      </c>
      <c r="AE19" s="18">
        <f>AE12-AE18</f>
        <v>-86746</v>
      </c>
      <c r="AF19" s="18"/>
      <c r="AG19" s="18"/>
      <c r="AH19" s="18"/>
      <c r="AI19" s="18"/>
    </row>
    <row r="20" spans="2:35" s="9" customFormat="1" x14ac:dyDescent="0.2">
      <c r="B20" s="8" t="s">
        <v>39</v>
      </c>
      <c r="C20" s="11"/>
      <c r="D20" s="11"/>
      <c r="E20" s="11"/>
      <c r="F20" s="11"/>
      <c r="G20" s="11"/>
      <c r="H20" s="11"/>
      <c r="I20" s="11"/>
      <c r="J20" s="11"/>
      <c r="K20" s="11"/>
      <c r="L20" s="28"/>
      <c r="M20" s="11"/>
      <c r="N20" s="11"/>
      <c r="O20" s="11"/>
      <c r="P20" s="28"/>
      <c r="Q20" s="11"/>
      <c r="R20" s="11"/>
      <c r="S20" s="11"/>
      <c r="T20" s="28"/>
      <c r="U20" s="11"/>
      <c r="V20" s="11"/>
      <c r="W20" s="11"/>
      <c r="X20" s="28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</row>
    <row r="21" spans="2:35" x14ac:dyDescent="0.2">
      <c r="B21" t="s">
        <v>40</v>
      </c>
      <c r="C21" s="36"/>
      <c r="D21" s="36"/>
      <c r="E21" s="36"/>
      <c r="F21" s="36"/>
      <c r="G21" s="36"/>
      <c r="H21" s="36"/>
      <c r="I21" s="36"/>
      <c r="J21" s="36"/>
      <c r="K21" s="36"/>
      <c r="L21" s="37"/>
      <c r="M21" s="36"/>
      <c r="N21" s="36"/>
      <c r="O21" s="36"/>
      <c r="P21" s="37"/>
      <c r="Q21" s="36"/>
      <c r="R21" s="36"/>
      <c r="S21" s="36"/>
      <c r="T21" s="37">
        <v>0</v>
      </c>
      <c r="U21" s="36">
        <v>-41677</v>
      </c>
      <c r="V21" s="36">
        <v>39401</v>
      </c>
      <c r="W21" s="36"/>
      <c r="X21" s="37">
        <v>-5482</v>
      </c>
      <c r="Y21" s="36">
        <v>23049</v>
      </c>
      <c r="Z21" s="36">
        <v>-15897</v>
      </c>
      <c r="AA21" s="36"/>
      <c r="AB21" s="36"/>
      <c r="AC21" s="36"/>
      <c r="AD21" s="36" t="s">
        <v>41</v>
      </c>
      <c r="AE21" s="36">
        <v>15766</v>
      </c>
      <c r="AF21" s="36"/>
      <c r="AG21" s="36"/>
      <c r="AH21" s="36"/>
      <c r="AI21" s="36"/>
    </row>
    <row r="22" spans="2:35" s="6" customFormat="1" x14ac:dyDescent="0.2">
      <c r="B22" s="6" t="s">
        <v>42</v>
      </c>
      <c r="C22" s="10"/>
      <c r="D22" s="10"/>
      <c r="E22" s="10"/>
      <c r="F22" s="10"/>
      <c r="G22" s="10"/>
      <c r="H22" s="10"/>
      <c r="I22" s="10"/>
      <c r="J22" s="10"/>
      <c r="K22" s="10"/>
      <c r="L22" s="27"/>
      <c r="M22" s="10"/>
      <c r="N22" s="10"/>
      <c r="O22" s="10"/>
      <c r="P22" s="27"/>
      <c r="Q22" s="10"/>
      <c r="R22" s="10"/>
      <c r="S22" s="10"/>
      <c r="T22" s="27">
        <v>-28</v>
      </c>
      <c r="U22" s="10">
        <v>0</v>
      </c>
      <c r="V22" s="10">
        <v>184</v>
      </c>
      <c r="W22" s="10"/>
      <c r="X22" s="27">
        <v>15</v>
      </c>
      <c r="Y22" s="10">
        <v>-679</v>
      </c>
      <c r="Z22" s="10">
        <v>24875</v>
      </c>
      <c r="AA22" s="10"/>
      <c r="AB22" s="10"/>
      <c r="AC22" s="10"/>
      <c r="AD22" s="10">
        <v>83</v>
      </c>
      <c r="AE22" s="10">
        <v>-1950</v>
      </c>
      <c r="AF22" s="10"/>
      <c r="AG22" s="10"/>
      <c r="AH22" s="10"/>
      <c r="AI22" s="10"/>
    </row>
    <row r="23" spans="2:35" s="19" customFormat="1" x14ac:dyDescent="0.2">
      <c r="B23" s="19" t="s">
        <v>43</v>
      </c>
      <c r="C23" s="20"/>
      <c r="D23" s="20"/>
      <c r="E23" s="20"/>
      <c r="F23" s="20"/>
      <c r="G23" s="20"/>
      <c r="H23" s="20"/>
      <c r="I23" s="20"/>
      <c r="J23" s="20">
        <f>SUM(J21:J22)</f>
        <v>0</v>
      </c>
      <c r="K23" s="20">
        <f>SUM(K21:K22)</f>
        <v>0</v>
      </c>
      <c r="L23" s="20">
        <f>SUM(L21:L22)</f>
        <v>0</v>
      </c>
      <c r="M23" s="20">
        <f>SUM(M21:M22)</f>
        <v>0</v>
      </c>
      <c r="N23" s="20">
        <f>SUM(N21:N22)</f>
        <v>0</v>
      </c>
      <c r="O23" s="20">
        <f>SUM(O21:O22)</f>
        <v>0</v>
      </c>
      <c r="P23" s="20">
        <f>SUM(P21:P22)</f>
        <v>0</v>
      </c>
      <c r="Q23" s="20">
        <f>SUM(Q21:Q22)</f>
        <v>0</v>
      </c>
      <c r="R23" s="20">
        <f>SUM(R21:R22)</f>
        <v>0</v>
      </c>
      <c r="S23" s="20">
        <f>SUM(S21:S22)</f>
        <v>0</v>
      </c>
      <c r="T23" s="20">
        <f>SUM(T21:T22)</f>
        <v>-28</v>
      </c>
      <c r="U23" s="20">
        <f>SUM(U21:U22)</f>
        <v>-41677</v>
      </c>
      <c r="V23" s="20">
        <f>SUM(V21:V22)</f>
        <v>39585</v>
      </c>
      <c r="W23" s="20">
        <f>SUM(W21:W22)</f>
        <v>0</v>
      </c>
      <c r="X23" s="20">
        <f>SUM(X21:X22)</f>
        <v>-5467</v>
      </c>
      <c r="Y23" s="20">
        <f>SUM(Y21:Y22)</f>
        <v>22370</v>
      </c>
      <c r="Z23" s="20">
        <f>SUM(Z21:Z22)</f>
        <v>8978</v>
      </c>
      <c r="AA23" s="20"/>
      <c r="AB23" s="20"/>
      <c r="AC23" s="20"/>
      <c r="AD23" s="20">
        <f>SUM(AD21:AD22)</f>
        <v>83</v>
      </c>
      <c r="AE23" s="20">
        <f>SUM(AE21:AE22)</f>
        <v>13816</v>
      </c>
      <c r="AF23" s="20"/>
      <c r="AG23" s="20"/>
      <c r="AH23" s="20"/>
      <c r="AI23" s="20"/>
    </row>
    <row r="24" spans="2:35" s="17" customFormat="1" x14ac:dyDescent="0.2">
      <c r="B24" s="17" t="s">
        <v>44</v>
      </c>
      <c r="C24" s="18"/>
      <c r="D24" s="18"/>
      <c r="E24" s="18"/>
      <c r="F24" s="18"/>
      <c r="G24" s="18"/>
      <c r="H24" s="18"/>
      <c r="I24" s="18"/>
      <c r="J24" s="18">
        <f>J19+J23</f>
        <v>0</v>
      </c>
      <c r="K24" s="18">
        <f>K19+K23</f>
        <v>0</v>
      </c>
      <c r="L24" s="18">
        <f>L19+L23</f>
        <v>0</v>
      </c>
      <c r="M24" s="18">
        <f>M19+M23</f>
        <v>0</v>
      </c>
      <c r="N24" s="18">
        <f>N19+N23</f>
        <v>0</v>
      </c>
      <c r="O24" s="18">
        <f>O19+O23</f>
        <v>0</v>
      </c>
      <c r="P24" s="18">
        <f>P19+P23</f>
        <v>0</v>
      </c>
      <c r="Q24" s="18">
        <f>Q19+Q23</f>
        <v>0</v>
      </c>
      <c r="R24" s="18">
        <f>R19+R23</f>
        <v>0</v>
      </c>
      <c r="S24" s="18">
        <f>S19+S23</f>
        <v>0</v>
      </c>
      <c r="T24" s="18">
        <f>T19+T23</f>
        <v>-12087</v>
      </c>
      <c r="U24" s="18">
        <f>U19+U23</f>
        <v>-65113</v>
      </c>
      <c r="V24" s="18">
        <f>V19+V23</f>
        <v>16820</v>
      </c>
      <c r="W24" s="18">
        <f>W19+W23</f>
        <v>0</v>
      </c>
      <c r="X24" s="18">
        <f>X19+X23</f>
        <v>-37799</v>
      </c>
      <c r="Y24" s="18">
        <f>Y19+Y23</f>
        <v>-7972</v>
      </c>
      <c r="Z24" s="18">
        <f>Z19+Z23</f>
        <v>-31502</v>
      </c>
      <c r="AA24" s="18"/>
      <c r="AB24" s="18"/>
      <c r="AC24" s="18"/>
      <c r="AD24" s="18">
        <v>-24274</v>
      </c>
      <c r="AE24" s="18">
        <f>AE12-AE18+AE23</f>
        <v>-72930</v>
      </c>
      <c r="AF24" s="18"/>
      <c r="AG24" s="18"/>
      <c r="AH24" s="18"/>
      <c r="AI24" s="18"/>
    </row>
    <row r="25" spans="2:35" s="6" customFormat="1" x14ac:dyDescent="0.2">
      <c r="B25" s="6" t="s">
        <v>45</v>
      </c>
      <c r="C25" s="10"/>
      <c r="D25" s="10"/>
      <c r="E25" s="10"/>
      <c r="F25" s="10"/>
      <c r="G25" s="10"/>
      <c r="H25" s="10"/>
      <c r="I25" s="10"/>
      <c r="J25" s="10"/>
      <c r="K25" s="10"/>
      <c r="L25" s="27"/>
      <c r="M25" s="10"/>
      <c r="N25" s="10"/>
      <c r="O25" s="10"/>
      <c r="P25" s="27"/>
      <c r="Q25" s="10"/>
      <c r="R25" s="10"/>
      <c r="S25" s="10"/>
      <c r="T25" s="27">
        <v>1</v>
      </c>
      <c r="U25" s="10">
        <v>56</v>
      </c>
      <c r="V25" s="10">
        <v>16</v>
      </c>
      <c r="W25" s="10"/>
      <c r="X25" s="27">
        <v>104</v>
      </c>
      <c r="Y25" s="10">
        <v>96</v>
      </c>
      <c r="Z25" s="10">
        <v>550</v>
      </c>
      <c r="AA25" s="10"/>
      <c r="AB25" s="10"/>
      <c r="AC25" s="10"/>
      <c r="AD25" s="10">
        <v>131</v>
      </c>
      <c r="AE25" s="10">
        <v>331</v>
      </c>
      <c r="AF25" s="10"/>
      <c r="AG25" s="10"/>
      <c r="AH25" s="10"/>
      <c r="AI25" s="10"/>
    </row>
    <row r="26" spans="2:35" s="17" customFormat="1" x14ac:dyDescent="0.2">
      <c r="B26" s="17" t="s">
        <v>46</v>
      </c>
      <c r="C26" s="18"/>
      <c r="D26" s="18"/>
      <c r="E26" s="18"/>
      <c r="F26" s="18"/>
      <c r="G26" s="18"/>
      <c r="H26" s="18"/>
      <c r="I26" s="18"/>
      <c r="J26" s="18">
        <f>J24-J25</f>
        <v>0</v>
      </c>
      <c r="K26" s="18">
        <f>K24-K25</f>
        <v>0</v>
      </c>
      <c r="L26" s="18">
        <f>L24-L25</f>
        <v>0</v>
      </c>
      <c r="M26" s="18">
        <f>M24-M25</f>
        <v>0</v>
      </c>
      <c r="N26" s="18">
        <f>N24-N25</f>
        <v>0</v>
      </c>
      <c r="O26" s="18">
        <f>O24-O25</f>
        <v>0</v>
      </c>
      <c r="P26" s="18">
        <f>P24-P25</f>
        <v>0</v>
      </c>
      <c r="Q26" s="18">
        <f>Q24-Q25</f>
        <v>0</v>
      </c>
      <c r="R26" s="18">
        <f>R24-R25</f>
        <v>0</v>
      </c>
      <c r="S26" s="18">
        <f>S24-S25</f>
        <v>0</v>
      </c>
      <c r="T26" s="18">
        <f>T24-T25</f>
        <v>-12088</v>
      </c>
      <c r="U26" s="18">
        <f>U24-U25</f>
        <v>-65169</v>
      </c>
      <c r="V26" s="18">
        <f>V24-V25</f>
        <v>16804</v>
      </c>
      <c r="W26" s="18">
        <f>W24-W25</f>
        <v>0</v>
      </c>
      <c r="X26" s="18">
        <f>X24-X25</f>
        <v>-37903</v>
      </c>
      <c r="Y26" s="18">
        <f>Y24-Y25</f>
        <v>-8068</v>
      </c>
      <c r="Z26" s="18">
        <f>Z24-Z25</f>
        <v>-32052</v>
      </c>
      <c r="AA26" s="18"/>
      <c r="AB26" s="18"/>
      <c r="AC26" s="18"/>
      <c r="AD26" s="18">
        <f>AD24-AD25</f>
        <v>-24405</v>
      </c>
      <c r="AE26" s="18">
        <f>AE24-AE25</f>
        <v>-73261</v>
      </c>
      <c r="AF26" s="18"/>
      <c r="AG26" s="18"/>
      <c r="AH26" s="18"/>
      <c r="AI26" s="18"/>
    </row>
    <row r="27" spans="2:35" s="6" customFormat="1" x14ac:dyDescent="0.2">
      <c r="B27" s="6" t="s">
        <v>47</v>
      </c>
      <c r="C27" s="10"/>
      <c r="D27" s="10"/>
      <c r="E27" s="10"/>
      <c r="F27" s="10"/>
      <c r="G27" s="10"/>
      <c r="H27" s="10"/>
      <c r="I27" s="10"/>
      <c r="J27" s="10"/>
      <c r="K27" s="10"/>
      <c r="L27" s="27"/>
      <c r="M27" s="10"/>
      <c r="N27" s="10"/>
      <c r="O27" s="10"/>
      <c r="P27" s="27"/>
      <c r="Q27" s="10"/>
      <c r="R27" s="10"/>
      <c r="S27" s="10"/>
      <c r="T27" s="27">
        <v>-508</v>
      </c>
      <c r="U27" s="10">
        <v>-45191</v>
      </c>
      <c r="V27" s="10">
        <v>12689</v>
      </c>
      <c r="W27" s="10"/>
      <c r="X27" s="27">
        <v>-27182</v>
      </c>
      <c r="Y27" s="10">
        <v>-5144</v>
      </c>
      <c r="Z27" s="10">
        <v>-22286</v>
      </c>
      <c r="AA27" s="10"/>
      <c r="AB27" s="10"/>
      <c r="AC27" s="10"/>
      <c r="AD27" s="10">
        <v>-344</v>
      </c>
      <c r="AE27" s="10">
        <v>-42708</v>
      </c>
      <c r="AF27" s="10"/>
      <c r="AG27" s="10"/>
      <c r="AH27" s="10"/>
      <c r="AI27" s="10"/>
    </row>
    <row r="28" spans="2:35" s="17" customFormat="1" x14ac:dyDescent="0.2">
      <c r="B28" s="17" t="s">
        <v>48</v>
      </c>
      <c r="C28" s="18"/>
      <c r="D28" s="18"/>
      <c r="E28" s="18"/>
      <c r="F28" s="18"/>
      <c r="G28" s="18"/>
      <c r="H28" s="18"/>
      <c r="I28" s="18"/>
      <c r="J28" s="18">
        <f>J26-J27</f>
        <v>0</v>
      </c>
      <c r="K28" s="18">
        <f>K26-K27</f>
        <v>0</v>
      </c>
      <c r="L28" s="18">
        <f>L26-L27</f>
        <v>0</v>
      </c>
      <c r="M28" s="18">
        <f>M26-M27</f>
        <v>0</v>
      </c>
      <c r="N28" s="18">
        <f>N26-N27</f>
        <v>0</v>
      </c>
      <c r="O28" s="18">
        <f>O26-O27</f>
        <v>0</v>
      </c>
      <c r="P28" s="18">
        <f>P26-P27</f>
        <v>0</v>
      </c>
      <c r="Q28" s="18">
        <f>Q26-Q27</f>
        <v>0</v>
      </c>
      <c r="R28" s="18">
        <f>R26-R27</f>
        <v>0</v>
      </c>
      <c r="S28" s="18">
        <f>S26-S27</f>
        <v>0</v>
      </c>
      <c r="T28" s="18">
        <f>T26-T27</f>
        <v>-11580</v>
      </c>
      <c r="U28" s="18">
        <f>U26-U27</f>
        <v>-19978</v>
      </c>
      <c r="V28" s="18">
        <f>V26-V27</f>
        <v>4115</v>
      </c>
      <c r="W28" s="18">
        <f>W26-W27</f>
        <v>0</v>
      </c>
      <c r="X28" s="18">
        <f>X26-X27</f>
        <v>-10721</v>
      </c>
      <c r="Y28" s="18">
        <f>Y26-Y27</f>
        <v>-2924</v>
      </c>
      <c r="Z28" s="18">
        <f>Z26-Z27</f>
        <v>-9766</v>
      </c>
      <c r="AA28" s="18"/>
      <c r="AB28" s="18"/>
      <c r="AC28" s="18"/>
      <c r="AD28" s="18">
        <f>AD26-AD27</f>
        <v>-24061</v>
      </c>
      <c r="AE28" s="18">
        <f>AE26-AE27</f>
        <v>-30553</v>
      </c>
      <c r="AF28" s="18"/>
      <c r="AG28" s="18"/>
      <c r="AH28" s="18"/>
      <c r="AI28" s="18"/>
    </row>
    <row r="29" spans="2:35" s="17" customFormat="1" x14ac:dyDescent="0.2"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</row>
    <row r="30" spans="2:35" s="38" customFormat="1" x14ac:dyDescent="0.2">
      <c r="B30" s="38" t="s">
        <v>49</v>
      </c>
      <c r="J30" s="38" t="e">
        <f>J28/J32</f>
        <v>#DIV/0!</v>
      </c>
      <c r="K30" s="38" t="e">
        <f>K28/K32</f>
        <v>#DIV/0!</v>
      </c>
      <c r="L30" s="38" t="e">
        <f>L28/L32</f>
        <v>#DIV/0!</v>
      </c>
      <c r="M30" s="38" t="e">
        <f>M28/M32</f>
        <v>#DIV/0!</v>
      </c>
      <c r="N30" s="38" t="e">
        <f>N28/N32</f>
        <v>#DIV/0!</v>
      </c>
      <c r="O30" s="38" t="e">
        <f>O28/O32</f>
        <v>#DIV/0!</v>
      </c>
      <c r="P30" s="38" t="e">
        <f>P28/P32</f>
        <v>#DIV/0!</v>
      </c>
      <c r="Q30" s="38" t="e">
        <f>Q28/Q32</f>
        <v>#DIV/0!</v>
      </c>
      <c r="R30" s="38" t="e">
        <f>R28/R32</f>
        <v>#DIV/0!</v>
      </c>
      <c r="S30" s="38" t="e">
        <f>S28/S32</f>
        <v>#DIV/0!</v>
      </c>
      <c r="T30" s="38" t="e">
        <f>T28/T32</f>
        <v>#DIV/0!</v>
      </c>
      <c r="U30" s="38">
        <f>U28/U32</f>
        <v>-0.38556485927365125</v>
      </c>
      <c r="V30" s="38">
        <f>V28/V32</f>
        <v>7.9548106441900385E-2</v>
      </c>
      <c r="W30" s="38" t="e">
        <f>W28/W32</f>
        <v>#DIV/0!</v>
      </c>
      <c r="X30" s="38">
        <f>X28/X32</f>
        <v>-0.20712697631322097</v>
      </c>
      <c r="Y30" s="38">
        <f>Y28/Y32</f>
        <v>-5.637315698431989E-2</v>
      </c>
      <c r="Z30" s="38">
        <f>Z28/Z32</f>
        <v>-0.18345572732024343</v>
      </c>
      <c r="AE30" s="38">
        <f>AE28/AE32</f>
        <v>-0.59062685066253418</v>
      </c>
    </row>
    <row r="31" spans="2:35" s="38" customFormat="1" x14ac:dyDescent="0.2">
      <c r="B31" s="38" t="s">
        <v>50</v>
      </c>
      <c r="J31" s="38" t="e">
        <f>J28/J33</f>
        <v>#DIV/0!</v>
      </c>
      <c r="K31" s="38" t="e">
        <f>K28/K33</f>
        <v>#DIV/0!</v>
      </c>
      <c r="L31" s="38" t="e">
        <f>L28/L33</f>
        <v>#DIV/0!</v>
      </c>
      <c r="M31" s="38" t="e">
        <f>M28/M33</f>
        <v>#DIV/0!</v>
      </c>
      <c r="N31" s="38" t="e">
        <f>N28/N33</f>
        <v>#DIV/0!</v>
      </c>
      <c r="O31" s="38" t="e">
        <f>O28/O33</f>
        <v>#DIV/0!</v>
      </c>
      <c r="P31" s="38" t="e">
        <f>P28/P33</f>
        <v>#DIV/0!</v>
      </c>
      <c r="Q31" s="38" t="e">
        <f>Q28/Q33</f>
        <v>#DIV/0!</v>
      </c>
      <c r="R31" s="38" t="e">
        <f>R28/R33</f>
        <v>#DIV/0!</v>
      </c>
      <c r="S31" s="38" t="e">
        <f>S28/S33</f>
        <v>#DIV/0!</v>
      </c>
      <c r="T31" s="38" t="e">
        <f>T28/T33</f>
        <v>#DIV/0!</v>
      </c>
      <c r="U31" s="38" t="e">
        <f>U28/U33</f>
        <v>#DIV/0!</v>
      </c>
      <c r="V31" s="38">
        <f>V28/V33</f>
        <v>7.9379101490685514E-2</v>
      </c>
      <c r="W31" s="38" t="e">
        <f>W28/W33</f>
        <v>#DIV/0!</v>
      </c>
      <c r="X31" s="38" t="e">
        <f>X28/X33</f>
        <v>#DIV/0!</v>
      </c>
      <c r="Y31" s="38" t="e">
        <f>Y28/Y33</f>
        <v>#DIV/0!</v>
      </c>
      <c r="Z31" s="38">
        <f>Z28/Z33</f>
        <v>-0.18345572732024343</v>
      </c>
    </row>
    <row r="32" spans="2:35" x14ac:dyDescent="0.2">
      <c r="B32" t="s">
        <v>51</v>
      </c>
      <c r="C32" s="36"/>
      <c r="D32" s="36"/>
      <c r="E32" s="36"/>
      <c r="F32" s="36"/>
      <c r="G32" s="36"/>
      <c r="H32" s="36"/>
      <c r="I32" s="36"/>
      <c r="J32" s="36"/>
      <c r="K32" s="36"/>
      <c r="L32" s="37"/>
      <c r="M32" s="36"/>
      <c r="N32" s="36"/>
      <c r="O32" s="36"/>
      <c r="P32" s="37"/>
      <c r="Q32" s="36"/>
      <c r="R32" s="36"/>
      <c r="S32" s="36"/>
      <c r="T32" s="37"/>
      <c r="U32" s="36">
        <v>51814.887999999999</v>
      </c>
      <c r="V32" s="36">
        <v>51729.703999999998</v>
      </c>
      <c r="W32" s="36"/>
      <c r="X32" s="37">
        <v>51760.52</v>
      </c>
      <c r="Y32" s="36">
        <v>51868.658000000003</v>
      </c>
      <c r="Z32" s="36">
        <v>53233.552000000003</v>
      </c>
      <c r="AA32" s="36"/>
      <c r="AB32" s="36"/>
      <c r="AC32" s="36"/>
      <c r="AD32" s="36">
        <v>0</v>
      </c>
      <c r="AE32" s="36">
        <f>51729.785</f>
        <v>51729.785000000003</v>
      </c>
      <c r="AF32" s="36"/>
      <c r="AG32" s="36"/>
      <c r="AH32" s="36"/>
      <c r="AI32" s="36"/>
    </row>
    <row r="33" spans="2:35" x14ac:dyDescent="0.2">
      <c r="B33" t="s">
        <v>52</v>
      </c>
      <c r="C33" s="36"/>
      <c r="D33" s="36"/>
      <c r="E33" s="36"/>
      <c r="F33" s="36"/>
      <c r="G33" s="36"/>
      <c r="H33" s="36"/>
      <c r="I33" s="36"/>
      <c r="J33" s="36"/>
      <c r="K33" s="36"/>
      <c r="L33" s="37"/>
      <c r="M33" s="36"/>
      <c r="N33" s="36"/>
      <c r="O33" s="36"/>
      <c r="P33" s="37"/>
      <c r="Q33" s="36"/>
      <c r="R33" s="36"/>
      <c r="S33" s="36"/>
      <c r="T33" s="37"/>
      <c r="U33" s="36"/>
      <c r="V33" s="36">
        <v>51839.841</v>
      </c>
      <c r="W33" s="36"/>
      <c r="X33" s="37"/>
      <c r="Y33" s="36"/>
      <c r="Z33" s="36">
        <v>53233.552000000003</v>
      </c>
      <c r="AA33" s="36"/>
      <c r="AB33" s="36"/>
      <c r="AC33" s="36"/>
      <c r="AD33" s="36"/>
      <c r="AE33" s="36"/>
      <c r="AF33" s="36"/>
      <c r="AG33" s="36"/>
      <c r="AH33" s="36"/>
      <c r="AI33" s="36"/>
    </row>
    <row r="34" spans="2:35" x14ac:dyDescent="0.2">
      <c r="C34" s="36"/>
      <c r="D34" s="36"/>
      <c r="E34" s="36"/>
      <c r="F34" s="36"/>
      <c r="G34" s="36"/>
      <c r="H34" s="36"/>
      <c r="I34" s="36"/>
      <c r="J34" s="36"/>
      <c r="K34" s="36"/>
      <c r="L34" s="37"/>
      <c r="M34" s="36"/>
      <c r="N34" s="36"/>
      <c r="O34" s="36"/>
      <c r="P34" s="37"/>
      <c r="Q34" s="36"/>
      <c r="R34" s="36"/>
      <c r="S34" s="36"/>
      <c r="T34" s="37"/>
      <c r="U34" s="36"/>
      <c r="V34" s="36"/>
      <c r="W34" s="36"/>
      <c r="X34" s="37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</row>
    <row r="35" spans="2:35" x14ac:dyDescent="0.2">
      <c r="C35" s="36"/>
      <c r="D35" s="36"/>
      <c r="E35" s="36"/>
      <c r="F35" s="36"/>
      <c r="G35" s="36"/>
      <c r="H35" s="36"/>
      <c r="I35" s="36"/>
      <c r="J35" s="36"/>
      <c r="K35" s="36"/>
      <c r="L35" s="37"/>
      <c r="M35" s="36"/>
      <c r="N35" s="36"/>
      <c r="O35" s="36"/>
      <c r="P35" s="37"/>
      <c r="Q35" s="36"/>
      <c r="R35" s="36"/>
      <c r="S35" s="36"/>
      <c r="T35" s="37"/>
      <c r="U35" s="36"/>
      <c r="V35" s="36"/>
      <c r="W35" s="36"/>
      <c r="X35" s="37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</row>
    <row r="36" spans="2:35" x14ac:dyDescent="0.2">
      <c r="C36" s="36"/>
      <c r="D36" s="36"/>
      <c r="E36" s="36"/>
      <c r="F36" s="36"/>
      <c r="G36" s="36"/>
      <c r="H36" s="36"/>
      <c r="I36" s="36"/>
      <c r="J36" s="36"/>
      <c r="K36" s="36"/>
      <c r="L36" s="37"/>
      <c r="M36" s="36"/>
      <c r="N36" s="36"/>
      <c r="O36" s="36"/>
      <c r="P36" s="37"/>
      <c r="Q36" s="36"/>
      <c r="R36" s="36"/>
      <c r="S36" s="36"/>
      <c r="T36" s="37"/>
      <c r="U36" s="36"/>
      <c r="V36" s="36"/>
      <c r="W36" s="36"/>
      <c r="X36" s="37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</row>
    <row r="37" spans="2:35" s="4" customFormat="1" x14ac:dyDescent="0.2">
      <c r="B37" s="4" t="s">
        <v>53</v>
      </c>
      <c r="C37" s="12"/>
      <c r="D37" s="12"/>
      <c r="E37" s="12"/>
      <c r="F37" s="12"/>
      <c r="G37" s="12"/>
      <c r="H37" s="12"/>
      <c r="I37" s="12"/>
      <c r="J37" s="12"/>
      <c r="K37" s="12"/>
      <c r="L37" s="31"/>
      <c r="M37" s="12"/>
      <c r="N37" s="12"/>
      <c r="O37" s="12"/>
      <c r="P37" s="31"/>
      <c r="Q37" s="12"/>
      <c r="R37" s="12"/>
      <c r="S37" s="12"/>
      <c r="T37" s="31"/>
      <c r="U37" s="12"/>
      <c r="V37" s="12"/>
      <c r="W37" s="12"/>
      <c r="X37" s="31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2:35" s="9" customFormat="1" x14ac:dyDescent="0.2">
      <c r="B38" s="8" t="s">
        <v>54</v>
      </c>
      <c r="C38" s="11"/>
      <c r="D38" s="11"/>
      <c r="E38" s="11"/>
      <c r="F38" s="11"/>
      <c r="G38" s="11"/>
      <c r="H38" s="11"/>
      <c r="I38" s="11"/>
      <c r="J38" s="11"/>
      <c r="K38" s="11"/>
      <c r="L38" s="28"/>
      <c r="M38" s="11"/>
      <c r="N38" s="11"/>
      <c r="O38" s="11"/>
      <c r="P38" s="28"/>
      <c r="Q38" s="11"/>
      <c r="R38" s="11"/>
      <c r="S38" s="11"/>
      <c r="T38" s="28"/>
      <c r="U38" s="11"/>
      <c r="V38" s="11"/>
      <c r="W38" s="11"/>
      <c r="X38" s="28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</row>
    <row r="39" spans="2:35" x14ac:dyDescent="0.2">
      <c r="B39" t="s">
        <v>55</v>
      </c>
      <c r="C39" s="36"/>
      <c r="D39" s="36"/>
      <c r="E39" s="36"/>
      <c r="F39" s="36"/>
      <c r="G39" s="36"/>
      <c r="H39" s="36"/>
      <c r="I39" s="36"/>
      <c r="J39" s="36"/>
      <c r="K39" s="36"/>
      <c r="L39" s="37"/>
      <c r="M39" s="36"/>
      <c r="N39" s="36"/>
      <c r="O39" s="36"/>
      <c r="P39" s="37"/>
      <c r="Q39" s="36"/>
      <c r="R39" s="36"/>
      <c r="S39" s="36"/>
      <c r="T39" s="37"/>
      <c r="U39" s="36"/>
      <c r="V39" s="36"/>
      <c r="W39" s="36">
        <v>321787</v>
      </c>
      <c r="X39" s="37"/>
      <c r="Y39" s="36">
        <v>202371</v>
      </c>
      <c r="Z39" s="36">
        <v>198869</v>
      </c>
      <c r="AA39" s="36"/>
      <c r="AB39" s="36"/>
      <c r="AC39" s="36">
        <v>493128</v>
      </c>
      <c r="AD39" s="36">
        <v>42777</v>
      </c>
      <c r="AE39" s="36">
        <v>321787</v>
      </c>
      <c r="AF39" s="36"/>
      <c r="AG39" s="36"/>
      <c r="AH39" s="36"/>
      <c r="AI39" s="36"/>
    </row>
    <row r="40" spans="2:35" x14ac:dyDescent="0.2">
      <c r="B40" t="s">
        <v>56</v>
      </c>
      <c r="C40" s="36"/>
      <c r="D40" s="36"/>
      <c r="E40" s="36"/>
      <c r="F40" s="36"/>
      <c r="G40" s="36"/>
      <c r="H40" s="36"/>
      <c r="I40" s="36"/>
      <c r="J40" s="36"/>
      <c r="K40" s="36"/>
      <c r="L40" s="37"/>
      <c r="M40" s="36"/>
      <c r="N40" s="36"/>
      <c r="O40" s="36"/>
      <c r="P40" s="37"/>
      <c r="Q40" s="36"/>
      <c r="R40" s="36"/>
      <c r="S40" s="36"/>
      <c r="T40" s="37"/>
      <c r="U40" s="36"/>
      <c r="V40" s="36"/>
      <c r="W40" s="36">
        <v>2750</v>
      </c>
      <c r="X40" s="37"/>
      <c r="Y40" s="36">
        <v>0</v>
      </c>
      <c r="Z40" s="36">
        <v>660</v>
      </c>
      <c r="AA40" s="36"/>
      <c r="AB40" s="36"/>
      <c r="AC40" s="36">
        <v>0</v>
      </c>
      <c r="AD40" s="36">
        <v>0</v>
      </c>
      <c r="AE40" s="36">
        <v>2750</v>
      </c>
      <c r="AF40" s="36"/>
      <c r="AG40" s="36"/>
      <c r="AH40" s="36"/>
      <c r="AI40" s="36"/>
    </row>
    <row r="41" spans="2:35" x14ac:dyDescent="0.2">
      <c r="B41" t="s">
        <v>57</v>
      </c>
      <c r="C41" s="36"/>
      <c r="D41" s="36"/>
      <c r="E41" s="36"/>
      <c r="F41" s="36"/>
      <c r="G41" s="36"/>
      <c r="H41" s="36"/>
      <c r="I41" s="36"/>
      <c r="J41" s="36"/>
      <c r="K41" s="36"/>
      <c r="L41" s="37"/>
      <c r="M41" s="36"/>
      <c r="N41" s="36"/>
      <c r="O41" s="36"/>
      <c r="P41" s="37"/>
      <c r="Q41" s="36"/>
      <c r="R41" s="36"/>
      <c r="S41" s="36"/>
      <c r="T41" s="37"/>
      <c r="U41" s="36"/>
      <c r="V41" s="36"/>
      <c r="W41" s="36">
        <v>2173</v>
      </c>
      <c r="X41" s="37"/>
      <c r="Y41" s="36">
        <v>3569</v>
      </c>
      <c r="Z41" s="36">
        <v>0</v>
      </c>
      <c r="AA41" s="36"/>
      <c r="AB41" s="36"/>
      <c r="AC41" s="36">
        <v>0</v>
      </c>
      <c r="AD41" s="36">
        <v>2081</v>
      </c>
      <c r="AE41" s="36">
        <v>2173</v>
      </c>
      <c r="AF41" s="36"/>
      <c r="AG41" s="36"/>
      <c r="AH41" s="36"/>
      <c r="AI41" s="36"/>
    </row>
    <row r="42" spans="2:35" x14ac:dyDescent="0.2">
      <c r="B42" t="s">
        <v>58</v>
      </c>
      <c r="C42" s="36"/>
      <c r="D42" s="36"/>
      <c r="E42" s="36"/>
      <c r="F42" s="36"/>
      <c r="G42" s="36"/>
      <c r="H42" s="36"/>
      <c r="I42" s="36"/>
      <c r="J42" s="36"/>
      <c r="K42" s="36"/>
      <c r="L42" s="37"/>
      <c r="M42" s="36"/>
      <c r="N42" s="36"/>
      <c r="O42" s="36"/>
      <c r="P42" s="37"/>
      <c r="Q42" s="36"/>
      <c r="R42" s="36"/>
      <c r="S42" s="36"/>
      <c r="T42" s="37"/>
      <c r="U42" s="36"/>
      <c r="V42" s="36"/>
      <c r="W42" s="36">
        <v>1412</v>
      </c>
      <c r="X42" s="37"/>
      <c r="Y42" s="36">
        <v>3520</v>
      </c>
      <c r="Z42" s="36">
        <v>0</v>
      </c>
      <c r="AA42" s="36"/>
      <c r="AB42" s="36"/>
      <c r="AC42" s="36">
        <v>0</v>
      </c>
      <c r="AD42" s="36">
        <v>2591</v>
      </c>
      <c r="AE42" s="36">
        <v>1412</v>
      </c>
      <c r="AF42" s="36"/>
      <c r="AG42" s="36"/>
      <c r="AH42" s="36"/>
      <c r="AI42" s="36"/>
    </row>
    <row r="43" spans="2:35" x14ac:dyDescent="0.2">
      <c r="B43" t="s">
        <v>59</v>
      </c>
      <c r="C43" s="36"/>
      <c r="D43" s="36"/>
      <c r="E43" s="36"/>
      <c r="F43" s="36"/>
      <c r="G43" s="36"/>
      <c r="H43" s="36"/>
      <c r="I43" s="36"/>
      <c r="J43" s="36"/>
      <c r="K43" s="36"/>
      <c r="L43" s="37"/>
      <c r="M43" s="36"/>
      <c r="N43" s="36"/>
      <c r="O43" s="36"/>
      <c r="P43" s="37"/>
      <c r="Q43" s="36"/>
      <c r="R43" s="36"/>
      <c r="S43" s="36"/>
      <c r="T43" s="37"/>
      <c r="U43" s="36"/>
      <c r="V43" s="36"/>
      <c r="W43" s="36">
        <v>2831</v>
      </c>
      <c r="X43" s="37"/>
      <c r="Y43" s="36">
        <v>7020</v>
      </c>
      <c r="Z43" s="36">
        <v>5650</v>
      </c>
      <c r="AA43" s="36"/>
      <c r="AB43" s="36"/>
      <c r="AC43" s="36">
        <v>131226</v>
      </c>
      <c r="AD43" s="36">
        <v>1249</v>
      </c>
      <c r="AE43" s="36">
        <v>3214</v>
      </c>
      <c r="AF43" s="36"/>
      <c r="AG43" s="36"/>
      <c r="AH43" s="36"/>
      <c r="AI43" s="36"/>
    </row>
    <row r="44" spans="2:35" s="6" customFormat="1" x14ac:dyDescent="0.2">
      <c r="B44" s="6" t="s">
        <v>60</v>
      </c>
      <c r="C44" s="10"/>
      <c r="D44" s="10"/>
      <c r="E44" s="10"/>
      <c r="F44" s="10"/>
      <c r="G44" s="10"/>
      <c r="H44" s="10"/>
      <c r="I44" s="10"/>
      <c r="J44" s="10"/>
      <c r="K44" s="10"/>
      <c r="L44" s="27"/>
      <c r="M44" s="10"/>
      <c r="N44" s="10"/>
      <c r="O44" s="10"/>
      <c r="P44" s="27"/>
      <c r="Q44" s="10"/>
      <c r="R44" s="10"/>
      <c r="S44" s="10"/>
      <c r="T44" s="27"/>
      <c r="U44" s="10"/>
      <c r="V44" s="10"/>
      <c r="W44" s="10">
        <v>4850</v>
      </c>
      <c r="X44" s="27"/>
      <c r="Y44" s="10">
        <v>16446</v>
      </c>
      <c r="Z44" s="10">
        <v>20127</v>
      </c>
      <c r="AA44" s="10"/>
      <c r="AB44" s="10"/>
      <c r="AC44" s="10">
        <v>0</v>
      </c>
      <c r="AD44" s="10">
        <v>2234</v>
      </c>
      <c r="AE44" s="10">
        <v>4467</v>
      </c>
      <c r="AF44" s="10"/>
      <c r="AG44" s="10"/>
      <c r="AH44" s="10"/>
      <c r="AI44" s="10"/>
    </row>
    <row r="45" spans="2:35" s="17" customFormat="1" x14ac:dyDescent="0.2">
      <c r="B45" s="17" t="s">
        <v>61</v>
      </c>
      <c r="C45" s="18"/>
      <c r="D45" s="18"/>
      <c r="E45" s="18"/>
      <c r="F45" s="18"/>
      <c r="G45" s="18">
        <f>SUM(G39:G44)</f>
        <v>0</v>
      </c>
      <c r="H45" s="18">
        <f>SUM(H39:H44)</f>
        <v>0</v>
      </c>
      <c r="I45" s="18">
        <f>SUM(I39:I44)</f>
        <v>0</v>
      </c>
      <c r="J45" s="18">
        <f>SUM(J39:J44)</f>
        <v>0</v>
      </c>
      <c r="K45" s="18">
        <f>SUM(K39:K44)</f>
        <v>0</v>
      </c>
      <c r="L45" s="30">
        <f>SUM(L39:L44)</f>
        <v>0</v>
      </c>
      <c r="M45" s="18">
        <f>SUM(M39:M44)</f>
        <v>0</v>
      </c>
      <c r="N45" s="18">
        <f>SUM(N39:N44)</f>
        <v>0</v>
      </c>
      <c r="O45" s="18">
        <f>SUM(O39:O44)</f>
        <v>0</v>
      </c>
      <c r="P45" s="18">
        <f>SUM(P39:P44)</f>
        <v>0</v>
      </c>
      <c r="Q45" s="18">
        <f>SUM(Q39:Q44)</f>
        <v>0</v>
      </c>
      <c r="R45" s="18">
        <f>SUM(R39:R44)</f>
        <v>0</v>
      </c>
      <c r="S45" s="18">
        <f>SUM(S39:S44)</f>
        <v>0</v>
      </c>
      <c r="T45" s="18">
        <f>SUM(T39:T44)</f>
        <v>0</v>
      </c>
      <c r="U45" s="18">
        <f>SUM(U39:U44)</f>
        <v>0</v>
      </c>
      <c r="V45" s="18">
        <f>SUM(V39:V44)</f>
        <v>0</v>
      </c>
      <c r="W45" s="18">
        <f>SUM(W39:W44)</f>
        <v>335803</v>
      </c>
      <c r="X45" s="30">
        <f>SUM(X39:X44)</f>
        <v>0</v>
      </c>
      <c r="Y45" s="18">
        <f>SUM(Y39:Y44)</f>
        <v>232926</v>
      </c>
      <c r="Z45" s="18">
        <f>SUM(Z39:Z44)</f>
        <v>225306</v>
      </c>
      <c r="AA45" s="18"/>
      <c r="AB45" s="18"/>
      <c r="AC45" s="18">
        <f>SUM(AC39:AC44)</f>
        <v>624354</v>
      </c>
      <c r="AD45" s="18">
        <f>SUM(AD39:AD44)</f>
        <v>50932</v>
      </c>
      <c r="AE45" s="18">
        <f>SUM(AE39:AE44)</f>
        <v>335803</v>
      </c>
      <c r="AF45" s="18"/>
      <c r="AG45" s="18"/>
      <c r="AH45" s="18"/>
      <c r="AI45" s="18"/>
    </row>
    <row r="46" spans="2:35" s="9" customFormat="1" x14ac:dyDescent="0.2">
      <c r="B46" s="8" t="s">
        <v>62</v>
      </c>
      <c r="C46" s="11"/>
      <c r="D46" s="11"/>
      <c r="E46" s="11"/>
      <c r="F46" s="11"/>
      <c r="G46" s="11"/>
      <c r="H46" s="11"/>
      <c r="I46" s="11"/>
      <c r="J46" s="11"/>
      <c r="K46" s="11"/>
      <c r="L46" s="28"/>
      <c r="M46" s="11"/>
      <c r="N46" s="11"/>
      <c r="O46" s="11"/>
      <c r="P46" s="28"/>
      <c r="Q46" s="11"/>
      <c r="R46" s="11"/>
      <c r="S46" s="11"/>
      <c r="T46" s="28"/>
      <c r="U46" s="11"/>
      <c r="V46" s="11"/>
      <c r="W46" s="11"/>
      <c r="X46" s="28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</row>
    <row r="47" spans="2:35" x14ac:dyDescent="0.2">
      <c r="B47" t="s">
        <v>63</v>
      </c>
      <c r="C47" s="36"/>
      <c r="D47" s="36"/>
      <c r="E47" s="36"/>
      <c r="F47" s="36"/>
      <c r="G47" s="36"/>
      <c r="H47" s="36"/>
      <c r="I47" s="36"/>
      <c r="J47" s="36"/>
      <c r="K47" s="36"/>
      <c r="L47" s="37"/>
      <c r="M47" s="36"/>
      <c r="N47" s="36"/>
      <c r="O47" s="36"/>
      <c r="P47" s="37"/>
      <c r="Q47" s="36"/>
      <c r="R47" s="36"/>
      <c r="S47" s="36"/>
      <c r="T47" s="37"/>
      <c r="U47" s="36"/>
      <c r="V47" s="36"/>
      <c r="W47" s="36">
        <v>67615</v>
      </c>
      <c r="X47" s="37"/>
      <c r="Y47" s="36">
        <v>86584</v>
      </c>
      <c r="Z47" s="36">
        <v>92094</v>
      </c>
      <c r="AA47" s="36"/>
      <c r="AB47" s="36"/>
      <c r="AC47" s="36">
        <v>0</v>
      </c>
      <c r="AD47" s="36">
        <v>27012</v>
      </c>
      <c r="AE47" s="36">
        <v>67615</v>
      </c>
      <c r="AF47" s="36"/>
      <c r="AG47" s="36"/>
      <c r="AH47" s="36"/>
      <c r="AI47" s="36"/>
    </row>
    <row r="48" spans="2:35" x14ac:dyDescent="0.2">
      <c r="B48" t="s">
        <v>64</v>
      </c>
      <c r="C48" s="36"/>
      <c r="D48" s="36"/>
      <c r="E48" s="36"/>
      <c r="F48" s="36"/>
      <c r="G48" s="36"/>
      <c r="H48" s="36"/>
      <c r="I48" s="36"/>
      <c r="J48" s="36"/>
      <c r="K48" s="36"/>
      <c r="L48" s="37"/>
      <c r="M48" s="36"/>
      <c r="N48" s="36"/>
      <c r="O48" s="36"/>
      <c r="P48" s="37"/>
      <c r="Q48" s="36"/>
      <c r="R48" s="36"/>
      <c r="S48" s="36"/>
      <c r="T48" s="37"/>
      <c r="U48" s="36"/>
      <c r="V48" s="36"/>
      <c r="W48" s="36">
        <v>28327</v>
      </c>
      <c r="X48" s="37"/>
      <c r="Y48" s="36">
        <v>37725</v>
      </c>
      <c r="Z48" s="36">
        <v>43543</v>
      </c>
      <c r="AA48" s="36"/>
      <c r="AB48" s="36"/>
      <c r="AC48" s="36">
        <v>0</v>
      </c>
      <c r="AD48" s="36">
        <v>10057</v>
      </c>
      <c r="AE48" s="36">
        <v>28327</v>
      </c>
      <c r="AF48" s="36"/>
      <c r="AG48" s="36"/>
      <c r="AH48" s="36"/>
      <c r="AI48" s="36"/>
    </row>
    <row r="49" spans="2:35" x14ac:dyDescent="0.2">
      <c r="B49" t="s">
        <v>65</v>
      </c>
      <c r="C49" s="36"/>
      <c r="D49" s="36"/>
      <c r="E49" s="36"/>
      <c r="F49" s="36"/>
      <c r="G49" s="36"/>
      <c r="H49" s="36"/>
      <c r="I49" s="36"/>
      <c r="J49" s="36"/>
      <c r="K49" s="36"/>
      <c r="L49" s="37"/>
      <c r="M49" s="36"/>
      <c r="N49" s="36"/>
      <c r="O49" s="36"/>
      <c r="P49" s="37"/>
      <c r="Q49" s="36"/>
      <c r="R49" s="36"/>
      <c r="S49" s="36"/>
      <c r="T49" s="37"/>
      <c r="U49" s="36"/>
      <c r="V49" s="36"/>
      <c r="W49" s="36">
        <v>0</v>
      </c>
      <c r="X49" s="37"/>
      <c r="Y49" s="36">
        <v>0</v>
      </c>
      <c r="Z49" s="36">
        <v>0</v>
      </c>
      <c r="AA49" s="36"/>
      <c r="AB49" s="36"/>
      <c r="AC49" s="36">
        <v>231214831</v>
      </c>
      <c r="AD49" s="36">
        <v>0</v>
      </c>
      <c r="AE49" s="36">
        <v>0</v>
      </c>
      <c r="AF49" s="36"/>
      <c r="AG49" s="36"/>
      <c r="AH49" s="36"/>
      <c r="AI49" s="36"/>
    </row>
    <row r="50" spans="2:35" x14ac:dyDescent="0.2">
      <c r="B50" t="s">
        <v>66</v>
      </c>
      <c r="C50" s="36"/>
      <c r="D50" s="36"/>
      <c r="E50" s="36"/>
      <c r="F50" s="36"/>
      <c r="G50" s="36"/>
      <c r="H50" s="36"/>
      <c r="I50" s="36"/>
      <c r="J50" s="36"/>
      <c r="K50" s="36"/>
      <c r="L50" s="37"/>
      <c r="M50" s="36"/>
      <c r="N50" s="36"/>
      <c r="O50" s="36"/>
      <c r="P50" s="37"/>
      <c r="Q50" s="36"/>
      <c r="R50" s="36"/>
      <c r="S50" s="36"/>
      <c r="T50" s="37"/>
      <c r="U50" s="36"/>
      <c r="V50" s="36"/>
      <c r="W50" s="36">
        <v>7991</v>
      </c>
      <c r="X50" s="37"/>
      <c r="Y50" s="36">
        <v>7731</v>
      </c>
      <c r="Z50" s="36">
        <v>7901</v>
      </c>
      <c r="AA50" s="36"/>
      <c r="AB50" s="36"/>
      <c r="AC50" s="36">
        <v>0</v>
      </c>
      <c r="AD50" s="36">
        <v>7045</v>
      </c>
      <c r="AE50" s="36">
        <v>7991</v>
      </c>
      <c r="AF50" s="36"/>
      <c r="AG50" s="36"/>
      <c r="AH50" s="36"/>
      <c r="AI50" s="36"/>
    </row>
    <row r="51" spans="2:35" x14ac:dyDescent="0.2">
      <c r="B51" t="s">
        <v>67</v>
      </c>
      <c r="C51" s="36"/>
      <c r="D51" s="36"/>
      <c r="E51" s="36"/>
      <c r="F51" s="36"/>
      <c r="G51" s="36"/>
      <c r="H51" s="36"/>
      <c r="I51" s="36"/>
      <c r="J51" s="36"/>
      <c r="K51" s="36"/>
      <c r="L51" s="37"/>
      <c r="M51" s="36"/>
      <c r="N51" s="36"/>
      <c r="O51" s="36"/>
      <c r="P51" s="37"/>
      <c r="Q51" s="36"/>
      <c r="R51" s="36"/>
      <c r="S51" s="36"/>
      <c r="T51" s="37"/>
      <c r="U51" s="36"/>
      <c r="V51" s="36"/>
      <c r="W51" s="36">
        <v>0</v>
      </c>
      <c r="X51" s="37"/>
      <c r="Y51" s="36">
        <v>0</v>
      </c>
      <c r="Z51" s="36">
        <v>0</v>
      </c>
      <c r="AA51" s="36"/>
      <c r="AB51" s="36"/>
      <c r="AC51" s="36">
        <v>0</v>
      </c>
      <c r="AD51" s="36">
        <v>526</v>
      </c>
      <c r="AE51" s="36">
        <v>242</v>
      </c>
      <c r="AF51" s="36"/>
      <c r="AG51" s="36"/>
      <c r="AH51" s="36"/>
      <c r="AI51" s="36"/>
    </row>
    <row r="52" spans="2:35" x14ac:dyDescent="0.2">
      <c r="B52" t="s">
        <v>68</v>
      </c>
      <c r="C52" s="36"/>
      <c r="D52" s="36"/>
      <c r="E52" s="36"/>
      <c r="F52" s="36"/>
      <c r="G52" s="36"/>
      <c r="H52" s="36"/>
      <c r="I52" s="36"/>
      <c r="J52" s="36"/>
      <c r="K52" s="36"/>
      <c r="L52" s="37"/>
      <c r="M52" s="36"/>
      <c r="N52" s="36"/>
      <c r="O52" s="36"/>
      <c r="P52" s="37"/>
      <c r="Q52" s="36"/>
      <c r="R52" s="36"/>
      <c r="S52" s="36"/>
      <c r="T52" s="37"/>
      <c r="U52" s="36"/>
      <c r="V52" s="36"/>
      <c r="W52" s="36">
        <v>3641</v>
      </c>
      <c r="X52" s="37"/>
      <c r="Y52" s="36">
        <v>3355</v>
      </c>
      <c r="Z52" s="36">
        <v>0</v>
      </c>
      <c r="AA52" s="36"/>
      <c r="AB52" s="36"/>
      <c r="AC52" s="36">
        <v>0</v>
      </c>
      <c r="AD52" s="36">
        <v>3912</v>
      </c>
      <c r="AE52" s="36">
        <v>3641</v>
      </c>
      <c r="AF52" s="36"/>
      <c r="AG52" s="36"/>
      <c r="AH52" s="36"/>
      <c r="AI52" s="36"/>
    </row>
    <row r="53" spans="2:35" s="6" customFormat="1" x14ac:dyDescent="0.2">
      <c r="B53" s="6" t="s">
        <v>69</v>
      </c>
      <c r="C53" s="10"/>
      <c r="D53" s="10"/>
      <c r="E53" s="10"/>
      <c r="F53" s="10"/>
      <c r="G53" s="10"/>
      <c r="H53" s="10"/>
      <c r="I53" s="10"/>
      <c r="J53" s="10"/>
      <c r="K53" s="10"/>
      <c r="L53" s="27"/>
      <c r="M53" s="10"/>
      <c r="N53" s="10"/>
      <c r="O53" s="10"/>
      <c r="P53" s="27"/>
      <c r="Q53" s="10"/>
      <c r="R53" s="10"/>
      <c r="S53" s="10"/>
      <c r="T53" s="27"/>
      <c r="U53" s="10"/>
      <c r="V53" s="10"/>
      <c r="W53" s="10">
        <v>559</v>
      </c>
      <c r="X53" s="27"/>
      <c r="Y53" s="10">
        <v>16543</v>
      </c>
      <c r="Z53" s="10">
        <v>17424</v>
      </c>
      <c r="AA53" s="10"/>
      <c r="AB53" s="10"/>
      <c r="AC53" s="10">
        <v>0</v>
      </c>
      <c r="AD53" s="10">
        <v>160</v>
      </c>
      <c r="AE53" s="10">
        <v>317</v>
      </c>
      <c r="AF53" s="10"/>
      <c r="AG53" s="10"/>
      <c r="AH53" s="10"/>
      <c r="AI53" s="10"/>
    </row>
    <row r="54" spans="2:35" s="19" customFormat="1" x14ac:dyDescent="0.2">
      <c r="B54" s="19" t="s">
        <v>70</v>
      </c>
      <c r="C54" s="20"/>
      <c r="D54" s="20"/>
      <c r="E54" s="20"/>
      <c r="F54" s="20"/>
      <c r="G54" s="20">
        <f>SUM(G47:G53)</f>
        <v>0</v>
      </c>
      <c r="H54" s="20">
        <f>SUM(H47:H53)</f>
        <v>0</v>
      </c>
      <c r="I54" s="20">
        <f>SUM(I47:I53)</f>
        <v>0</v>
      </c>
      <c r="J54" s="20">
        <f>SUM(J47:J53)</f>
        <v>0</v>
      </c>
      <c r="K54" s="20">
        <f>SUM(K47:K53)</f>
        <v>0</v>
      </c>
      <c r="L54" s="29">
        <f>SUM(L47:L53)</f>
        <v>0</v>
      </c>
      <c r="M54" s="20">
        <f>SUM(M47:M53)</f>
        <v>0</v>
      </c>
      <c r="N54" s="20">
        <f>SUM(N47:N53)</f>
        <v>0</v>
      </c>
      <c r="O54" s="20">
        <f>SUM(O47:O53)</f>
        <v>0</v>
      </c>
      <c r="P54" s="20">
        <f>SUM(P47:P53)</f>
        <v>0</v>
      </c>
      <c r="Q54" s="20">
        <f>SUM(Q47:Q53)</f>
        <v>0</v>
      </c>
      <c r="R54" s="20">
        <f>SUM(R47:R53)</f>
        <v>0</v>
      </c>
      <c r="S54" s="20">
        <f>SUM(S47:S53)</f>
        <v>0</v>
      </c>
      <c r="T54" s="20">
        <f>SUM(T47:T53)</f>
        <v>0</v>
      </c>
      <c r="U54" s="20">
        <f>SUM(U47:U53)</f>
        <v>0</v>
      </c>
      <c r="V54" s="20">
        <f>SUM(V47:V53)</f>
        <v>0</v>
      </c>
      <c r="W54" s="20">
        <f>SUM(W47:W53)</f>
        <v>108133</v>
      </c>
      <c r="X54" s="20">
        <f>SUM(X47:X53)</f>
        <v>0</v>
      </c>
      <c r="Y54" s="20">
        <f>SUM(Y47:Y53)</f>
        <v>151938</v>
      </c>
      <c r="Z54" s="20">
        <f>SUM(Z47:Z53)</f>
        <v>160962</v>
      </c>
      <c r="AA54" s="20"/>
      <c r="AB54" s="20"/>
      <c r="AC54" s="20">
        <f>SUM(AC47:AC53)</f>
        <v>231214831</v>
      </c>
      <c r="AD54" s="20">
        <f>SUM(AD47:AD53)</f>
        <v>48712</v>
      </c>
      <c r="AE54" s="20">
        <f>SUM(AE47:AE53)</f>
        <v>108133</v>
      </c>
      <c r="AF54" s="20"/>
      <c r="AG54" s="20"/>
      <c r="AH54" s="20"/>
      <c r="AI54" s="20"/>
    </row>
    <row r="55" spans="2:35" s="17" customFormat="1" x14ac:dyDescent="0.2">
      <c r="B55" s="17" t="s">
        <v>71</v>
      </c>
      <c r="C55" s="18"/>
      <c r="D55" s="18"/>
      <c r="E55" s="18"/>
      <c r="F55" s="18"/>
      <c r="G55" s="18">
        <f>G54+G45</f>
        <v>0</v>
      </c>
      <c r="H55" s="18">
        <f>H54+H45</f>
        <v>0</v>
      </c>
      <c r="I55" s="18">
        <f>I54+I45</f>
        <v>0</v>
      </c>
      <c r="J55" s="18">
        <f>J54+J45</f>
        <v>0</v>
      </c>
      <c r="K55" s="18">
        <f>K54+K45</f>
        <v>0</v>
      </c>
      <c r="L55" s="30">
        <f>L54+L45</f>
        <v>0</v>
      </c>
      <c r="M55" s="18">
        <f>M54+M45</f>
        <v>0</v>
      </c>
      <c r="N55" s="18">
        <f>N54+N45</f>
        <v>0</v>
      </c>
      <c r="O55" s="18">
        <f>O54+O45</f>
        <v>0</v>
      </c>
      <c r="P55" s="18">
        <f>P54+P45</f>
        <v>0</v>
      </c>
      <c r="Q55" s="18">
        <f>Q54+Q45</f>
        <v>0</v>
      </c>
      <c r="R55" s="18">
        <f>R54+R45</f>
        <v>0</v>
      </c>
      <c r="S55" s="18">
        <f>S54+S45</f>
        <v>0</v>
      </c>
      <c r="T55" s="18">
        <f>T54+T45</f>
        <v>0</v>
      </c>
      <c r="U55" s="18">
        <f>U54+U45</f>
        <v>0</v>
      </c>
      <c r="V55" s="18">
        <f>V54+V45</f>
        <v>0</v>
      </c>
      <c r="W55" s="18">
        <f>W54+W45</f>
        <v>443936</v>
      </c>
      <c r="X55" s="18">
        <f>X54+X45</f>
        <v>0</v>
      </c>
      <c r="Y55" s="18">
        <f>Y54+Y45</f>
        <v>384864</v>
      </c>
      <c r="Z55" s="18">
        <f>Z54+Z45</f>
        <v>386268</v>
      </c>
      <c r="AA55" s="18"/>
      <c r="AB55" s="18"/>
      <c r="AC55" s="18">
        <f>AC54+AC45</f>
        <v>231839185</v>
      </c>
      <c r="AD55" s="18">
        <f>AD54+AD45</f>
        <v>99644</v>
      </c>
      <c r="AE55" s="18">
        <f>AE54+AE45</f>
        <v>443936</v>
      </c>
      <c r="AF55" s="18"/>
      <c r="AG55" s="18"/>
      <c r="AH55" s="18"/>
      <c r="AI55" s="18"/>
    </row>
    <row r="56" spans="2:35" s="8" customFormat="1" x14ac:dyDescent="0.2">
      <c r="B56" s="8" t="s">
        <v>72</v>
      </c>
      <c r="C56" s="16"/>
      <c r="D56" s="16"/>
      <c r="E56" s="16"/>
      <c r="F56" s="16"/>
      <c r="G56" s="16"/>
      <c r="H56" s="16"/>
      <c r="I56" s="16"/>
      <c r="J56" s="16"/>
      <c r="K56" s="16"/>
      <c r="L56" s="32"/>
      <c r="M56" s="16"/>
      <c r="N56" s="16"/>
      <c r="O56" s="16"/>
      <c r="P56" s="32"/>
      <c r="Q56" s="16"/>
      <c r="R56" s="16"/>
      <c r="S56" s="16"/>
      <c r="T56" s="32"/>
      <c r="U56" s="16"/>
      <c r="V56" s="16"/>
      <c r="W56" s="16"/>
      <c r="X56" s="32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</row>
    <row r="57" spans="2:35" x14ac:dyDescent="0.2">
      <c r="B57" t="s">
        <v>73</v>
      </c>
      <c r="C57" s="36"/>
      <c r="D57" s="36"/>
      <c r="E57" s="36"/>
      <c r="F57" s="36"/>
      <c r="G57" s="36"/>
      <c r="H57" s="36"/>
      <c r="I57" s="36"/>
      <c r="J57" s="36"/>
      <c r="K57" s="36"/>
      <c r="L57" s="37"/>
      <c r="M57" s="36"/>
      <c r="N57" s="36"/>
      <c r="O57" s="36"/>
      <c r="P57" s="37"/>
      <c r="Q57" s="36"/>
      <c r="R57" s="36"/>
      <c r="S57" s="36"/>
      <c r="T57" s="37"/>
      <c r="U57" s="36"/>
      <c r="V57" s="36"/>
      <c r="W57" s="36">
        <v>6638</v>
      </c>
      <c r="X57" s="37"/>
      <c r="Y57" s="36">
        <v>5157</v>
      </c>
      <c r="Z57" s="36">
        <v>9546</v>
      </c>
      <c r="AA57" s="36"/>
      <c r="AB57" s="36"/>
      <c r="AC57" s="36"/>
      <c r="AD57" s="36">
        <v>4990</v>
      </c>
      <c r="AE57" s="36">
        <v>6638</v>
      </c>
      <c r="AF57" s="36"/>
      <c r="AG57" s="36"/>
      <c r="AH57" s="36"/>
      <c r="AI57" s="36"/>
    </row>
    <row r="58" spans="2:35" x14ac:dyDescent="0.2">
      <c r="B58" t="s">
        <v>74</v>
      </c>
      <c r="C58" s="36"/>
      <c r="D58" s="36"/>
      <c r="E58" s="36"/>
      <c r="F58" s="36"/>
      <c r="G58" s="36"/>
      <c r="H58" s="36"/>
      <c r="I58" s="36"/>
      <c r="J58" s="36"/>
      <c r="K58" s="36"/>
      <c r="L58" s="37"/>
      <c r="M58" s="36"/>
      <c r="N58" s="36"/>
      <c r="O58" s="36"/>
      <c r="P58" s="37"/>
      <c r="Q58" s="36"/>
      <c r="R58" s="36"/>
      <c r="S58" s="36"/>
      <c r="T58" s="37"/>
      <c r="U58" s="36"/>
      <c r="V58" s="36"/>
      <c r="W58" s="36">
        <v>7469</v>
      </c>
      <c r="X58" s="37"/>
      <c r="Y58" s="36">
        <v>8670</v>
      </c>
      <c r="Z58" s="36">
        <v>10837</v>
      </c>
      <c r="AA58" s="36"/>
      <c r="AB58" s="36"/>
      <c r="AC58" s="36"/>
      <c r="AD58" s="36">
        <v>4222</v>
      </c>
      <c r="AE58" s="36">
        <v>7469</v>
      </c>
      <c r="AF58" s="36"/>
      <c r="AG58" s="36"/>
      <c r="AH58" s="36"/>
      <c r="AI58" s="36"/>
    </row>
    <row r="59" spans="2:35" x14ac:dyDescent="0.2">
      <c r="B59" t="s">
        <v>75</v>
      </c>
      <c r="C59" s="36"/>
      <c r="D59" s="36"/>
      <c r="E59" s="36"/>
      <c r="F59" s="36"/>
      <c r="G59" s="36"/>
      <c r="H59" s="36"/>
      <c r="I59" s="36"/>
      <c r="J59" s="36"/>
      <c r="K59" s="36"/>
      <c r="L59" s="37"/>
      <c r="M59" s="36"/>
      <c r="N59" s="36"/>
      <c r="O59" s="36"/>
      <c r="P59" s="37"/>
      <c r="Q59" s="36"/>
      <c r="R59" s="36"/>
      <c r="S59" s="36"/>
      <c r="T59" s="37"/>
      <c r="U59" s="36"/>
      <c r="V59" s="36"/>
      <c r="W59" s="36">
        <v>6636</v>
      </c>
      <c r="X59" s="37"/>
      <c r="Y59" s="36">
        <v>7490</v>
      </c>
      <c r="Z59" s="36">
        <v>0</v>
      </c>
      <c r="AA59" s="36"/>
      <c r="AB59" s="36"/>
      <c r="AC59" s="36"/>
      <c r="AD59" s="36">
        <v>3401</v>
      </c>
      <c r="AE59" s="36">
        <v>6636</v>
      </c>
      <c r="AF59" s="36"/>
      <c r="AG59" s="36"/>
      <c r="AH59" s="36"/>
      <c r="AI59" s="36"/>
    </row>
    <row r="60" spans="2:35" x14ac:dyDescent="0.2">
      <c r="B60" t="s">
        <v>76</v>
      </c>
      <c r="C60" s="36"/>
      <c r="D60" s="36"/>
      <c r="E60" s="36"/>
      <c r="F60" s="36"/>
      <c r="G60" s="36"/>
      <c r="H60" s="36"/>
      <c r="I60" s="36"/>
      <c r="J60" s="36"/>
      <c r="K60" s="36"/>
      <c r="L60" s="37"/>
      <c r="M60" s="36"/>
      <c r="N60" s="36"/>
      <c r="O60" s="36"/>
      <c r="P60" s="37"/>
      <c r="Q60" s="36"/>
      <c r="R60" s="36"/>
      <c r="S60" s="36"/>
      <c r="T60" s="37"/>
      <c r="U60" s="36"/>
      <c r="V60" s="36"/>
      <c r="W60" s="36">
        <v>634</v>
      </c>
      <c r="X60" s="37"/>
      <c r="Y60" s="36">
        <v>858</v>
      </c>
      <c r="Z60" s="36">
        <v>803</v>
      </c>
      <c r="AA60" s="36"/>
      <c r="AB60" s="36"/>
      <c r="AC60" s="36"/>
      <c r="AD60" s="36">
        <v>504</v>
      </c>
      <c r="AE60" s="36">
        <v>634</v>
      </c>
      <c r="AF60" s="36"/>
      <c r="AG60" s="36"/>
      <c r="AH60" s="36"/>
      <c r="AI60" s="36"/>
    </row>
    <row r="61" spans="2:35" s="6" customFormat="1" x14ac:dyDescent="0.2">
      <c r="B61" s="6" t="s">
        <v>77</v>
      </c>
      <c r="C61" s="10"/>
      <c r="D61" s="10"/>
      <c r="E61" s="10"/>
      <c r="F61" s="10"/>
      <c r="G61" s="10"/>
      <c r="H61" s="10"/>
      <c r="I61" s="10"/>
      <c r="J61" s="10"/>
      <c r="K61" s="10"/>
      <c r="L61" s="27"/>
      <c r="M61" s="10"/>
      <c r="N61" s="10"/>
      <c r="O61" s="10"/>
      <c r="P61" s="27"/>
      <c r="Q61" s="10"/>
      <c r="R61" s="10"/>
      <c r="S61" s="10"/>
      <c r="T61" s="27"/>
      <c r="U61" s="10"/>
      <c r="V61" s="10"/>
      <c r="W61" s="10">
        <v>0</v>
      </c>
      <c r="X61" s="27"/>
      <c r="Y61" s="10">
        <v>0</v>
      </c>
      <c r="Z61" s="10">
        <v>0</v>
      </c>
      <c r="AA61" s="10"/>
      <c r="AB61" s="10"/>
      <c r="AC61" s="10"/>
      <c r="AD61" s="10">
        <v>0</v>
      </c>
      <c r="AE61" s="10">
        <v>0</v>
      </c>
      <c r="AF61" s="10"/>
      <c r="AG61" s="10"/>
      <c r="AH61" s="10"/>
      <c r="AI61" s="10"/>
    </row>
    <row r="62" spans="2:35" s="17" customFormat="1" x14ac:dyDescent="0.2">
      <c r="B62" s="17" t="s">
        <v>78</v>
      </c>
      <c r="C62" s="18"/>
      <c r="D62" s="18"/>
      <c r="E62" s="18"/>
      <c r="F62" s="18"/>
      <c r="G62" s="18">
        <f>SUM(G57:G61)</f>
        <v>0</v>
      </c>
      <c r="H62" s="18">
        <f>SUM(H57:H61)</f>
        <v>0</v>
      </c>
      <c r="I62" s="18">
        <f>SUM(I57:I61)</f>
        <v>0</v>
      </c>
      <c r="J62" s="18">
        <f>SUM(J57:J61)</f>
        <v>0</v>
      </c>
      <c r="K62" s="18">
        <f>SUM(K57:K61)</f>
        <v>0</v>
      </c>
      <c r="L62" s="30">
        <f>SUM(L57:L61)</f>
        <v>0</v>
      </c>
      <c r="M62" s="18">
        <f>SUM(M57:M61)</f>
        <v>0</v>
      </c>
      <c r="N62" s="18">
        <f>SUM(N57:N61)</f>
        <v>0</v>
      </c>
      <c r="O62" s="18">
        <f>SUM(O57:O61)</f>
        <v>0</v>
      </c>
      <c r="P62" s="18">
        <f>SUM(P57:P61)</f>
        <v>0</v>
      </c>
      <c r="Q62" s="18">
        <f>SUM(Q57:Q61)</f>
        <v>0</v>
      </c>
      <c r="R62" s="18">
        <f>SUM(R57:R61)</f>
        <v>0</v>
      </c>
      <c r="S62" s="18">
        <f>SUM(S57:S61)</f>
        <v>0</v>
      </c>
      <c r="T62" s="18">
        <f>SUM(T57:T61)</f>
        <v>0</v>
      </c>
      <c r="U62" s="18">
        <f>SUM(U57:U61)</f>
        <v>0</v>
      </c>
      <c r="V62" s="18">
        <f>SUM(V57:V61)</f>
        <v>0</v>
      </c>
      <c r="W62" s="18">
        <f>SUM(W57:W61)</f>
        <v>21377</v>
      </c>
      <c r="X62" s="30">
        <f>SUM(X57:X61)</f>
        <v>0</v>
      </c>
      <c r="Y62" s="18">
        <f>SUM(Y57:Y61)</f>
        <v>22175</v>
      </c>
      <c r="Z62" s="18">
        <f>SUM(Z57:Z61)</f>
        <v>21186</v>
      </c>
      <c r="AA62" s="18"/>
      <c r="AB62" s="18"/>
      <c r="AC62" s="18"/>
      <c r="AD62" s="18">
        <f>SUM(AD57:AD61)</f>
        <v>13117</v>
      </c>
      <c r="AE62" s="18">
        <f>SUM(AE57:AE61)</f>
        <v>21377</v>
      </c>
      <c r="AF62" s="18"/>
      <c r="AG62" s="18"/>
      <c r="AH62" s="18"/>
      <c r="AI62" s="18"/>
    </row>
    <row r="63" spans="2:35" s="8" customFormat="1" x14ac:dyDescent="0.2">
      <c r="B63" s="8" t="s">
        <v>79</v>
      </c>
      <c r="C63" s="16"/>
      <c r="D63" s="16"/>
      <c r="E63" s="16"/>
      <c r="F63" s="16"/>
      <c r="G63" s="16"/>
      <c r="H63" s="16"/>
      <c r="I63" s="16"/>
      <c r="J63" s="16"/>
      <c r="K63" s="16"/>
      <c r="L63" s="32"/>
      <c r="M63" s="16"/>
      <c r="N63" s="16"/>
      <c r="O63" s="16"/>
      <c r="P63" s="32"/>
      <c r="Q63" s="16"/>
      <c r="R63" s="16"/>
      <c r="S63" s="16"/>
      <c r="T63" s="32"/>
      <c r="U63" s="16"/>
      <c r="V63" s="16"/>
      <c r="W63" s="16"/>
      <c r="X63" s="32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</row>
    <row r="64" spans="2:35" x14ac:dyDescent="0.2">
      <c r="B64" t="s">
        <v>80</v>
      </c>
      <c r="C64" s="36"/>
      <c r="D64" s="36"/>
      <c r="E64" s="36"/>
      <c r="F64" s="36"/>
      <c r="G64" s="36"/>
      <c r="H64" s="36"/>
      <c r="I64" s="36"/>
      <c r="J64" s="36"/>
      <c r="K64" s="36"/>
      <c r="L64" s="37"/>
      <c r="M64" s="36"/>
      <c r="N64" s="36"/>
      <c r="O64" s="36"/>
      <c r="P64" s="37"/>
      <c r="Q64" s="36"/>
      <c r="R64" s="36"/>
      <c r="S64" s="36"/>
      <c r="T64" s="37"/>
      <c r="U64" s="36"/>
      <c r="V64" s="36"/>
      <c r="W64" s="36">
        <v>58062</v>
      </c>
      <c r="X64" s="37"/>
      <c r="Y64" s="36">
        <v>40495</v>
      </c>
      <c r="Z64" s="36">
        <v>56390</v>
      </c>
      <c r="AA64" s="36"/>
      <c r="AB64" s="36"/>
      <c r="AC64" s="36"/>
      <c r="AD64" s="36">
        <v>0</v>
      </c>
      <c r="AE64" s="36">
        <v>58062</v>
      </c>
      <c r="AF64" s="36"/>
      <c r="AG64" s="36"/>
      <c r="AH64" s="36"/>
      <c r="AI64" s="36"/>
    </row>
    <row r="65" spans="2:35" x14ac:dyDescent="0.2">
      <c r="B65" t="s">
        <v>81</v>
      </c>
      <c r="C65" s="36"/>
      <c r="D65" s="36"/>
      <c r="E65" s="36"/>
      <c r="F65" s="36"/>
      <c r="G65" s="36"/>
      <c r="H65" s="36"/>
      <c r="I65" s="36"/>
      <c r="J65" s="36"/>
      <c r="K65" s="36"/>
      <c r="L65" s="37"/>
      <c r="M65" s="36"/>
      <c r="N65" s="36"/>
      <c r="O65" s="36"/>
      <c r="P65" s="37"/>
      <c r="Q65" s="36"/>
      <c r="R65" s="36"/>
      <c r="S65" s="36"/>
      <c r="T65" s="37"/>
      <c r="U65" s="36"/>
      <c r="V65" s="36"/>
      <c r="W65" s="36">
        <v>7525</v>
      </c>
      <c r="X65" s="37"/>
      <c r="Y65" s="36">
        <v>7040</v>
      </c>
      <c r="Z65" s="36">
        <v>7195</v>
      </c>
      <c r="AA65" s="36"/>
      <c r="AB65" s="36"/>
      <c r="AC65" s="36"/>
      <c r="AD65" s="36">
        <v>6541</v>
      </c>
      <c r="AE65" s="36">
        <v>7525</v>
      </c>
      <c r="AF65" s="36"/>
      <c r="AG65" s="36"/>
      <c r="AH65" s="36"/>
      <c r="AI65" s="36"/>
    </row>
    <row r="66" spans="2:35" s="6" customFormat="1" x14ac:dyDescent="0.2">
      <c r="B66" s="6" t="s">
        <v>77</v>
      </c>
      <c r="C66" s="10"/>
      <c r="D66" s="10"/>
      <c r="E66" s="10"/>
      <c r="F66" s="10"/>
      <c r="G66" s="10"/>
      <c r="H66" s="10"/>
      <c r="I66" s="10"/>
      <c r="J66" s="10"/>
      <c r="K66" s="10"/>
      <c r="L66" s="27"/>
      <c r="M66" s="10"/>
      <c r="N66" s="10"/>
      <c r="O66" s="10"/>
      <c r="P66" s="27"/>
      <c r="Q66" s="10"/>
      <c r="R66" s="10"/>
      <c r="S66" s="10"/>
      <c r="T66" s="27"/>
      <c r="U66" s="10"/>
      <c r="V66" s="10"/>
      <c r="W66" s="10">
        <v>5000</v>
      </c>
      <c r="X66" s="27"/>
      <c r="Y66" s="10">
        <v>4880</v>
      </c>
      <c r="Z66" s="10">
        <v>4820</v>
      </c>
      <c r="AA66" s="10"/>
      <c r="AB66" s="10"/>
      <c r="AC66" s="10"/>
      <c r="AD66" s="10">
        <v>0</v>
      </c>
      <c r="AE66" s="10">
        <v>5000</v>
      </c>
      <c r="AF66" s="10"/>
      <c r="AG66" s="10"/>
      <c r="AH66" s="10"/>
      <c r="AI66" s="10"/>
    </row>
    <row r="67" spans="2:35" s="19" customFormat="1" x14ac:dyDescent="0.2">
      <c r="B67" s="19" t="s">
        <v>82</v>
      </c>
      <c r="C67" s="20"/>
      <c r="D67" s="20"/>
      <c r="E67" s="20"/>
      <c r="F67" s="20"/>
      <c r="G67" s="20">
        <f>SUM(G64:G66)</f>
        <v>0</v>
      </c>
      <c r="H67" s="20">
        <f>SUM(H64:H66)</f>
        <v>0</v>
      </c>
      <c r="I67" s="20">
        <f>SUM(I64:I66)</f>
        <v>0</v>
      </c>
      <c r="J67" s="20">
        <f>SUM(J64:J66)</f>
        <v>0</v>
      </c>
      <c r="K67" s="20">
        <f>SUM(K64:K66)</f>
        <v>0</v>
      </c>
      <c r="L67" s="29">
        <f>SUM(L64:L66)</f>
        <v>0</v>
      </c>
      <c r="M67" s="20">
        <f>SUM(M64:M66)</f>
        <v>0</v>
      </c>
      <c r="N67" s="20">
        <f>SUM(N64:N66)</f>
        <v>0</v>
      </c>
      <c r="O67" s="20">
        <f>SUM(O64:O66)</f>
        <v>0</v>
      </c>
      <c r="P67" s="20">
        <f>SUM(P64:P66)</f>
        <v>0</v>
      </c>
      <c r="Q67" s="20">
        <f>SUM(Q64:Q66)</f>
        <v>0</v>
      </c>
      <c r="R67" s="20">
        <f>SUM(R64:R66)</f>
        <v>0</v>
      </c>
      <c r="S67" s="20">
        <f>SUM(S64:S66)</f>
        <v>0</v>
      </c>
      <c r="T67" s="20">
        <f>SUM(T64:T66)</f>
        <v>0</v>
      </c>
      <c r="U67" s="20">
        <f>SUM(U64:U66)</f>
        <v>0</v>
      </c>
      <c r="V67" s="20">
        <f>SUM(V64:V66)</f>
        <v>0</v>
      </c>
      <c r="W67" s="20">
        <f>SUM(W64:W66)</f>
        <v>70587</v>
      </c>
      <c r="X67" s="20">
        <f>SUM(X64:X66)</f>
        <v>0</v>
      </c>
      <c r="Y67" s="20">
        <f>SUM(Y64:Y66)</f>
        <v>52415</v>
      </c>
      <c r="Z67" s="20">
        <f>SUM(Z64:Z66)</f>
        <v>68405</v>
      </c>
      <c r="AA67" s="20"/>
      <c r="AB67" s="20"/>
      <c r="AC67" s="20"/>
      <c r="AD67" s="20"/>
      <c r="AE67" s="20"/>
      <c r="AF67" s="20"/>
      <c r="AG67" s="20"/>
      <c r="AH67" s="20"/>
      <c r="AI67" s="20"/>
    </row>
    <row r="68" spans="2:35" s="17" customFormat="1" x14ac:dyDescent="0.2">
      <c r="B68" s="17" t="s">
        <v>83</v>
      </c>
      <c r="C68" s="18"/>
      <c r="D68" s="18"/>
      <c r="E68" s="18"/>
      <c r="F68" s="18"/>
      <c r="G68" s="18">
        <f>G67+G62</f>
        <v>0</v>
      </c>
      <c r="H68" s="18">
        <f>H67+H62</f>
        <v>0</v>
      </c>
      <c r="I68" s="18">
        <f>I67+I62</f>
        <v>0</v>
      </c>
      <c r="J68" s="18">
        <f>J67+J62</f>
        <v>0</v>
      </c>
      <c r="K68" s="18">
        <f>K67+K62</f>
        <v>0</v>
      </c>
      <c r="L68" s="30">
        <f>L67+L62</f>
        <v>0</v>
      </c>
      <c r="M68" s="18">
        <f>M67+M62</f>
        <v>0</v>
      </c>
      <c r="N68" s="18">
        <f>N67+N62</f>
        <v>0</v>
      </c>
      <c r="O68" s="18">
        <f>O67+O62</f>
        <v>0</v>
      </c>
      <c r="P68" s="18">
        <f>P67+P62</f>
        <v>0</v>
      </c>
      <c r="Q68" s="18">
        <f>Q67+Q62</f>
        <v>0</v>
      </c>
      <c r="R68" s="18">
        <f>R67+R62</f>
        <v>0</v>
      </c>
      <c r="S68" s="18">
        <f>S67+S62</f>
        <v>0</v>
      </c>
      <c r="T68" s="18">
        <f>T67+T62</f>
        <v>0</v>
      </c>
      <c r="U68" s="18">
        <f>U67+U62</f>
        <v>0</v>
      </c>
      <c r="V68" s="18">
        <f>V67+V62</f>
        <v>0</v>
      </c>
      <c r="W68" s="18">
        <f>W67+W62</f>
        <v>91964</v>
      </c>
      <c r="X68" s="18">
        <f>X67+X62</f>
        <v>0</v>
      </c>
      <c r="Y68" s="18">
        <f>Y67+Y62</f>
        <v>74590</v>
      </c>
      <c r="Z68" s="18">
        <f>Z67+Z62</f>
        <v>89591</v>
      </c>
      <c r="AA68" s="18"/>
      <c r="AB68" s="18"/>
      <c r="AC68" s="18"/>
      <c r="AD68" s="18">
        <f>SUM(AD62:AD66)</f>
        <v>19658</v>
      </c>
      <c r="AE68" s="18">
        <f>SUM(AE62:AE66)</f>
        <v>91964</v>
      </c>
      <c r="AF68" s="18"/>
      <c r="AG68" s="18"/>
      <c r="AH68" s="18"/>
      <c r="AI68" s="18"/>
    </row>
    <row r="69" spans="2:35" s="9" customFormat="1" x14ac:dyDescent="0.2">
      <c r="B69" s="8" t="s">
        <v>84</v>
      </c>
      <c r="C69" s="11"/>
      <c r="D69" s="11"/>
      <c r="E69" s="11"/>
      <c r="F69" s="11"/>
      <c r="G69" s="11"/>
      <c r="H69" s="11"/>
      <c r="I69" s="11"/>
      <c r="J69" s="11"/>
      <c r="K69" s="11"/>
      <c r="L69" s="28"/>
      <c r="M69" s="11"/>
      <c r="N69" s="11"/>
      <c r="O69" s="11"/>
      <c r="P69" s="28"/>
      <c r="Q69" s="11"/>
      <c r="R69" s="11"/>
      <c r="S69" s="11"/>
      <c r="T69" s="28"/>
      <c r="U69" s="11"/>
      <c r="V69" s="11"/>
      <c r="W69" s="11"/>
      <c r="X69" s="28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</row>
    <row r="70" spans="2:35" x14ac:dyDescent="0.2">
      <c r="B70" t="s">
        <v>85</v>
      </c>
      <c r="C70" s="36"/>
      <c r="D70" s="36"/>
      <c r="E70" s="36"/>
      <c r="F70" s="36"/>
      <c r="G70" s="36"/>
      <c r="H70" s="36"/>
      <c r="I70" s="36"/>
      <c r="J70" s="36"/>
      <c r="K70" s="36"/>
      <c r="L70" s="37"/>
      <c r="M70" s="36"/>
      <c r="N70" s="36"/>
      <c r="O70" s="36"/>
      <c r="P70" s="37"/>
      <c r="Q70" s="36"/>
      <c r="R70" s="36"/>
      <c r="S70" s="36"/>
      <c r="T70" s="37"/>
      <c r="U70" s="36"/>
      <c r="V70" s="36"/>
      <c r="W70" s="36">
        <f>AE70</f>
        <v>0</v>
      </c>
      <c r="X70" s="37"/>
      <c r="Y70" s="36">
        <v>0</v>
      </c>
      <c r="Z70" s="36">
        <v>0</v>
      </c>
      <c r="AA70" s="36"/>
      <c r="AB70" s="36"/>
      <c r="AC70" s="36"/>
      <c r="AD70" s="36">
        <v>0</v>
      </c>
      <c r="AE70" s="36">
        <v>0</v>
      </c>
      <c r="AF70" s="36"/>
      <c r="AG70" s="36"/>
      <c r="AH70" s="36"/>
      <c r="AI70" s="36"/>
    </row>
    <row r="71" spans="2:35" x14ac:dyDescent="0.2">
      <c r="B71" t="s">
        <v>86</v>
      </c>
      <c r="C71" s="36"/>
      <c r="D71" s="36"/>
      <c r="E71" s="36"/>
      <c r="F71" s="36"/>
      <c r="G71" s="36"/>
      <c r="H71" s="36"/>
      <c r="I71" s="36"/>
      <c r="J71" s="36"/>
      <c r="K71" s="36"/>
      <c r="L71" s="37"/>
      <c r="M71" s="36"/>
      <c r="N71" s="36"/>
      <c r="O71" s="36"/>
      <c r="P71" s="37"/>
      <c r="Q71" s="36"/>
      <c r="R71" s="36"/>
      <c r="S71" s="36"/>
      <c r="T71" s="37"/>
      <c r="U71" s="36"/>
      <c r="V71" s="36"/>
      <c r="W71" s="36">
        <f>AE71</f>
        <v>0</v>
      </c>
      <c r="X71" s="37"/>
      <c r="Y71" s="36">
        <v>0</v>
      </c>
      <c r="Z71" s="36">
        <v>0</v>
      </c>
      <c r="AA71" s="36"/>
      <c r="AB71" s="36"/>
      <c r="AC71" s="36"/>
      <c r="AD71" s="36">
        <v>0</v>
      </c>
      <c r="AE71" s="36">
        <v>0</v>
      </c>
      <c r="AF71" s="36"/>
      <c r="AG71" s="36"/>
      <c r="AH71" s="36"/>
      <c r="AI71" s="36"/>
    </row>
    <row r="72" spans="2:35" x14ac:dyDescent="0.2">
      <c r="B72" t="s">
        <v>87</v>
      </c>
      <c r="C72" s="36"/>
      <c r="D72" s="36"/>
      <c r="E72" s="36"/>
      <c r="F72" s="36"/>
      <c r="G72" s="36"/>
      <c r="H72" s="36"/>
      <c r="I72" s="36"/>
      <c r="J72" s="36"/>
      <c r="K72" s="36"/>
      <c r="L72" s="37"/>
      <c r="M72" s="36"/>
      <c r="N72" s="36"/>
      <c r="O72" s="36"/>
      <c r="P72" s="37"/>
      <c r="Q72" s="36"/>
      <c r="R72" s="36"/>
      <c r="S72" s="36"/>
      <c r="T72" s="37"/>
      <c r="U72" s="36"/>
      <c r="V72" s="36"/>
      <c r="W72" s="36">
        <f>AE72</f>
        <v>5</v>
      </c>
      <c r="X72" s="37"/>
      <c r="Y72" s="36">
        <v>5</v>
      </c>
      <c r="Z72" s="36">
        <v>5</v>
      </c>
      <c r="AA72" s="36"/>
      <c r="AB72" s="36"/>
      <c r="AC72" s="36"/>
      <c r="AD72" s="36">
        <v>0</v>
      </c>
      <c r="AE72" s="36">
        <v>5</v>
      </c>
      <c r="AF72" s="36"/>
      <c r="AG72" s="36"/>
      <c r="AH72" s="36"/>
      <c r="AI72" s="36"/>
    </row>
    <row r="73" spans="2:35" x14ac:dyDescent="0.2">
      <c r="B73" t="s">
        <v>88</v>
      </c>
      <c r="C73" s="36"/>
      <c r="D73" s="36"/>
      <c r="E73" s="36"/>
      <c r="F73" s="36"/>
      <c r="G73" s="36"/>
      <c r="H73" s="36"/>
      <c r="I73" s="36"/>
      <c r="J73" s="36"/>
      <c r="K73" s="36"/>
      <c r="L73" s="37"/>
      <c r="M73" s="36"/>
      <c r="N73" s="36"/>
      <c r="O73" s="36"/>
      <c r="P73" s="37"/>
      <c r="Q73" s="36"/>
      <c r="R73" s="36"/>
      <c r="S73" s="36"/>
      <c r="T73" s="37"/>
      <c r="U73" s="36"/>
      <c r="V73" s="36"/>
      <c r="W73" s="36">
        <f>AE73</f>
        <v>5</v>
      </c>
      <c r="X73" s="37"/>
      <c r="Y73" s="36">
        <v>5</v>
      </c>
      <c r="Z73" s="36">
        <v>5</v>
      </c>
      <c r="AA73" s="36"/>
      <c r="AB73" s="36"/>
      <c r="AC73" s="36"/>
      <c r="AD73" s="36">
        <v>0</v>
      </c>
      <c r="AE73" s="36">
        <v>5</v>
      </c>
      <c r="AF73" s="36"/>
      <c r="AG73" s="36"/>
      <c r="AH73" s="36"/>
      <c r="AI73" s="36"/>
    </row>
    <row r="74" spans="2:35" x14ac:dyDescent="0.2">
      <c r="B74" t="s">
        <v>89</v>
      </c>
      <c r="C74" s="36"/>
      <c r="D74" s="36"/>
      <c r="E74" s="36"/>
      <c r="F74" s="36"/>
      <c r="G74" s="36"/>
      <c r="H74" s="36"/>
      <c r="I74" s="36"/>
      <c r="J74" s="36"/>
      <c r="K74" s="36"/>
      <c r="L74" s="37"/>
      <c r="M74" s="36"/>
      <c r="N74" s="36"/>
      <c r="O74" s="36"/>
      <c r="P74" s="37"/>
      <c r="Q74" s="36"/>
      <c r="R74" s="36"/>
      <c r="S74" s="36"/>
      <c r="T74" s="37"/>
      <c r="U74" s="36"/>
      <c r="V74" s="36"/>
      <c r="W74" s="36">
        <f>AE74</f>
        <v>8</v>
      </c>
      <c r="X74" s="37"/>
      <c r="Y74" s="36">
        <v>8</v>
      </c>
      <c r="Z74" s="36">
        <v>8</v>
      </c>
      <c r="AA74" s="36"/>
      <c r="AB74" s="36"/>
      <c r="AC74" s="36"/>
      <c r="AD74" s="36">
        <v>0</v>
      </c>
      <c r="AE74" s="36">
        <v>8</v>
      </c>
      <c r="AF74" s="36"/>
      <c r="AG74" s="36"/>
      <c r="AH74" s="36"/>
      <c r="AI74" s="36"/>
    </row>
    <row r="75" spans="2:35" x14ac:dyDescent="0.2">
      <c r="B75" t="s">
        <v>90</v>
      </c>
      <c r="C75" s="36"/>
      <c r="D75" s="36"/>
      <c r="E75" s="36"/>
      <c r="F75" s="36"/>
      <c r="G75" s="36"/>
      <c r="H75" s="36"/>
      <c r="I75" s="36"/>
      <c r="J75" s="36"/>
      <c r="K75" s="36"/>
      <c r="L75" s="37"/>
      <c r="M75" s="36"/>
      <c r="N75" s="36"/>
      <c r="O75" s="36"/>
      <c r="P75" s="37"/>
      <c r="Q75" s="36"/>
      <c r="R75" s="36"/>
      <c r="S75" s="36"/>
      <c r="T75" s="37"/>
      <c r="U75" s="36"/>
      <c r="V75" s="36"/>
      <c r="W75" s="36">
        <f>AE75</f>
        <v>171155</v>
      </c>
      <c r="X75" s="37"/>
      <c r="Y75" s="36">
        <v>175400</v>
      </c>
      <c r="Z75" s="36">
        <v>185435</v>
      </c>
      <c r="AA75" s="36"/>
      <c r="AB75" s="36"/>
      <c r="AC75" s="36"/>
      <c r="AD75" s="36">
        <v>0</v>
      </c>
      <c r="AE75" s="36">
        <v>171155</v>
      </c>
      <c r="AF75" s="36"/>
      <c r="AG75" s="36"/>
      <c r="AH75" s="36"/>
      <c r="AI75" s="36"/>
    </row>
    <row r="76" spans="2:35" x14ac:dyDescent="0.2">
      <c r="B76" t="s">
        <v>91</v>
      </c>
      <c r="C76" s="36"/>
      <c r="D76" s="36"/>
      <c r="E76" s="36"/>
      <c r="F76" s="36"/>
      <c r="G76" s="36"/>
      <c r="H76" s="36"/>
      <c r="I76" s="36"/>
      <c r="J76" s="36"/>
      <c r="K76" s="36"/>
      <c r="L76" s="37"/>
      <c r="M76" s="36"/>
      <c r="N76" s="36"/>
      <c r="O76" s="36"/>
      <c r="P76" s="37"/>
      <c r="Q76" s="36"/>
      <c r="R76" s="36"/>
      <c r="S76" s="36"/>
      <c r="T76" s="37"/>
      <c r="U76" s="36"/>
      <c r="V76" s="36"/>
      <c r="W76" s="36">
        <f>AE76</f>
        <v>0</v>
      </c>
      <c r="X76" s="37"/>
      <c r="Y76" s="36">
        <v>0</v>
      </c>
      <c r="Z76" s="36">
        <v>0</v>
      </c>
      <c r="AA76" s="36"/>
      <c r="AB76" s="36"/>
      <c r="AC76" s="36"/>
      <c r="AD76" s="36">
        <v>117573</v>
      </c>
      <c r="AE76" s="36">
        <v>0</v>
      </c>
      <c r="AF76" s="36"/>
      <c r="AG76" s="36"/>
      <c r="AH76" s="36"/>
      <c r="AI76" s="36"/>
    </row>
    <row r="77" spans="2:35" x14ac:dyDescent="0.2">
      <c r="B77" t="s">
        <v>92</v>
      </c>
      <c r="C77" s="36"/>
      <c r="D77" s="36"/>
      <c r="E77" s="36"/>
      <c r="F77" s="36"/>
      <c r="G77" s="36"/>
      <c r="H77" s="36"/>
      <c r="I77" s="36"/>
      <c r="J77" s="36"/>
      <c r="K77" s="36"/>
      <c r="L77" s="37"/>
      <c r="M77" s="36"/>
      <c r="N77" s="36"/>
      <c r="O77" s="36"/>
      <c r="P77" s="37"/>
      <c r="Q77" s="36"/>
      <c r="R77" s="36"/>
      <c r="S77" s="36"/>
      <c r="T77" s="37"/>
      <c r="U77" s="36"/>
      <c r="V77" s="36"/>
      <c r="W77" s="36">
        <f>AE77</f>
        <v>-433</v>
      </c>
      <c r="X77" s="37"/>
      <c r="Y77" s="36">
        <v>-526</v>
      </c>
      <c r="Z77" s="36">
        <v>-271</v>
      </c>
      <c r="AA77" s="36"/>
      <c r="AB77" s="36"/>
      <c r="AC77" s="36"/>
      <c r="AD77" s="36">
        <v>-168</v>
      </c>
      <c r="AE77" s="36">
        <v>-433</v>
      </c>
      <c r="AF77" s="36"/>
      <c r="AG77" s="36"/>
      <c r="AH77" s="36"/>
      <c r="AI77" s="36"/>
    </row>
    <row r="78" spans="2:35" x14ac:dyDescent="0.2">
      <c r="B78" t="s">
        <v>93</v>
      </c>
      <c r="C78" s="36"/>
      <c r="D78" s="36"/>
      <c r="E78" s="36"/>
      <c r="F78" s="36"/>
      <c r="G78" s="36"/>
      <c r="H78" s="36"/>
      <c r="I78" s="36"/>
      <c r="J78" s="36"/>
      <c r="K78" s="36"/>
      <c r="L78" s="37"/>
      <c r="M78" s="36"/>
      <c r="N78" s="36"/>
      <c r="O78" s="36"/>
      <c r="P78" s="37"/>
      <c r="Q78" s="36"/>
      <c r="R78" s="36"/>
      <c r="S78" s="36"/>
      <c r="T78" s="37"/>
      <c r="U78" s="36"/>
      <c r="V78" s="36"/>
      <c r="W78" s="36">
        <f>AE78</f>
        <v>-70461</v>
      </c>
      <c r="X78" s="37"/>
      <c r="Y78" s="36">
        <v>-84106</v>
      </c>
      <c r="Z78" s="36">
        <v>-93872</v>
      </c>
      <c r="AA78" s="36"/>
      <c r="AB78" s="36"/>
      <c r="AC78" s="36"/>
      <c r="AD78" s="36">
        <v>-39908</v>
      </c>
      <c r="AE78" s="36">
        <v>-70461</v>
      </c>
      <c r="AF78" s="36"/>
      <c r="AG78" s="36"/>
      <c r="AH78" s="36"/>
      <c r="AI78" s="36"/>
    </row>
    <row r="79" spans="2:35" x14ac:dyDescent="0.2">
      <c r="B79" t="s">
        <v>94</v>
      </c>
      <c r="C79" s="36"/>
      <c r="D79" s="36"/>
      <c r="E79" s="36"/>
      <c r="F79" s="36"/>
      <c r="G79" s="36"/>
      <c r="H79" s="36"/>
      <c r="I79" s="36"/>
      <c r="J79" s="36"/>
      <c r="K79" s="36"/>
      <c r="L79" s="37"/>
      <c r="M79" s="36"/>
      <c r="N79" s="36"/>
      <c r="O79" s="36"/>
      <c r="P79" s="37"/>
      <c r="Q79" s="36"/>
      <c r="R79" s="36"/>
      <c r="S79" s="36"/>
      <c r="T79" s="37"/>
      <c r="U79" s="36"/>
      <c r="V79" s="36"/>
      <c r="W79" s="36">
        <f>AE79</f>
        <v>251693</v>
      </c>
      <c r="X79" s="37"/>
      <c r="Y79" s="36">
        <v>219488</v>
      </c>
      <c r="Z79" s="36">
        <v>205367</v>
      </c>
      <c r="AA79" s="36"/>
      <c r="AB79" s="36"/>
      <c r="AC79" s="36"/>
      <c r="AD79" s="36">
        <v>2490</v>
      </c>
      <c r="AE79" s="36">
        <v>251693</v>
      </c>
      <c r="AF79" s="36"/>
      <c r="AG79" s="36"/>
      <c r="AH79" s="36"/>
      <c r="AI79" s="36"/>
    </row>
    <row r="80" spans="2:35" s="6" customFormat="1" x14ac:dyDescent="0.2">
      <c r="B80" s="6" t="s">
        <v>95</v>
      </c>
      <c r="C80" s="10"/>
      <c r="D80" s="10"/>
      <c r="E80" s="10"/>
      <c r="F80" s="10"/>
      <c r="G80" s="10"/>
      <c r="H80" s="10"/>
      <c r="I80" s="10"/>
      <c r="J80" s="10"/>
      <c r="K80" s="10"/>
      <c r="L80" s="27"/>
      <c r="M80" s="10"/>
      <c r="N80" s="10"/>
      <c r="O80" s="10"/>
      <c r="P80" s="27"/>
      <c r="Q80" s="10"/>
      <c r="R80" s="10"/>
      <c r="S80" s="10"/>
      <c r="T80" s="27"/>
      <c r="U80" s="10"/>
      <c r="V80" s="10"/>
      <c r="W80" s="36">
        <f>AE80</f>
        <v>0</v>
      </c>
      <c r="X80" s="27"/>
      <c r="Y80" s="10">
        <v>0</v>
      </c>
      <c r="Z80" s="10">
        <v>0</v>
      </c>
      <c r="AA80" s="10"/>
      <c r="AB80" s="10"/>
      <c r="AC80" s="10"/>
      <c r="AD80" s="10">
        <v>0</v>
      </c>
      <c r="AE80" s="10">
        <v>0</v>
      </c>
      <c r="AF80" s="10"/>
      <c r="AG80" s="10"/>
      <c r="AH80" s="10"/>
      <c r="AI80" s="10"/>
    </row>
    <row r="81" spans="2:35" s="19" customFormat="1" x14ac:dyDescent="0.2">
      <c r="B81" s="19" t="s">
        <v>96</v>
      </c>
      <c r="C81" s="20"/>
      <c r="D81" s="20"/>
      <c r="E81" s="20"/>
      <c r="F81" s="20"/>
      <c r="G81" s="20">
        <f>SUM(G72:G80)</f>
        <v>0</v>
      </c>
      <c r="H81" s="20">
        <f>SUM(H72:H80)</f>
        <v>0</v>
      </c>
      <c r="I81" s="20">
        <f>SUM(I72:I80)</f>
        <v>0</v>
      </c>
      <c r="J81" s="20">
        <f>SUM(J72:J80)</f>
        <v>0</v>
      </c>
      <c r="K81" s="20">
        <f>SUM(K72:K80)</f>
        <v>0</v>
      </c>
      <c r="L81" s="29">
        <f>SUM(L72:L80)</f>
        <v>0</v>
      </c>
      <c r="M81" s="20">
        <f>SUM(M72:M80)</f>
        <v>0</v>
      </c>
      <c r="N81" s="20">
        <f>SUM(N72:N80)</f>
        <v>0</v>
      </c>
      <c r="O81" s="20">
        <f>SUM(O72:O80)</f>
        <v>0</v>
      </c>
      <c r="P81" s="20">
        <f>SUM(P72:P80)</f>
        <v>0</v>
      </c>
      <c r="Q81" s="20">
        <f>SUM(Q72:Q80)</f>
        <v>0</v>
      </c>
      <c r="R81" s="20">
        <f>SUM(R72:R80)</f>
        <v>0</v>
      </c>
      <c r="S81" s="20">
        <f>SUM(S72:S80)</f>
        <v>0</v>
      </c>
      <c r="T81" s="20">
        <f>SUM(T72:T80)</f>
        <v>0</v>
      </c>
      <c r="U81" s="20">
        <f>SUM(U72:U80)</f>
        <v>0</v>
      </c>
      <c r="V81" s="20">
        <f>SUM(V72:V80)</f>
        <v>0</v>
      </c>
      <c r="W81" s="20">
        <f>SUM(W72:W80)</f>
        <v>351972</v>
      </c>
      <c r="X81" s="20">
        <f>SUM(X72:X80)</f>
        <v>0</v>
      </c>
      <c r="Y81" s="20">
        <f>SUM(Y72:Y80)</f>
        <v>310274</v>
      </c>
      <c r="Z81" s="20">
        <f>SUM(Z72:Z80)</f>
        <v>296677</v>
      </c>
      <c r="AA81" s="20"/>
      <c r="AB81" s="20"/>
      <c r="AC81" s="20"/>
      <c r="AD81" s="20">
        <f>SUM(AD70:AD80)</f>
        <v>79987</v>
      </c>
      <c r="AE81" s="20">
        <f>SUM(AE70:AE80)</f>
        <v>351972</v>
      </c>
      <c r="AF81" s="20"/>
      <c r="AG81" s="20"/>
      <c r="AH81" s="20"/>
      <c r="AI81" s="20"/>
    </row>
    <row r="82" spans="2:35" s="17" customFormat="1" x14ac:dyDescent="0.2">
      <c r="B82" s="17" t="s">
        <v>97</v>
      </c>
      <c r="C82" s="18"/>
      <c r="D82" s="18"/>
      <c r="E82" s="18"/>
      <c r="F82" s="18"/>
      <c r="G82" s="18">
        <f>G68+G81</f>
        <v>0</v>
      </c>
      <c r="H82" s="18">
        <f>H68+H81</f>
        <v>0</v>
      </c>
      <c r="I82" s="18">
        <f>I68+I81</f>
        <v>0</v>
      </c>
      <c r="J82" s="18">
        <f>J68+J81</f>
        <v>0</v>
      </c>
      <c r="K82" s="18">
        <f>K68+K81</f>
        <v>0</v>
      </c>
      <c r="L82" s="30">
        <f>L68+L81</f>
        <v>0</v>
      </c>
      <c r="M82" s="18">
        <f>M68+M81</f>
        <v>0</v>
      </c>
      <c r="N82" s="18">
        <f>N68+N81</f>
        <v>0</v>
      </c>
      <c r="O82" s="18">
        <f>O68+O81</f>
        <v>0</v>
      </c>
      <c r="P82" s="18">
        <f>P68+P81</f>
        <v>0</v>
      </c>
      <c r="Q82" s="18">
        <f>Q68+Q81</f>
        <v>0</v>
      </c>
      <c r="R82" s="18">
        <f>R68+R81</f>
        <v>0</v>
      </c>
      <c r="S82" s="18">
        <f>S68+S81</f>
        <v>0</v>
      </c>
      <c r="T82" s="18">
        <f>T68+T81</f>
        <v>0</v>
      </c>
      <c r="U82" s="18">
        <f>U68+U81</f>
        <v>0</v>
      </c>
      <c r="V82" s="18">
        <f>V68+V81</f>
        <v>0</v>
      </c>
      <c r="W82" s="18">
        <f>W68+W81</f>
        <v>443936</v>
      </c>
      <c r="X82" s="18">
        <f>X68+X81</f>
        <v>0</v>
      </c>
      <c r="Y82" s="18">
        <f>Y68+Y81</f>
        <v>384864</v>
      </c>
      <c r="Z82" s="18">
        <f>Z68+Z81</f>
        <v>386268</v>
      </c>
      <c r="AA82" s="18"/>
      <c r="AB82" s="18"/>
      <c r="AC82" s="18"/>
      <c r="AD82" s="18">
        <f>AD81+AD68</f>
        <v>99645</v>
      </c>
      <c r="AE82" s="18">
        <f>AE81+AE68</f>
        <v>443936</v>
      </c>
      <c r="AF82" s="18"/>
      <c r="AG82" s="18"/>
      <c r="AH82" s="18"/>
      <c r="AI82" s="18"/>
    </row>
    <row r="83" spans="2:35" x14ac:dyDescent="0.2">
      <c r="C83" s="36"/>
      <c r="D83" s="36"/>
      <c r="E83" s="36"/>
      <c r="F83" s="36"/>
      <c r="G83" s="36"/>
      <c r="H83" s="36"/>
      <c r="I83" s="36"/>
      <c r="J83" s="36"/>
      <c r="K83" s="36"/>
      <c r="L83" s="37"/>
      <c r="M83" s="36"/>
      <c r="N83" s="36"/>
      <c r="O83" s="36"/>
      <c r="P83" s="37"/>
      <c r="Q83" s="36"/>
      <c r="R83" s="36"/>
      <c r="S83" s="36"/>
      <c r="T83" s="37"/>
      <c r="U83" s="36"/>
      <c r="V83" s="36"/>
      <c r="W83" s="36"/>
      <c r="X83" s="37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</row>
    <row r="84" spans="2:35" x14ac:dyDescent="0.2">
      <c r="C84" s="36"/>
      <c r="D84" s="36"/>
      <c r="E84" s="36"/>
      <c r="F84" s="36"/>
      <c r="G84" s="36"/>
      <c r="H84" s="36"/>
      <c r="I84" s="36"/>
      <c r="J84" s="36"/>
      <c r="K84" s="36"/>
      <c r="L84" s="37"/>
      <c r="M84" s="36"/>
      <c r="N84" s="36"/>
      <c r="O84" s="36"/>
      <c r="P84" s="37"/>
      <c r="Q84" s="36"/>
      <c r="R84" s="36"/>
      <c r="S84" s="36"/>
      <c r="T84" s="37"/>
      <c r="U84" s="36"/>
      <c r="V84" s="36"/>
      <c r="W84" s="36"/>
      <c r="X84" s="37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</row>
    <row r="85" spans="2:35" x14ac:dyDescent="0.2">
      <c r="C85" s="36"/>
      <c r="D85" s="36"/>
      <c r="E85" s="36"/>
      <c r="F85" s="36"/>
      <c r="G85" s="36"/>
      <c r="H85" s="36"/>
      <c r="I85" s="36"/>
      <c r="J85" s="36"/>
      <c r="K85" s="36"/>
      <c r="L85" s="37"/>
      <c r="M85" s="36"/>
      <c r="N85" s="36"/>
      <c r="O85" s="36"/>
      <c r="P85" s="37"/>
      <c r="Q85" s="36"/>
      <c r="R85" s="36"/>
      <c r="S85" s="36"/>
      <c r="T85" s="37"/>
      <c r="U85" s="36"/>
      <c r="V85" s="36"/>
      <c r="W85" s="36"/>
      <c r="X85" s="37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</row>
    <row r="86" spans="2:35" s="5" customFormat="1" x14ac:dyDescent="0.2">
      <c r="B86" s="4" t="s">
        <v>98</v>
      </c>
      <c r="C86" s="13"/>
      <c r="D86" s="13"/>
      <c r="E86" s="13"/>
      <c r="F86" s="13"/>
      <c r="G86" s="13"/>
      <c r="H86" s="13"/>
      <c r="I86" s="13"/>
      <c r="J86" s="13"/>
      <c r="K86" s="13"/>
      <c r="L86" s="33"/>
      <c r="M86" s="13"/>
      <c r="N86" s="13"/>
      <c r="O86" s="13"/>
      <c r="P86" s="33"/>
      <c r="Q86" s="13"/>
      <c r="R86" s="13"/>
      <c r="S86" s="13"/>
      <c r="T86" s="33"/>
      <c r="U86" s="13"/>
      <c r="V86" s="13"/>
      <c r="W86" s="13"/>
      <c r="X86" s="3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</row>
    <row r="87" spans="2:35" s="23" customFormat="1" x14ac:dyDescent="0.2">
      <c r="B87" s="23" t="s">
        <v>99</v>
      </c>
      <c r="C87" s="22"/>
      <c r="D87" s="22"/>
      <c r="E87" s="22"/>
      <c r="F87" s="22"/>
      <c r="G87" s="22"/>
      <c r="H87" s="22"/>
      <c r="I87" s="22"/>
      <c r="J87" s="22"/>
      <c r="K87" s="22"/>
      <c r="L87" s="34"/>
      <c r="M87" s="22"/>
      <c r="N87" s="22"/>
      <c r="O87" s="22"/>
      <c r="P87" s="34"/>
      <c r="Q87" s="22"/>
      <c r="R87" s="22"/>
      <c r="S87" s="22"/>
      <c r="T87" s="34">
        <v>8527</v>
      </c>
      <c r="U87" s="22">
        <v>-38372</v>
      </c>
      <c r="V87" s="22">
        <v>-58612</v>
      </c>
      <c r="W87" s="22"/>
      <c r="X87" s="34">
        <v>-47508</v>
      </c>
      <c r="Y87" s="22">
        <v>-88505</v>
      </c>
      <c r="Z87" s="36">
        <v>-121424</v>
      </c>
      <c r="AA87" s="22"/>
      <c r="AB87" s="22"/>
      <c r="AC87" s="22"/>
      <c r="AD87" s="22"/>
      <c r="AE87" s="22"/>
      <c r="AF87" s="22"/>
      <c r="AG87" s="22"/>
      <c r="AH87" s="22"/>
      <c r="AI87" s="22"/>
    </row>
    <row r="88" spans="2:35" s="23" customFormat="1" x14ac:dyDescent="0.2">
      <c r="B88" s="23" t="s">
        <v>100</v>
      </c>
      <c r="C88" s="22"/>
      <c r="D88" s="22"/>
      <c r="E88" s="22"/>
      <c r="F88" s="22"/>
      <c r="G88" s="22"/>
      <c r="H88" s="22"/>
      <c r="I88" s="22"/>
      <c r="J88" s="22"/>
      <c r="K88" s="22"/>
      <c r="L88" s="34"/>
      <c r="M88" s="22"/>
      <c r="N88" s="22"/>
      <c r="O88" s="22"/>
      <c r="P88" s="34"/>
      <c r="Q88" s="22"/>
      <c r="R88" s="22"/>
      <c r="S88" s="22"/>
      <c r="T88" s="34">
        <f>-2728-8695</f>
        <v>-11423</v>
      </c>
      <c r="U88" s="22">
        <v>-6998</v>
      </c>
      <c r="V88" s="22">
        <f>-11293-29201</f>
        <v>-40494</v>
      </c>
      <c r="W88" s="22"/>
      <c r="X88" s="34">
        <f>-4660-16907</f>
        <v>-21567</v>
      </c>
      <c r="Y88" s="22">
        <v>-12197</v>
      </c>
      <c r="Z88" s="36">
        <v>-25165</v>
      </c>
      <c r="AA88" s="22"/>
      <c r="AB88" s="22"/>
      <c r="AC88" s="22"/>
      <c r="AD88" s="22"/>
      <c r="AE88" s="22"/>
      <c r="AF88" s="22"/>
      <c r="AG88" s="22"/>
      <c r="AH88" s="22"/>
      <c r="AI88" s="22"/>
    </row>
    <row r="89" spans="2:35" s="23" customFormat="1" x14ac:dyDescent="0.2">
      <c r="B89" s="23" t="s">
        <v>101</v>
      </c>
      <c r="C89" s="22"/>
      <c r="D89" s="22"/>
      <c r="E89" s="22"/>
      <c r="F89" s="22"/>
      <c r="G89" s="22"/>
      <c r="H89" s="22"/>
      <c r="I89" s="22"/>
      <c r="J89" s="22"/>
      <c r="K89" s="22"/>
      <c r="L89" s="34"/>
      <c r="M89" s="22"/>
      <c r="N89" s="22"/>
      <c r="O89" s="22"/>
      <c r="P89" s="34"/>
      <c r="Q89" s="22"/>
      <c r="R89" s="22"/>
      <c r="S89" s="22"/>
      <c r="T89" s="34">
        <v>356</v>
      </c>
      <c r="U89" s="22">
        <v>598</v>
      </c>
      <c r="V89" s="22">
        <v>1899</v>
      </c>
      <c r="W89" s="22"/>
      <c r="X89" s="34">
        <v>2254</v>
      </c>
      <c r="Y89" s="22">
        <v>4695</v>
      </c>
      <c r="Z89" s="36">
        <v>7093</v>
      </c>
      <c r="AA89" s="22"/>
      <c r="AB89" s="22"/>
      <c r="AC89" s="22"/>
      <c r="AD89" s="22"/>
      <c r="AE89" s="22"/>
      <c r="AF89" s="22"/>
      <c r="AG89" s="22"/>
      <c r="AH89" s="22"/>
      <c r="AI89" s="22"/>
    </row>
    <row r="90" spans="2:35" x14ac:dyDescent="0.2">
      <c r="B90" t="s">
        <v>102</v>
      </c>
      <c r="C90" s="36"/>
      <c r="D90" s="36"/>
      <c r="E90" s="36"/>
      <c r="F90" s="36"/>
      <c r="G90" s="36"/>
      <c r="H90" s="36"/>
      <c r="I90" s="36">
        <f>I87-H87</f>
        <v>0</v>
      </c>
      <c r="J90" s="36"/>
      <c r="K90" s="36"/>
      <c r="L90" s="37"/>
      <c r="M90" s="36">
        <f>M87-L87</f>
        <v>0</v>
      </c>
      <c r="N90" s="36"/>
      <c r="O90" s="36"/>
      <c r="P90" s="37"/>
      <c r="Q90" s="36">
        <f>Q87-P87</f>
        <v>0</v>
      </c>
      <c r="R90" s="36">
        <f>R87-Q90-P90</f>
        <v>0</v>
      </c>
      <c r="S90" s="36"/>
      <c r="T90" s="37">
        <f>T87</f>
        <v>8527</v>
      </c>
      <c r="U90" s="36">
        <f>U87-T87</f>
        <v>-46899</v>
      </c>
      <c r="V90" s="36">
        <f>V87-U87-T87</f>
        <v>-28767</v>
      </c>
      <c r="W90" s="36"/>
      <c r="X90" s="37">
        <f>X87</f>
        <v>-47508</v>
      </c>
      <c r="Y90" s="36">
        <f>Y87-X87</f>
        <v>-40997</v>
      </c>
      <c r="Z90" s="36">
        <f>Z87-Y90-X90</f>
        <v>-32919</v>
      </c>
      <c r="AA90" s="36"/>
      <c r="AB90" s="36"/>
      <c r="AC90" s="36"/>
      <c r="AD90" s="36">
        <v>-22807</v>
      </c>
      <c r="AE90" s="36">
        <v>-80095</v>
      </c>
      <c r="AF90" s="36"/>
      <c r="AG90" s="36"/>
      <c r="AH90" s="36"/>
      <c r="AI90" s="36"/>
    </row>
    <row r="91" spans="2:35" s="6" customFormat="1" x14ac:dyDescent="0.2">
      <c r="B91" s="6" t="s">
        <v>103</v>
      </c>
      <c r="C91" s="10"/>
      <c r="D91" s="10"/>
      <c r="E91" s="10"/>
      <c r="F91" s="10"/>
      <c r="G91" s="10"/>
      <c r="H91" s="10"/>
      <c r="I91" s="10">
        <f>I88-H88</f>
        <v>0</v>
      </c>
      <c r="J91" s="10"/>
      <c r="K91" s="10"/>
      <c r="L91" s="27"/>
      <c r="M91" s="10">
        <f>M88-L88</f>
        <v>0</v>
      </c>
      <c r="N91" s="10"/>
      <c r="O91" s="10"/>
      <c r="P91" s="27"/>
      <c r="Q91" s="10">
        <f>Q88-P88</f>
        <v>0</v>
      </c>
      <c r="R91" s="10">
        <f>R88-Q91-P91</f>
        <v>0</v>
      </c>
      <c r="S91" s="10"/>
      <c r="T91" s="27">
        <f>T88</f>
        <v>-11423</v>
      </c>
      <c r="U91" s="10">
        <f>U88-T88</f>
        <v>4425</v>
      </c>
      <c r="V91" s="10">
        <f>V88-U88+V88-T88</f>
        <v>-62567</v>
      </c>
      <c r="W91" s="10"/>
      <c r="X91" s="27">
        <f>X88</f>
        <v>-21567</v>
      </c>
      <c r="Y91" s="10">
        <f>Y88-X88</f>
        <v>9370</v>
      </c>
      <c r="Z91" s="10">
        <f>Z88-Y91-X91</f>
        <v>-12968</v>
      </c>
      <c r="AA91" s="10"/>
      <c r="AB91" s="10"/>
      <c r="AC91" s="10"/>
      <c r="AD91" s="10">
        <f>+-8123-23-22258</f>
        <v>-30404</v>
      </c>
      <c r="AE91" s="10">
        <f>+-15080+-39712</f>
        <v>-54792</v>
      </c>
      <c r="AF91" s="10"/>
      <c r="AG91" s="10"/>
      <c r="AH91" s="10"/>
      <c r="AI91" s="10"/>
    </row>
    <row r="92" spans="2:35" x14ac:dyDescent="0.2">
      <c r="B92" t="s">
        <v>104</v>
      </c>
      <c r="C92" s="36"/>
      <c r="D92" s="36"/>
      <c r="E92" s="36"/>
      <c r="F92" s="36"/>
      <c r="G92" s="36">
        <f>SUM(G90:G91)</f>
        <v>0</v>
      </c>
      <c r="H92" s="36">
        <f>SUM(H90:H91)</f>
        <v>0</v>
      </c>
      <c r="I92" s="36">
        <f>SUM(I90:I91)</f>
        <v>0</v>
      </c>
      <c r="J92" s="36">
        <f>SUM(J90:J91)</f>
        <v>0</v>
      </c>
      <c r="K92" s="36">
        <f>SUM(K90:K91)</f>
        <v>0</v>
      </c>
      <c r="L92" s="37">
        <f>SUM(L90:L91)</f>
        <v>0</v>
      </c>
      <c r="M92" s="36">
        <f>SUM(M90:M91)</f>
        <v>0</v>
      </c>
      <c r="N92" s="36">
        <f>SUM(N90:N91)</f>
        <v>0</v>
      </c>
      <c r="O92" s="36">
        <f>SUM(O90:O91)</f>
        <v>0</v>
      </c>
      <c r="P92" s="36">
        <f>SUM(P90:P91)</f>
        <v>0</v>
      </c>
      <c r="Q92" s="36">
        <f>SUM(Q90:Q91)</f>
        <v>0</v>
      </c>
      <c r="R92" s="36">
        <f>SUM(R90:R91)</f>
        <v>0</v>
      </c>
      <c r="S92" s="36">
        <f>SUM(S90:S91)</f>
        <v>0</v>
      </c>
      <c r="T92" s="36">
        <f>SUM(T90:T91)</f>
        <v>-2896</v>
      </c>
      <c r="U92" s="36">
        <f>SUM(U90:U91)</f>
        <v>-42474</v>
      </c>
      <c r="V92" s="36">
        <f>SUM(V90:V91)</f>
        <v>-91334</v>
      </c>
      <c r="W92" s="36">
        <f>SUM(W90:W91)</f>
        <v>0</v>
      </c>
      <c r="X92" s="36">
        <f>SUM(X90:X91)</f>
        <v>-69075</v>
      </c>
      <c r="Y92" s="36">
        <f>SUM(Y90:Y91)</f>
        <v>-31627</v>
      </c>
      <c r="Z92" s="36">
        <f>SUM(Z90:Z91)</f>
        <v>-45887</v>
      </c>
      <c r="AA92" s="36"/>
      <c r="AB92" s="36"/>
      <c r="AC92" s="36"/>
      <c r="AD92" s="36">
        <f>SUM(AD90:AD91)</f>
        <v>-53211</v>
      </c>
      <c r="AE92" s="36">
        <f>SUM(AE90:AE91)</f>
        <v>-134887</v>
      </c>
      <c r="AF92" s="36"/>
      <c r="AG92" s="36"/>
      <c r="AH92" s="36"/>
      <c r="AI92" s="36"/>
    </row>
    <row r="95" spans="2:35" x14ac:dyDescent="0.2">
      <c r="B95" t="s">
        <v>105</v>
      </c>
      <c r="I95" s="22">
        <f>I89-H89</f>
        <v>0</v>
      </c>
      <c r="J95" s="36">
        <f>J89-I89-H89</f>
        <v>0</v>
      </c>
      <c r="M95" s="22">
        <f>M89-L89</f>
        <v>0</v>
      </c>
      <c r="N95" s="36">
        <f>N89-M89-L89</f>
        <v>0</v>
      </c>
      <c r="Q95" s="22">
        <f>Q89-P89</f>
        <v>0</v>
      </c>
      <c r="R95" s="36">
        <f>R89-Q89-P89</f>
        <v>0</v>
      </c>
      <c r="U95" s="22">
        <f>U89-T89</f>
        <v>242</v>
      </c>
      <c r="V95" s="36">
        <f>V89-U89-T89</f>
        <v>945</v>
      </c>
      <c r="Y95" s="22">
        <f>Y89-X89</f>
        <v>2441</v>
      </c>
      <c r="Z95" s="36">
        <f>Z89-Y89-X89</f>
        <v>144</v>
      </c>
    </row>
    <row r="96" spans="2:35" x14ac:dyDescent="0.2">
      <c r="B96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5"/>
  <sheetViews>
    <sheetView workbookViewId="0">
      <selection activeCell="A22" sqref="A22"/>
    </sheetView>
  </sheetViews>
  <sheetFormatPr defaultRowHeight="15" x14ac:dyDescent="0.2"/>
  <cols>
    <col min="1" max="1" width="16.54296875" style="35" customWidth="1"/>
    <col min="2" max="18" width="10.4921875" style="35" customWidth="1"/>
  </cols>
  <sheetData>
    <row r="1" spans="1:18" x14ac:dyDescent="0.2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</row>
    <row r="2" spans="1:18" x14ac:dyDescent="0.2">
      <c r="A2" s="1" t="s">
        <v>125</v>
      </c>
      <c r="B2" t="s">
        <v>126</v>
      </c>
      <c r="C2" t="s">
        <v>126</v>
      </c>
      <c r="D2" t="s">
        <v>126</v>
      </c>
      <c r="E2" t="s">
        <v>126</v>
      </c>
      <c r="F2" t="s">
        <v>126</v>
      </c>
      <c r="G2" t="s">
        <v>126</v>
      </c>
      <c r="H2" t="s">
        <v>126</v>
      </c>
      <c r="I2" t="s">
        <v>126</v>
      </c>
      <c r="J2" t="s">
        <v>126</v>
      </c>
      <c r="K2" t="s">
        <v>126</v>
      </c>
      <c r="L2" t="s">
        <v>126</v>
      </c>
      <c r="M2" t="s">
        <v>126</v>
      </c>
      <c r="N2" t="s">
        <v>126</v>
      </c>
      <c r="O2" t="s">
        <v>126</v>
      </c>
      <c r="P2" t="s">
        <v>127</v>
      </c>
      <c r="Q2" t="s">
        <v>128</v>
      </c>
      <c r="R2" t="s">
        <v>129</v>
      </c>
    </row>
    <row r="3" spans="1:18" x14ac:dyDescent="0.2">
      <c r="A3" s="1" t="s">
        <v>130</v>
      </c>
      <c r="B3" t="s">
        <v>126</v>
      </c>
      <c r="C3" t="s">
        <v>126</v>
      </c>
      <c r="D3" t="s">
        <v>126</v>
      </c>
      <c r="E3" t="s">
        <v>126</v>
      </c>
      <c r="F3" t="s">
        <v>126</v>
      </c>
      <c r="G3" t="s">
        <v>126</v>
      </c>
      <c r="H3" t="s">
        <v>126</v>
      </c>
      <c r="I3" t="s">
        <v>126</v>
      </c>
      <c r="J3" t="s">
        <v>126</v>
      </c>
      <c r="K3" t="s">
        <v>126</v>
      </c>
      <c r="L3" t="s">
        <v>126</v>
      </c>
      <c r="M3" t="s">
        <v>126</v>
      </c>
      <c r="N3" t="s">
        <v>126</v>
      </c>
      <c r="O3" t="s">
        <v>131</v>
      </c>
      <c r="P3" t="s">
        <v>132</v>
      </c>
      <c r="Q3" t="s">
        <v>133</v>
      </c>
      <c r="R3" t="s">
        <v>134</v>
      </c>
    </row>
    <row r="4" spans="1:18" x14ac:dyDescent="0.2">
      <c r="A4" s="1" t="s">
        <v>135</v>
      </c>
      <c r="B4" t="s">
        <v>126</v>
      </c>
      <c r="C4" t="s">
        <v>126</v>
      </c>
      <c r="D4" t="s">
        <v>126</v>
      </c>
      <c r="E4" t="s">
        <v>126</v>
      </c>
      <c r="F4" t="s">
        <v>126</v>
      </c>
      <c r="G4" t="s">
        <v>126</v>
      </c>
      <c r="H4" t="s">
        <v>126</v>
      </c>
      <c r="I4" t="s">
        <v>126</v>
      </c>
      <c r="J4" t="s">
        <v>126</v>
      </c>
      <c r="K4" t="s">
        <v>126</v>
      </c>
      <c r="L4" t="s">
        <v>126</v>
      </c>
      <c r="M4" t="s">
        <v>126</v>
      </c>
      <c r="N4" t="s">
        <v>126</v>
      </c>
      <c r="O4" t="s">
        <v>136</v>
      </c>
      <c r="P4" t="s">
        <v>137</v>
      </c>
      <c r="Q4" t="s">
        <v>138</v>
      </c>
      <c r="R4" t="s">
        <v>139</v>
      </c>
    </row>
    <row r="5" spans="1:18" x14ac:dyDescent="0.2">
      <c r="A5" s="1" t="s">
        <v>140</v>
      </c>
      <c r="B5" t="s">
        <v>126</v>
      </c>
      <c r="C5" t="s">
        <v>126</v>
      </c>
      <c r="D5" t="s">
        <v>126</v>
      </c>
      <c r="E5" t="s">
        <v>126</v>
      </c>
      <c r="F5" t="s">
        <v>126</v>
      </c>
      <c r="G5" t="s">
        <v>126</v>
      </c>
      <c r="H5" t="s">
        <v>126</v>
      </c>
      <c r="I5" t="s">
        <v>126</v>
      </c>
      <c r="J5" t="s">
        <v>126</v>
      </c>
      <c r="K5" t="s">
        <v>126</v>
      </c>
      <c r="L5" t="s">
        <v>126</v>
      </c>
      <c r="M5" t="s">
        <v>126</v>
      </c>
      <c r="N5" t="s">
        <v>126</v>
      </c>
      <c r="O5" t="s">
        <v>126</v>
      </c>
      <c r="P5" t="s">
        <v>126</v>
      </c>
      <c r="Q5" t="s">
        <v>126</v>
      </c>
      <c r="R5" t="s">
        <v>126</v>
      </c>
    </row>
    <row r="6" spans="1:18" x14ac:dyDescent="0.2">
      <c r="A6" s="1" t="s">
        <v>141</v>
      </c>
      <c r="B6" t="s">
        <v>126</v>
      </c>
      <c r="C6" t="s">
        <v>126</v>
      </c>
      <c r="D6" t="s">
        <v>126</v>
      </c>
      <c r="E6" t="s">
        <v>126</v>
      </c>
      <c r="F6" t="s">
        <v>126</v>
      </c>
      <c r="G6" t="s">
        <v>126</v>
      </c>
      <c r="H6" t="s">
        <v>126</v>
      </c>
      <c r="I6" t="s">
        <v>126</v>
      </c>
      <c r="J6" t="s">
        <v>126</v>
      </c>
      <c r="K6" t="s">
        <v>126</v>
      </c>
      <c r="L6" t="s">
        <v>126</v>
      </c>
      <c r="M6" t="s">
        <v>126</v>
      </c>
      <c r="N6" t="s">
        <v>126</v>
      </c>
      <c r="O6" t="s">
        <v>126</v>
      </c>
      <c r="P6" t="s">
        <v>142</v>
      </c>
      <c r="Q6" t="s">
        <v>143</v>
      </c>
      <c r="R6" t="s">
        <v>144</v>
      </c>
    </row>
    <row r="7" spans="1:18" x14ac:dyDescent="0.2">
      <c r="A7" s="1" t="s">
        <v>145</v>
      </c>
      <c r="B7" t="s">
        <v>126</v>
      </c>
      <c r="C7" t="s">
        <v>126</v>
      </c>
      <c r="D7" t="s">
        <v>126</v>
      </c>
      <c r="E7" t="s">
        <v>126</v>
      </c>
      <c r="F7" t="s">
        <v>126</v>
      </c>
      <c r="G7" t="s">
        <v>126</v>
      </c>
      <c r="H7" t="s">
        <v>126</v>
      </c>
      <c r="I7" t="s">
        <v>126</v>
      </c>
      <c r="J7" t="s">
        <v>126</v>
      </c>
      <c r="K7" t="s">
        <v>126</v>
      </c>
      <c r="L7" t="s">
        <v>126</v>
      </c>
      <c r="M7" t="s">
        <v>126</v>
      </c>
      <c r="N7" t="s">
        <v>126</v>
      </c>
      <c r="O7" t="s">
        <v>146</v>
      </c>
      <c r="P7" t="s">
        <v>147</v>
      </c>
      <c r="Q7" t="s">
        <v>148</v>
      </c>
      <c r="R7" t="s">
        <v>149</v>
      </c>
    </row>
    <row r="8" spans="1:18" x14ac:dyDescent="0.2">
      <c r="A8" s="1" t="s">
        <v>150</v>
      </c>
      <c r="B8" t="s">
        <v>126</v>
      </c>
      <c r="C8" t="s">
        <v>126</v>
      </c>
      <c r="D8" t="s">
        <v>126</v>
      </c>
      <c r="E8" t="s">
        <v>126</v>
      </c>
      <c r="F8" t="s">
        <v>126</v>
      </c>
      <c r="G8" t="s">
        <v>126</v>
      </c>
      <c r="H8" t="s">
        <v>126</v>
      </c>
      <c r="I8" t="s">
        <v>126</v>
      </c>
      <c r="J8" t="s">
        <v>126</v>
      </c>
      <c r="K8" t="s">
        <v>126</v>
      </c>
      <c r="L8" t="s">
        <v>126</v>
      </c>
      <c r="M8" t="s">
        <v>126</v>
      </c>
      <c r="N8" t="s">
        <v>126</v>
      </c>
      <c r="O8" t="s">
        <v>151</v>
      </c>
      <c r="P8" t="s">
        <v>152</v>
      </c>
      <c r="Q8" t="s">
        <v>151</v>
      </c>
      <c r="R8" t="s">
        <v>153</v>
      </c>
    </row>
    <row r="9" spans="1:18" x14ac:dyDescent="0.2">
      <c r="A9" s="1" t="s">
        <v>154</v>
      </c>
      <c r="B9" t="s">
        <v>126</v>
      </c>
      <c r="C9" t="s">
        <v>126</v>
      </c>
      <c r="D9" t="s">
        <v>126</v>
      </c>
      <c r="E9" t="s">
        <v>126</v>
      </c>
      <c r="F9" t="s">
        <v>126</v>
      </c>
      <c r="G9" t="s">
        <v>126</v>
      </c>
      <c r="H9" t="s">
        <v>126</v>
      </c>
      <c r="I9" t="s">
        <v>126</v>
      </c>
      <c r="J9" t="s">
        <v>126</v>
      </c>
      <c r="K9" t="s">
        <v>126</v>
      </c>
      <c r="L9" t="s">
        <v>126</v>
      </c>
      <c r="M9" t="s">
        <v>126</v>
      </c>
      <c r="N9" t="s">
        <v>126</v>
      </c>
      <c r="O9" t="s">
        <v>155</v>
      </c>
      <c r="P9" t="s">
        <v>156</v>
      </c>
      <c r="Q9" t="s">
        <v>157</v>
      </c>
      <c r="R9" t="s">
        <v>158</v>
      </c>
    </row>
    <row r="10" spans="1:18" x14ac:dyDescent="0.2">
      <c r="A10" s="1" t="s">
        <v>159</v>
      </c>
      <c r="B10" t="s">
        <v>126</v>
      </c>
      <c r="C10" t="s">
        <v>126</v>
      </c>
      <c r="D10" t="s">
        <v>126</v>
      </c>
      <c r="E10" t="s">
        <v>126</v>
      </c>
      <c r="F10" t="s">
        <v>126</v>
      </c>
      <c r="G10" t="s">
        <v>126</v>
      </c>
      <c r="H10" t="s">
        <v>126</v>
      </c>
      <c r="I10" t="s">
        <v>126</v>
      </c>
      <c r="J10" t="s">
        <v>126</v>
      </c>
      <c r="K10" t="s">
        <v>126</v>
      </c>
      <c r="L10" t="s">
        <v>126</v>
      </c>
      <c r="M10" t="s">
        <v>126</v>
      </c>
      <c r="N10" t="s">
        <v>126</v>
      </c>
      <c r="O10" t="s">
        <v>160</v>
      </c>
      <c r="P10" t="s">
        <v>161</v>
      </c>
      <c r="Q10" t="s">
        <v>162</v>
      </c>
      <c r="R10" t="s">
        <v>163</v>
      </c>
    </row>
    <row r="11" spans="1:18" x14ac:dyDescent="0.2">
      <c r="A11" s="1" t="s">
        <v>164</v>
      </c>
      <c r="B11" t="s">
        <v>126</v>
      </c>
      <c r="C11" t="s">
        <v>126</v>
      </c>
      <c r="D11" t="s">
        <v>126</v>
      </c>
      <c r="E11" t="s">
        <v>126</v>
      </c>
      <c r="F11" t="s">
        <v>126</v>
      </c>
      <c r="G11" t="s">
        <v>126</v>
      </c>
      <c r="H11" t="s">
        <v>126</v>
      </c>
      <c r="I11" t="s">
        <v>126</v>
      </c>
      <c r="J11" t="s">
        <v>126</v>
      </c>
      <c r="K11" t="s">
        <v>126</v>
      </c>
      <c r="L11" t="s">
        <v>126</v>
      </c>
      <c r="M11" t="s">
        <v>126</v>
      </c>
      <c r="N11" t="s">
        <v>126</v>
      </c>
      <c r="O11" t="s">
        <v>126</v>
      </c>
      <c r="P11" t="s">
        <v>126</v>
      </c>
      <c r="Q11" t="s">
        <v>126</v>
      </c>
      <c r="R11" t="s">
        <v>126</v>
      </c>
    </row>
    <row r="12" spans="1:18" x14ac:dyDescent="0.2">
      <c r="A12" s="1" t="s">
        <v>165</v>
      </c>
      <c r="B12" t="s">
        <v>126</v>
      </c>
      <c r="C12" t="s">
        <v>126</v>
      </c>
      <c r="D12" t="s">
        <v>126</v>
      </c>
      <c r="E12" t="s">
        <v>126</v>
      </c>
      <c r="F12" t="s">
        <v>126</v>
      </c>
      <c r="G12" t="s">
        <v>126</v>
      </c>
      <c r="H12" t="s">
        <v>126</v>
      </c>
      <c r="I12" t="s">
        <v>126</v>
      </c>
      <c r="J12" t="s">
        <v>126</v>
      </c>
      <c r="K12" t="s">
        <v>126</v>
      </c>
      <c r="L12" t="s">
        <v>126</v>
      </c>
      <c r="M12" t="s">
        <v>126</v>
      </c>
      <c r="N12" t="s">
        <v>126</v>
      </c>
      <c r="O12" t="s">
        <v>126</v>
      </c>
      <c r="P12" t="s">
        <v>166</v>
      </c>
      <c r="Q12" t="s">
        <v>167</v>
      </c>
      <c r="R12" t="s">
        <v>168</v>
      </c>
    </row>
    <row r="13" spans="1:18" x14ac:dyDescent="0.2">
      <c r="A13" s="1" t="s">
        <v>169</v>
      </c>
      <c r="B13" t="s">
        <v>126</v>
      </c>
      <c r="C13" t="s">
        <v>126</v>
      </c>
      <c r="D13" t="s">
        <v>126</v>
      </c>
      <c r="E13" t="s">
        <v>126</v>
      </c>
      <c r="F13" t="s">
        <v>126</v>
      </c>
      <c r="G13" t="s">
        <v>126</v>
      </c>
      <c r="H13" t="s">
        <v>126</v>
      </c>
      <c r="I13" t="s">
        <v>126</v>
      </c>
      <c r="J13" t="s">
        <v>126</v>
      </c>
      <c r="K13" t="s">
        <v>126</v>
      </c>
      <c r="L13" t="s">
        <v>126</v>
      </c>
      <c r="M13" t="s">
        <v>126</v>
      </c>
      <c r="N13" t="s">
        <v>126</v>
      </c>
      <c r="O13" t="s">
        <v>170</v>
      </c>
      <c r="P13" s="2">
        <v>-4.0819999999999999</v>
      </c>
      <c r="Q13" s="2">
        <v>-6.9930000000000003</v>
      </c>
      <c r="R13" t="s">
        <v>171</v>
      </c>
    </row>
    <row r="14" spans="1:18" x14ac:dyDescent="0.2">
      <c r="A14" s="1" t="s">
        <v>172</v>
      </c>
      <c r="B14" t="s">
        <v>126</v>
      </c>
      <c r="C14" t="s">
        <v>126</v>
      </c>
      <c r="D14" t="s">
        <v>126</v>
      </c>
      <c r="E14" t="s">
        <v>126</v>
      </c>
      <c r="F14" t="s">
        <v>126</v>
      </c>
      <c r="G14" t="s">
        <v>126</v>
      </c>
      <c r="H14" t="s">
        <v>126</v>
      </c>
      <c r="I14" t="s">
        <v>126</v>
      </c>
      <c r="J14" t="s">
        <v>126</v>
      </c>
      <c r="K14" t="s">
        <v>126</v>
      </c>
      <c r="L14" t="s">
        <v>126</v>
      </c>
      <c r="M14" t="s">
        <v>126</v>
      </c>
      <c r="N14" t="s">
        <v>126</v>
      </c>
      <c r="O14" t="s">
        <v>126</v>
      </c>
      <c r="P14" t="s">
        <v>173</v>
      </c>
      <c r="Q14" t="s">
        <v>174</v>
      </c>
      <c r="R14" t="s">
        <v>175</v>
      </c>
    </row>
    <row r="15" spans="1:18" x14ac:dyDescent="0.2">
      <c r="A15" s="1" t="s">
        <v>176</v>
      </c>
      <c r="B15" t="s">
        <v>126</v>
      </c>
      <c r="C15" t="s">
        <v>126</v>
      </c>
      <c r="D15" t="s">
        <v>126</v>
      </c>
      <c r="E15" t="s">
        <v>126</v>
      </c>
      <c r="F15" t="s">
        <v>126</v>
      </c>
      <c r="G15" t="s">
        <v>126</v>
      </c>
      <c r="H15" t="s">
        <v>126</v>
      </c>
      <c r="I15" t="s">
        <v>126</v>
      </c>
      <c r="J15" t="s">
        <v>126</v>
      </c>
      <c r="K15" t="s">
        <v>126</v>
      </c>
      <c r="L15" t="s">
        <v>126</v>
      </c>
      <c r="M15" t="s">
        <v>126</v>
      </c>
      <c r="N15" t="s">
        <v>126</v>
      </c>
      <c r="O15" t="s">
        <v>173</v>
      </c>
      <c r="P15" t="s">
        <v>177</v>
      </c>
      <c r="Q15" t="s">
        <v>178</v>
      </c>
      <c r="R15" t="s">
        <v>179</v>
      </c>
    </row>
    <row r="16" spans="1:18" x14ac:dyDescent="0.2">
      <c r="A16" s="1" t="s">
        <v>180</v>
      </c>
      <c r="B16" t="s">
        <v>126</v>
      </c>
      <c r="C16" t="s">
        <v>126</v>
      </c>
      <c r="D16" t="s">
        <v>126</v>
      </c>
      <c r="E16" t="s">
        <v>126</v>
      </c>
      <c r="F16" t="s">
        <v>126</v>
      </c>
      <c r="G16" t="s">
        <v>126</v>
      </c>
      <c r="H16" t="s">
        <v>126</v>
      </c>
      <c r="I16" t="s">
        <v>126</v>
      </c>
      <c r="J16" t="s">
        <v>126</v>
      </c>
      <c r="K16" t="s">
        <v>126</v>
      </c>
      <c r="L16" t="s">
        <v>126</v>
      </c>
      <c r="M16" t="s">
        <v>126</v>
      </c>
      <c r="N16" t="s">
        <v>126</v>
      </c>
      <c r="O16" t="s">
        <v>181</v>
      </c>
      <c r="P16" t="s">
        <v>182</v>
      </c>
      <c r="Q16" t="s">
        <v>182</v>
      </c>
      <c r="R16" t="s">
        <v>183</v>
      </c>
    </row>
    <row r="17" spans="1:18" x14ac:dyDescent="0.2">
      <c r="A17" s="1" t="s">
        <v>184</v>
      </c>
      <c r="B17" t="s">
        <v>126</v>
      </c>
      <c r="C17" t="s">
        <v>126</v>
      </c>
      <c r="D17" t="s">
        <v>126</v>
      </c>
      <c r="E17" t="s">
        <v>126</v>
      </c>
      <c r="F17" t="s">
        <v>126</v>
      </c>
      <c r="G17" t="s">
        <v>126</v>
      </c>
      <c r="H17" t="s">
        <v>126</v>
      </c>
      <c r="I17" t="s">
        <v>126</v>
      </c>
      <c r="J17" t="s">
        <v>126</v>
      </c>
      <c r="K17" t="s">
        <v>126</v>
      </c>
      <c r="L17" t="s">
        <v>126</v>
      </c>
      <c r="M17" t="s">
        <v>126</v>
      </c>
      <c r="N17" t="s">
        <v>126</v>
      </c>
      <c r="O17" t="s">
        <v>185</v>
      </c>
      <c r="P17" t="s">
        <v>186</v>
      </c>
      <c r="Q17" t="s">
        <v>187</v>
      </c>
      <c r="R17" t="s">
        <v>188</v>
      </c>
    </row>
    <row r="18" spans="1:18" x14ac:dyDescent="0.2">
      <c r="A18" s="1" t="s">
        <v>189</v>
      </c>
      <c r="B18" t="s">
        <v>126</v>
      </c>
      <c r="C18" t="s">
        <v>126</v>
      </c>
      <c r="D18" t="s">
        <v>126</v>
      </c>
      <c r="E18" t="s">
        <v>126</v>
      </c>
      <c r="F18" t="s">
        <v>126</v>
      </c>
      <c r="G18" t="s">
        <v>126</v>
      </c>
      <c r="H18" t="s">
        <v>126</v>
      </c>
      <c r="I18" t="s">
        <v>126</v>
      </c>
      <c r="J18" t="s">
        <v>126</v>
      </c>
      <c r="K18" t="s">
        <v>126</v>
      </c>
      <c r="L18" t="s">
        <v>126</v>
      </c>
      <c r="M18" t="s">
        <v>126</v>
      </c>
      <c r="N18" t="s">
        <v>126</v>
      </c>
      <c r="O18" t="s">
        <v>190</v>
      </c>
      <c r="P18" t="s">
        <v>191</v>
      </c>
      <c r="Q18" t="s">
        <v>192</v>
      </c>
      <c r="R18" t="s">
        <v>193</v>
      </c>
    </row>
    <row r="19" spans="1:18" x14ac:dyDescent="0.2">
      <c r="A19" s="1" t="s">
        <v>194</v>
      </c>
      <c r="B19" t="s">
        <v>126</v>
      </c>
      <c r="C19" t="s">
        <v>126</v>
      </c>
      <c r="D19" t="s">
        <v>126</v>
      </c>
      <c r="E19" t="s">
        <v>126</v>
      </c>
      <c r="F19" t="s">
        <v>126</v>
      </c>
      <c r="G19" t="s">
        <v>126</v>
      </c>
      <c r="H19" t="s">
        <v>126</v>
      </c>
      <c r="I19" t="s">
        <v>126</v>
      </c>
      <c r="J19" t="s">
        <v>126</v>
      </c>
      <c r="K19" t="s">
        <v>126</v>
      </c>
      <c r="L19" t="s">
        <v>126</v>
      </c>
      <c r="M19" t="s">
        <v>126</v>
      </c>
      <c r="N19" t="s">
        <v>126</v>
      </c>
      <c r="O19" t="s">
        <v>126</v>
      </c>
      <c r="P19" t="s">
        <v>126</v>
      </c>
      <c r="Q19" t="s">
        <v>195</v>
      </c>
      <c r="R19" t="s">
        <v>167</v>
      </c>
    </row>
    <row r="20" spans="1:18" x14ac:dyDescent="0.2">
      <c r="A20" s="1" t="s">
        <v>196</v>
      </c>
      <c r="B20" t="s">
        <v>126</v>
      </c>
      <c r="C20" t="s">
        <v>126</v>
      </c>
      <c r="D20" t="s">
        <v>126</v>
      </c>
      <c r="E20" t="s">
        <v>126</v>
      </c>
      <c r="F20" t="s">
        <v>126</v>
      </c>
      <c r="G20" t="s">
        <v>126</v>
      </c>
      <c r="H20" t="s">
        <v>126</v>
      </c>
      <c r="I20" t="s">
        <v>126</v>
      </c>
      <c r="J20" t="s">
        <v>126</v>
      </c>
      <c r="K20" t="s">
        <v>126</v>
      </c>
      <c r="L20" t="s">
        <v>126</v>
      </c>
      <c r="M20" t="s">
        <v>126</v>
      </c>
      <c r="N20" t="s">
        <v>126</v>
      </c>
      <c r="O20" t="s">
        <v>197</v>
      </c>
      <c r="P20" t="s">
        <v>198</v>
      </c>
      <c r="Q20" t="s">
        <v>199</v>
      </c>
      <c r="R20" t="s">
        <v>200</v>
      </c>
    </row>
    <row r="21" spans="1:18" x14ac:dyDescent="0.2">
      <c r="A21" s="1" t="s">
        <v>201</v>
      </c>
      <c r="B21" t="s">
        <v>126</v>
      </c>
      <c r="C21" t="s">
        <v>126</v>
      </c>
      <c r="D21" t="s">
        <v>126</v>
      </c>
      <c r="E21" t="s">
        <v>126</v>
      </c>
      <c r="F21" t="s">
        <v>126</v>
      </c>
      <c r="G21" t="s">
        <v>126</v>
      </c>
      <c r="H21" t="s">
        <v>126</v>
      </c>
      <c r="I21" t="s">
        <v>126</v>
      </c>
      <c r="J21" t="s">
        <v>126</v>
      </c>
      <c r="K21" t="s">
        <v>126</v>
      </c>
      <c r="L21" t="s">
        <v>126</v>
      </c>
      <c r="M21" t="s">
        <v>126</v>
      </c>
      <c r="N21" t="s">
        <v>126</v>
      </c>
      <c r="O21" t="s">
        <v>202</v>
      </c>
      <c r="P21" t="s">
        <v>203</v>
      </c>
      <c r="Q21" t="s">
        <v>204</v>
      </c>
      <c r="R21" t="s">
        <v>205</v>
      </c>
    </row>
    <row r="22" spans="1:18" x14ac:dyDescent="0.2">
      <c r="A22" s="1" t="s">
        <v>206</v>
      </c>
      <c r="B22" t="s">
        <v>126</v>
      </c>
      <c r="C22" t="s">
        <v>126</v>
      </c>
      <c r="D22" t="s">
        <v>126</v>
      </c>
      <c r="E22" t="s">
        <v>126</v>
      </c>
      <c r="F22" t="s">
        <v>126</v>
      </c>
      <c r="G22" t="s">
        <v>126</v>
      </c>
      <c r="H22" t="s">
        <v>126</v>
      </c>
      <c r="I22" t="s">
        <v>126</v>
      </c>
      <c r="J22" t="s">
        <v>126</v>
      </c>
      <c r="K22" t="s">
        <v>126</v>
      </c>
      <c r="L22" t="s">
        <v>126</v>
      </c>
      <c r="M22" t="s">
        <v>126</v>
      </c>
      <c r="N22" t="s">
        <v>126</v>
      </c>
      <c r="O22" t="s">
        <v>207</v>
      </c>
      <c r="P22" t="s">
        <v>208</v>
      </c>
      <c r="Q22" t="s">
        <v>209</v>
      </c>
      <c r="R22" t="s">
        <v>210</v>
      </c>
    </row>
    <row r="23" spans="1:18" x14ac:dyDescent="0.2">
      <c r="A23" s="1" t="s">
        <v>211</v>
      </c>
      <c r="B23" t="s">
        <v>126</v>
      </c>
      <c r="C23" t="s">
        <v>126</v>
      </c>
      <c r="D23" t="s">
        <v>126</v>
      </c>
      <c r="E23" t="s">
        <v>126</v>
      </c>
      <c r="F23" t="s">
        <v>126</v>
      </c>
      <c r="G23" t="s">
        <v>126</v>
      </c>
      <c r="H23" t="s">
        <v>126</v>
      </c>
      <c r="I23" t="s">
        <v>126</v>
      </c>
      <c r="J23" t="s">
        <v>126</v>
      </c>
      <c r="K23" t="s">
        <v>126</v>
      </c>
      <c r="L23" t="s">
        <v>126</v>
      </c>
      <c r="M23" t="s">
        <v>126</v>
      </c>
      <c r="N23" t="s">
        <v>126</v>
      </c>
      <c r="O23" t="s">
        <v>212</v>
      </c>
      <c r="P23" t="s">
        <v>213</v>
      </c>
      <c r="Q23" t="s">
        <v>214</v>
      </c>
      <c r="R23" t="s">
        <v>215</v>
      </c>
    </row>
    <row r="24" spans="1:18" x14ac:dyDescent="0.2">
      <c r="A24" s="1" t="s">
        <v>216</v>
      </c>
      <c r="B24" t="s">
        <v>126</v>
      </c>
      <c r="C24" t="s">
        <v>126</v>
      </c>
      <c r="D24" t="s">
        <v>126</v>
      </c>
      <c r="E24" t="s">
        <v>126</v>
      </c>
      <c r="F24" t="s">
        <v>126</v>
      </c>
      <c r="G24" t="s">
        <v>126</v>
      </c>
      <c r="H24" t="s">
        <v>126</v>
      </c>
      <c r="I24" t="s">
        <v>126</v>
      </c>
      <c r="J24" t="s">
        <v>126</v>
      </c>
      <c r="K24" t="s">
        <v>126</v>
      </c>
      <c r="L24" t="s">
        <v>126</v>
      </c>
      <c r="M24" t="s">
        <v>126</v>
      </c>
      <c r="N24" t="s">
        <v>126</v>
      </c>
      <c r="O24" t="s">
        <v>217</v>
      </c>
      <c r="P24" t="s">
        <v>217</v>
      </c>
      <c r="Q24" t="s">
        <v>217</v>
      </c>
      <c r="R24" t="s">
        <v>217</v>
      </c>
    </row>
    <row r="25" spans="1:18" x14ac:dyDescent="0.2">
      <c r="A25" s="1" t="s">
        <v>218</v>
      </c>
      <c r="B25" t="s">
        <v>126</v>
      </c>
      <c r="C25" t="s">
        <v>126</v>
      </c>
      <c r="D25" t="s">
        <v>126</v>
      </c>
      <c r="E25" t="s">
        <v>126</v>
      </c>
      <c r="F25" t="s">
        <v>126</v>
      </c>
      <c r="G25" t="s">
        <v>126</v>
      </c>
      <c r="H25" t="s">
        <v>126</v>
      </c>
      <c r="I25" t="s">
        <v>126</v>
      </c>
      <c r="J25" t="s">
        <v>126</v>
      </c>
      <c r="K25" t="s">
        <v>126</v>
      </c>
      <c r="L25" t="s">
        <v>126</v>
      </c>
      <c r="M25" t="s">
        <v>126</v>
      </c>
      <c r="N25" t="s">
        <v>126</v>
      </c>
      <c r="O25" t="s">
        <v>219</v>
      </c>
      <c r="P25" t="s">
        <v>126</v>
      </c>
      <c r="Q25" t="s">
        <v>126</v>
      </c>
      <c r="R25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7"/>
  <sheetViews>
    <sheetView workbookViewId="0">
      <selection activeCell="K19" sqref="K19"/>
    </sheetView>
  </sheetViews>
  <sheetFormatPr defaultRowHeight="15" x14ac:dyDescent="0.2"/>
  <cols>
    <col min="1" max="1" width="25.2890625" style="35" customWidth="1"/>
    <col min="2" max="4" width="10.4921875" style="35" customWidth="1"/>
  </cols>
  <sheetData>
    <row r="1" spans="1:4" x14ac:dyDescent="0.2">
      <c r="A1" s="1" t="s">
        <v>107</v>
      </c>
      <c r="B1" s="1" t="s">
        <v>121</v>
      </c>
      <c r="C1" s="1" t="s">
        <v>122</v>
      </c>
      <c r="D1" s="1" t="s">
        <v>123</v>
      </c>
    </row>
    <row r="2" spans="1:4" x14ac:dyDescent="0.2">
      <c r="A2" s="1" t="s">
        <v>29</v>
      </c>
      <c r="B2" t="s">
        <v>126</v>
      </c>
      <c r="C2" t="s">
        <v>166</v>
      </c>
      <c r="D2" t="s">
        <v>167</v>
      </c>
    </row>
    <row r="3" spans="1:4" x14ac:dyDescent="0.2">
      <c r="A3" s="1" t="s">
        <v>220</v>
      </c>
      <c r="B3" t="s">
        <v>126</v>
      </c>
      <c r="C3" t="s">
        <v>174</v>
      </c>
      <c r="D3" t="s">
        <v>221</v>
      </c>
    </row>
    <row r="4" spans="1:4" x14ac:dyDescent="0.2">
      <c r="A4" s="1" t="s">
        <v>31</v>
      </c>
      <c r="B4" t="s">
        <v>126</v>
      </c>
      <c r="C4" t="s">
        <v>174</v>
      </c>
      <c r="D4" t="s">
        <v>222</v>
      </c>
    </row>
    <row r="5" spans="1:4" x14ac:dyDescent="0.2">
      <c r="A5" s="1" t="s">
        <v>223</v>
      </c>
      <c r="B5" t="s">
        <v>126</v>
      </c>
      <c r="C5" t="s">
        <v>224</v>
      </c>
      <c r="D5" t="s">
        <v>225</v>
      </c>
    </row>
    <row r="6" spans="1:4" x14ac:dyDescent="0.2">
      <c r="A6" s="1" t="s">
        <v>32</v>
      </c>
      <c r="B6" t="s">
        <v>190</v>
      </c>
      <c r="C6" t="s">
        <v>226</v>
      </c>
      <c r="D6" t="s">
        <v>227</v>
      </c>
    </row>
    <row r="7" spans="1:4" x14ac:dyDescent="0.2">
      <c r="A7" s="1" t="s">
        <v>228</v>
      </c>
      <c r="B7" t="s">
        <v>126</v>
      </c>
      <c r="C7" t="s">
        <v>173</v>
      </c>
      <c r="D7" t="s">
        <v>229</v>
      </c>
    </row>
    <row r="8" spans="1:4" x14ac:dyDescent="0.2">
      <c r="A8" s="1" t="s">
        <v>230</v>
      </c>
      <c r="B8" t="s">
        <v>126</v>
      </c>
      <c r="C8" t="s">
        <v>167</v>
      </c>
      <c r="D8" t="s">
        <v>231</v>
      </c>
    </row>
    <row r="9" spans="1:4" x14ac:dyDescent="0.2">
      <c r="A9" s="1" t="s">
        <v>232</v>
      </c>
      <c r="B9" t="s">
        <v>126</v>
      </c>
      <c r="C9" t="s">
        <v>167</v>
      </c>
      <c r="D9" t="s">
        <v>231</v>
      </c>
    </row>
    <row r="10" spans="1:4" x14ac:dyDescent="0.2">
      <c r="A10" s="1" t="s">
        <v>233</v>
      </c>
      <c r="B10" t="s">
        <v>126</v>
      </c>
      <c r="C10" t="s">
        <v>126</v>
      </c>
      <c r="D10" t="s">
        <v>126</v>
      </c>
    </row>
    <row r="11" spans="1:4" x14ac:dyDescent="0.2">
      <c r="A11" s="1" t="s">
        <v>234</v>
      </c>
      <c r="B11" t="s">
        <v>190</v>
      </c>
      <c r="C11" t="s">
        <v>235</v>
      </c>
      <c r="D11" t="s">
        <v>236</v>
      </c>
    </row>
    <row r="12" spans="1:4" x14ac:dyDescent="0.2">
      <c r="A12" s="1" t="s">
        <v>237</v>
      </c>
      <c r="B12" t="s">
        <v>190</v>
      </c>
      <c r="C12" t="s">
        <v>238</v>
      </c>
      <c r="D12" t="s">
        <v>239</v>
      </c>
    </row>
    <row r="13" spans="1:4" x14ac:dyDescent="0.2">
      <c r="A13" s="1" t="s">
        <v>240</v>
      </c>
      <c r="B13" t="s">
        <v>126</v>
      </c>
      <c r="C13" t="s">
        <v>190</v>
      </c>
      <c r="D13" t="s">
        <v>126</v>
      </c>
    </row>
    <row r="14" spans="1:4" x14ac:dyDescent="0.2">
      <c r="A14" s="1" t="s">
        <v>241</v>
      </c>
      <c r="B14" t="s">
        <v>173</v>
      </c>
      <c r="C14" t="s">
        <v>190</v>
      </c>
      <c r="D14" t="s">
        <v>126</v>
      </c>
    </row>
    <row r="15" spans="1:4" x14ac:dyDescent="0.2">
      <c r="A15" s="1" t="s">
        <v>242</v>
      </c>
      <c r="B15" t="s">
        <v>126</v>
      </c>
      <c r="C15" t="s">
        <v>173</v>
      </c>
      <c r="D15" t="s">
        <v>174</v>
      </c>
    </row>
    <row r="16" spans="1:4" x14ac:dyDescent="0.2">
      <c r="A16" s="1" t="s">
        <v>243</v>
      </c>
      <c r="B16" t="s">
        <v>244</v>
      </c>
      <c r="C16" t="s">
        <v>245</v>
      </c>
      <c r="D16" t="s">
        <v>246</v>
      </c>
    </row>
    <row r="17" spans="1:4" x14ac:dyDescent="0.2">
      <c r="A17" s="1" t="s">
        <v>247</v>
      </c>
      <c r="B17" t="s">
        <v>185</v>
      </c>
      <c r="C17" t="s">
        <v>248</v>
      </c>
      <c r="D17" t="s">
        <v>249</v>
      </c>
    </row>
    <row r="18" spans="1:4" x14ac:dyDescent="0.2">
      <c r="A18" s="1" t="s">
        <v>38</v>
      </c>
      <c r="B18">
        <v>0</v>
      </c>
      <c r="C18">
        <v>-24</v>
      </c>
      <c r="D18" t="s">
        <v>250</v>
      </c>
    </row>
    <row r="19" spans="1:4" x14ac:dyDescent="0.2">
      <c r="A19" s="1" t="s">
        <v>251</v>
      </c>
      <c r="B19" t="s">
        <v>170</v>
      </c>
      <c r="C19" t="s">
        <v>252</v>
      </c>
      <c r="D19" t="s">
        <v>253</v>
      </c>
    </row>
    <row r="20" spans="1:4" x14ac:dyDescent="0.2">
      <c r="A20" s="1" t="s">
        <v>254</v>
      </c>
      <c r="B20" t="s">
        <v>173</v>
      </c>
      <c r="C20" t="s">
        <v>190</v>
      </c>
      <c r="D20" t="s">
        <v>235</v>
      </c>
    </row>
    <row r="21" spans="1:4" x14ac:dyDescent="0.2">
      <c r="A21" s="1" t="s">
        <v>255</v>
      </c>
      <c r="B21" t="s">
        <v>173</v>
      </c>
      <c r="C21" t="s">
        <v>177</v>
      </c>
      <c r="D21" t="s">
        <v>256</v>
      </c>
    </row>
    <row r="22" spans="1:4" x14ac:dyDescent="0.2">
      <c r="A22" s="1" t="s">
        <v>257</v>
      </c>
      <c r="B22" t="s">
        <v>185</v>
      </c>
      <c r="C22" t="s">
        <v>258</v>
      </c>
      <c r="D22" t="s">
        <v>259</v>
      </c>
    </row>
    <row r="23" spans="1:4" x14ac:dyDescent="0.2">
      <c r="A23" s="1" t="s">
        <v>260</v>
      </c>
      <c r="B23" t="s">
        <v>190</v>
      </c>
      <c r="C23" t="s">
        <v>190</v>
      </c>
      <c r="D23" t="s">
        <v>190</v>
      </c>
    </row>
    <row r="24" spans="1:4" x14ac:dyDescent="0.2">
      <c r="A24" s="1" t="s">
        <v>261</v>
      </c>
      <c r="B24" t="s">
        <v>173</v>
      </c>
      <c r="C24" t="s">
        <v>177</v>
      </c>
      <c r="D24" t="s">
        <v>178</v>
      </c>
    </row>
    <row r="25" spans="1:4" x14ac:dyDescent="0.2">
      <c r="A25" s="1" t="s">
        <v>262</v>
      </c>
      <c r="B25" t="s">
        <v>185</v>
      </c>
      <c r="C25" t="s">
        <v>263</v>
      </c>
      <c r="D25" t="s">
        <v>264</v>
      </c>
    </row>
    <row r="26" spans="1:4" x14ac:dyDescent="0.2">
      <c r="A26" s="1" t="s">
        <v>265</v>
      </c>
      <c r="B26" t="s">
        <v>131</v>
      </c>
      <c r="C26" t="s">
        <v>132</v>
      </c>
      <c r="D26" t="s">
        <v>133</v>
      </c>
    </row>
    <row r="27" spans="1:4" x14ac:dyDescent="0.2">
      <c r="A27" s="1" t="s">
        <v>266</v>
      </c>
      <c r="B27" t="s">
        <v>131</v>
      </c>
      <c r="C27" t="s">
        <v>132</v>
      </c>
      <c r="D27" t="s">
        <v>133</v>
      </c>
    </row>
    <row r="28" spans="1:4" x14ac:dyDescent="0.2">
      <c r="A28" s="1" t="s">
        <v>267</v>
      </c>
      <c r="B28" t="s">
        <v>151</v>
      </c>
      <c r="C28" t="s">
        <v>152</v>
      </c>
      <c r="D28" t="s">
        <v>151</v>
      </c>
    </row>
    <row r="29" spans="1:4" x14ac:dyDescent="0.2">
      <c r="A29" s="1" t="s">
        <v>268</v>
      </c>
      <c r="B29" t="s">
        <v>151</v>
      </c>
      <c r="C29" t="s">
        <v>152</v>
      </c>
      <c r="D29" t="s">
        <v>151</v>
      </c>
    </row>
    <row r="36" spans="1:2" x14ac:dyDescent="0.2">
      <c r="A36" t="s">
        <v>269</v>
      </c>
      <c r="B36" s="3" t="s">
        <v>270</v>
      </c>
    </row>
    <row r="37" spans="1:2" x14ac:dyDescent="0.2">
      <c r="B37" s="3" t="s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7"/>
  <sheetViews>
    <sheetView workbookViewId="0">
      <selection activeCell="H20" sqref="H20"/>
    </sheetView>
  </sheetViews>
  <sheetFormatPr defaultRowHeight="15" x14ac:dyDescent="0.2"/>
  <cols>
    <col min="1" max="1" width="25.69140625" style="35" customWidth="1"/>
    <col min="2" max="4" width="10.4921875" style="35" customWidth="1"/>
  </cols>
  <sheetData>
    <row r="1" spans="1:4" x14ac:dyDescent="0.2">
      <c r="A1" s="1" t="s">
        <v>107</v>
      </c>
      <c r="B1" s="1" t="s">
        <v>121</v>
      </c>
      <c r="C1" s="1" t="s">
        <v>122</v>
      </c>
      <c r="D1" s="1" t="s">
        <v>123</v>
      </c>
    </row>
    <row r="2" spans="1:4" x14ac:dyDescent="0.2">
      <c r="A2" s="1" t="s">
        <v>272</v>
      </c>
      <c r="B2" t="s">
        <v>190</v>
      </c>
      <c r="C2" t="s">
        <v>273</v>
      </c>
      <c r="D2" t="s">
        <v>274</v>
      </c>
    </row>
    <row r="3" spans="1:4" x14ac:dyDescent="0.2">
      <c r="A3" s="1" t="s">
        <v>275</v>
      </c>
      <c r="B3" t="s">
        <v>126</v>
      </c>
      <c r="C3" t="s">
        <v>126</v>
      </c>
      <c r="D3" t="s">
        <v>126</v>
      </c>
    </row>
    <row r="4" spans="1:4" x14ac:dyDescent="0.2">
      <c r="A4" s="1" t="s">
        <v>276</v>
      </c>
      <c r="B4" t="s">
        <v>190</v>
      </c>
      <c r="C4" t="s">
        <v>273</v>
      </c>
      <c r="D4" t="s">
        <v>274</v>
      </c>
    </row>
    <row r="5" spans="1:4" x14ac:dyDescent="0.2">
      <c r="A5" s="1" t="s">
        <v>277</v>
      </c>
      <c r="B5" t="s">
        <v>126</v>
      </c>
      <c r="C5" t="s">
        <v>244</v>
      </c>
      <c r="D5" t="s">
        <v>244</v>
      </c>
    </row>
    <row r="6" spans="1:4" x14ac:dyDescent="0.2">
      <c r="A6" s="1" t="s">
        <v>278</v>
      </c>
      <c r="B6" t="s">
        <v>126</v>
      </c>
      <c r="C6" t="s">
        <v>174</v>
      </c>
      <c r="D6" t="s">
        <v>173</v>
      </c>
    </row>
    <row r="7" spans="1:4" x14ac:dyDescent="0.2">
      <c r="A7" s="1" t="s">
        <v>279</v>
      </c>
      <c r="B7" t="s">
        <v>190</v>
      </c>
      <c r="C7" t="s">
        <v>174</v>
      </c>
      <c r="D7" t="s">
        <v>280</v>
      </c>
    </row>
    <row r="8" spans="1:4" x14ac:dyDescent="0.2">
      <c r="A8" s="1" t="s">
        <v>281</v>
      </c>
      <c r="B8" t="s">
        <v>173</v>
      </c>
      <c r="C8" t="s">
        <v>282</v>
      </c>
      <c r="D8" t="s">
        <v>283</v>
      </c>
    </row>
    <row r="9" spans="1:4" x14ac:dyDescent="0.2">
      <c r="A9" s="1" t="s">
        <v>64</v>
      </c>
      <c r="B9" t="s">
        <v>126</v>
      </c>
      <c r="C9" t="s">
        <v>284</v>
      </c>
      <c r="D9" t="s">
        <v>285</v>
      </c>
    </row>
    <row r="10" spans="1:4" x14ac:dyDescent="0.2">
      <c r="A10" s="1" t="s">
        <v>68</v>
      </c>
      <c r="B10" t="s">
        <v>126</v>
      </c>
      <c r="C10" t="s">
        <v>175</v>
      </c>
      <c r="D10" t="s">
        <v>175</v>
      </c>
    </row>
    <row r="11" spans="1:4" x14ac:dyDescent="0.2">
      <c r="A11" s="1" t="s">
        <v>286</v>
      </c>
      <c r="B11" t="s">
        <v>126</v>
      </c>
      <c r="C11" t="s">
        <v>173</v>
      </c>
      <c r="D11" t="s">
        <v>190</v>
      </c>
    </row>
    <row r="12" spans="1:4" x14ac:dyDescent="0.2">
      <c r="A12" s="1" t="s">
        <v>287</v>
      </c>
      <c r="B12" t="s">
        <v>126</v>
      </c>
      <c r="C12" t="s">
        <v>175</v>
      </c>
      <c r="D12" t="s">
        <v>175</v>
      </c>
    </row>
    <row r="13" spans="1:4" x14ac:dyDescent="0.2">
      <c r="A13" s="1" t="s">
        <v>288</v>
      </c>
      <c r="B13" t="s">
        <v>289</v>
      </c>
      <c r="C13" t="s">
        <v>126</v>
      </c>
      <c r="D13" t="s">
        <v>126</v>
      </c>
    </row>
    <row r="14" spans="1:4" x14ac:dyDescent="0.2">
      <c r="A14" s="1" t="s">
        <v>290</v>
      </c>
      <c r="B14" t="s">
        <v>126</v>
      </c>
      <c r="C14" t="s">
        <v>126</v>
      </c>
      <c r="D14" t="s">
        <v>126</v>
      </c>
    </row>
    <row r="15" spans="1:4" x14ac:dyDescent="0.2">
      <c r="A15" s="1" t="s">
        <v>291</v>
      </c>
      <c r="B15" t="s">
        <v>190</v>
      </c>
      <c r="C15" t="s">
        <v>190</v>
      </c>
      <c r="D15" t="s">
        <v>190</v>
      </c>
    </row>
    <row r="16" spans="1:4" x14ac:dyDescent="0.2">
      <c r="A16" s="1" t="s">
        <v>292</v>
      </c>
      <c r="B16" t="s">
        <v>289</v>
      </c>
      <c r="C16" t="s">
        <v>293</v>
      </c>
      <c r="D16" t="s">
        <v>294</v>
      </c>
    </row>
    <row r="17" spans="1:4" x14ac:dyDescent="0.2">
      <c r="A17" s="1" t="s">
        <v>295</v>
      </c>
      <c r="B17" t="s">
        <v>126</v>
      </c>
      <c r="C17" t="s">
        <v>126</v>
      </c>
      <c r="D17" t="s">
        <v>126</v>
      </c>
    </row>
    <row r="18" spans="1:4" x14ac:dyDescent="0.2">
      <c r="A18" s="1" t="s">
        <v>71</v>
      </c>
      <c r="B18" t="s">
        <v>296</v>
      </c>
      <c r="C18" t="s">
        <v>297</v>
      </c>
      <c r="D18" t="s">
        <v>298</v>
      </c>
    </row>
    <row r="19" spans="1:4" x14ac:dyDescent="0.2">
      <c r="A19" s="1" t="s">
        <v>299</v>
      </c>
      <c r="B19" t="s">
        <v>190</v>
      </c>
      <c r="C19" t="s">
        <v>300</v>
      </c>
      <c r="D19" t="s">
        <v>301</v>
      </c>
    </row>
    <row r="20" spans="1:4" x14ac:dyDescent="0.2">
      <c r="A20" s="1" t="s">
        <v>302</v>
      </c>
      <c r="B20" t="s">
        <v>126</v>
      </c>
      <c r="C20" t="s">
        <v>173</v>
      </c>
      <c r="D20" t="s">
        <v>173</v>
      </c>
    </row>
    <row r="21" spans="1:4" x14ac:dyDescent="0.2">
      <c r="A21" s="1" t="s">
        <v>303</v>
      </c>
      <c r="B21" t="s">
        <v>126</v>
      </c>
      <c r="C21" t="s">
        <v>126</v>
      </c>
      <c r="D21" t="s">
        <v>126</v>
      </c>
    </row>
    <row r="22" spans="1:4" x14ac:dyDescent="0.2">
      <c r="A22" s="1" t="s">
        <v>304</v>
      </c>
      <c r="B22" t="s">
        <v>126</v>
      </c>
      <c r="C22" t="s">
        <v>126</v>
      </c>
      <c r="D22" t="s">
        <v>126</v>
      </c>
    </row>
    <row r="23" spans="1:4" x14ac:dyDescent="0.2">
      <c r="A23" s="1" t="s">
        <v>305</v>
      </c>
      <c r="B23" t="s">
        <v>190</v>
      </c>
      <c r="C23" t="s">
        <v>175</v>
      </c>
      <c r="D23" t="s">
        <v>301</v>
      </c>
    </row>
    <row r="24" spans="1:4" x14ac:dyDescent="0.2">
      <c r="A24" s="1" t="s">
        <v>306</v>
      </c>
      <c r="B24" t="s">
        <v>190</v>
      </c>
      <c r="C24" t="s">
        <v>195</v>
      </c>
      <c r="D24" t="s">
        <v>307</v>
      </c>
    </row>
    <row r="25" spans="1:4" x14ac:dyDescent="0.2">
      <c r="A25" s="1" t="s">
        <v>308</v>
      </c>
      <c r="B25" t="s">
        <v>126</v>
      </c>
      <c r="C25" t="s">
        <v>126</v>
      </c>
      <c r="D25" t="s">
        <v>195</v>
      </c>
    </row>
    <row r="26" spans="1:4" x14ac:dyDescent="0.2">
      <c r="A26" s="1" t="s">
        <v>309</v>
      </c>
      <c r="B26" t="s">
        <v>190</v>
      </c>
      <c r="C26" t="s">
        <v>126</v>
      </c>
      <c r="D26" t="s">
        <v>126</v>
      </c>
    </row>
    <row r="27" spans="1:4" x14ac:dyDescent="0.2">
      <c r="A27" s="1" t="s">
        <v>310</v>
      </c>
      <c r="B27" t="s">
        <v>311</v>
      </c>
      <c r="C27" t="s">
        <v>301</v>
      </c>
      <c r="D27" t="s">
        <v>312</v>
      </c>
    </row>
    <row r="28" spans="1:4" x14ac:dyDescent="0.2">
      <c r="A28" s="1" t="s">
        <v>313</v>
      </c>
      <c r="B28" t="s">
        <v>311</v>
      </c>
      <c r="C28" t="s">
        <v>301</v>
      </c>
      <c r="D28" t="s">
        <v>314</v>
      </c>
    </row>
    <row r="29" spans="1:4" x14ac:dyDescent="0.2">
      <c r="A29" s="1" t="s">
        <v>315</v>
      </c>
      <c r="B29" t="s">
        <v>126</v>
      </c>
      <c r="C29" t="s">
        <v>126</v>
      </c>
      <c r="D29" t="s">
        <v>126</v>
      </c>
    </row>
    <row r="30" spans="1:4" x14ac:dyDescent="0.2">
      <c r="A30" s="1" t="s">
        <v>316</v>
      </c>
      <c r="B30" t="s">
        <v>126</v>
      </c>
      <c r="C30" t="s">
        <v>301</v>
      </c>
      <c r="D30" t="s">
        <v>126</v>
      </c>
    </row>
    <row r="31" spans="1:4" x14ac:dyDescent="0.2">
      <c r="A31" s="1" t="s">
        <v>317</v>
      </c>
      <c r="B31" t="s">
        <v>311</v>
      </c>
      <c r="C31" t="s">
        <v>318</v>
      </c>
      <c r="D31" t="s">
        <v>227</v>
      </c>
    </row>
    <row r="32" spans="1:4" x14ac:dyDescent="0.2">
      <c r="A32" s="1" t="s">
        <v>319</v>
      </c>
      <c r="B32" t="s">
        <v>126</v>
      </c>
      <c r="C32" t="s">
        <v>320</v>
      </c>
      <c r="D32" t="s">
        <v>126</v>
      </c>
    </row>
    <row r="33" spans="1:4" x14ac:dyDescent="0.2">
      <c r="A33" s="1" t="s">
        <v>321</v>
      </c>
      <c r="B33" t="s">
        <v>322</v>
      </c>
      <c r="C33" t="s">
        <v>300</v>
      </c>
      <c r="D33" t="s">
        <v>190</v>
      </c>
    </row>
    <row r="34" spans="1:4" x14ac:dyDescent="0.2">
      <c r="A34" s="1" t="s">
        <v>323</v>
      </c>
      <c r="B34" t="s">
        <v>173</v>
      </c>
      <c r="C34" t="s">
        <v>324</v>
      </c>
      <c r="D34" t="s">
        <v>325</v>
      </c>
    </row>
    <row r="35" spans="1:4" x14ac:dyDescent="0.2">
      <c r="A35" s="1" t="s">
        <v>326</v>
      </c>
      <c r="B35" t="s">
        <v>126</v>
      </c>
      <c r="C35" t="s">
        <v>327</v>
      </c>
      <c r="D35" t="s">
        <v>327</v>
      </c>
    </row>
    <row r="36" spans="1:4" x14ac:dyDescent="0.2">
      <c r="A36" s="1" t="s">
        <v>328</v>
      </c>
      <c r="B36" t="s">
        <v>175</v>
      </c>
      <c r="C36" t="s">
        <v>126</v>
      </c>
      <c r="D36" t="s">
        <v>329</v>
      </c>
    </row>
    <row r="37" spans="1:4" x14ac:dyDescent="0.2">
      <c r="A37" s="1" t="s">
        <v>330</v>
      </c>
      <c r="B37" t="s">
        <v>197</v>
      </c>
      <c r="C37" t="s">
        <v>198</v>
      </c>
      <c r="D37" t="s">
        <v>199</v>
      </c>
    </row>
    <row r="38" spans="1:4" x14ac:dyDescent="0.2">
      <c r="A38" s="1" t="s">
        <v>331</v>
      </c>
      <c r="B38" t="s">
        <v>296</v>
      </c>
      <c r="C38" t="s">
        <v>332</v>
      </c>
      <c r="D38" t="s">
        <v>298</v>
      </c>
    </row>
    <row r="39" spans="1:4" x14ac:dyDescent="0.2">
      <c r="A39" s="1" t="s">
        <v>333</v>
      </c>
      <c r="B39" t="s">
        <v>126</v>
      </c>
      <c r="C39" t="s">
        <v>244</v>
      </c>
      <c r="D39" t="s">
        <v>126</v>
      </c>
    </row>
    <row r="40" spans="1:4" x14ac:dyDescent="0.2">
      <c r="A40" s="1" t="s">
        <v>334</v>
      </c>
      <c r="B40" t="s">
        <v>296</v>
      </c>
      <c r="C40" t="s">
        <v>297</v>
      </c>
      <c r="D40" t="s">
        <v>298</v>
      </c>
    </row>
    <row r="46" spans="1:4" x14ac:dyDescent="0.2">
      <c r="A46" t="s">
        <v>269</v>
      </c>
      <c r="B46" t="s">
        <v>335</v>
      </c>
    </row>
    <row r="47" spans="1:4" x14ac:dyDescent="0.2">
      <c r="B47" t="s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9"/>
  <sheetViews>
    <sheetView workbookViewId="0"/>
  </sheetViews>
  <sheetFormatPr defaultRowHeight="15" x14ac:dyDescent="0.2"/>
  <sheetData>
    <row r="1" spans="1:4" x14ac:dyDescent="0.2">
      <c r="A1" s="1" t="s">
        <v>107</v>
      </c>
      <c r="B1" s="1" t="s">
        <v>121</v>
      </c>
      <c r="C1" s="1" t="s">
        <v>122</v>
      </c>
      <c r="D1" s="1" t="s">
        <v>123</v>
      </c>
    </row>
    <row r="2" spans="1:4" x14ac:dyDescent="0.2">
      <c r="A2" s="1" t="s">
        <v>261</v>
      </c>
      <c r="B2" t="s">
        <v>173</v>
      </c>
      <c r="C2" t="s">
        <v>177</v>
      </c>
      <c r="D2" t="s">
        <v>178</v>
      </c>
    </row>
    <row r="3" spans="1:4" x14ac:dyDescent="0.2">
      <c r="A3" s="1" t="s">
        <v>242</v>
      </c>
      <c r="B3" t="s">
        <v>126</v>
      </c>
      <c r="C3" t="s">
        <v>173</v>
      </c>
      <c r="D3" t="s">
        <v>174</v>
      </c>
    </row>
    <row r="4" spans="1:4" x14ac:dyDescent="0.2">
      <c r="A4" s="1" t="s">
        <v>337</v>
      </c>
      <c r="B4" t="s">
        <v>190</v>
      </c>
      <c r="C4" t="s">
        <v>126</v>
      </c>
      <c r="D4" t="s">
        <v>126</v>
      </c>
    </row>
    <row r="5" spans="1:4" x14ac:dyDescent="0.2">
      <c r="A5" s="1" t="s">
        <v>338</v>
      </c>
      <c r="B5" t="s">
        <v>126</v>
      </c>
      <c r="C5" t="s">
        <v>190</v>
      </c>
      <c r="D5" t="s">
        <v>175</v>
      </c>
    </row>
    <row r="6" spans="1:4" x14ac:dyDescent="0.2">
      <c r="A6" s="1" t="s">
        <v>339</v>
      </c>
      <c r="B6" t="s">
        <v>340</v>
      </c>
      <c r="C6" t="s">
        <v>190</v>
      </c>
      <c r="D6" t="s">
        <v>244</v>
      </c>
    </row>
    <row r="7" spans="1:4" x14ac:dyDescent="0.2">
      <c r="A7" s="1" t="s">
        <v>341</v>
      </c>
      <c r="B7" t="s">
        <v>126</v>
      </c>
      <c r="C7" t="s">
        <v>342</v>
      </c>
      <c r="D7" t="s">
        <v>327</v>
      </c>
    </row>
    <row r="8" spans="1:4" x14ac:dyDescent="0.2">
      <c r="A8" s="1" t="s">
        <v>278</v>
      </c>
      <c r="B8" t="s">
        <v>126</v>
      </c>
      <c r="C8" t="s">
        <v>342</v>
      </c>
      <c r="D8" t="s">
        <v>173</v>
      </c>
    </row>
    <row r="9" spans="1:4" x14ac:dyDescent="0.2">
      <c r="A9" s="1" t="s">
        <v>299</v>
      </c>
      <c r="B9" t="s">
        <v>343</v>
      </c>
      <c r="C9" t="s">
        <v>126</v>
      </c>
      <c r="D9" t="s">
        <v>174</v>
      </c>
    </row>
    <row r="10" spans="1:4" x14ac:dyDescent="0.2">
      <c r="A10" s="1" t="s">
        <v>344</v>
      </c>
      <c r="B10" t="s">
        <v>190</v>
      </c>
      <c r="C10" t="s">
        <v>244</v>
      </c>
      <c r="D10" t="s">
        <v>174</v>
      </c>
    </row>
    <row r="11" spans="1:4" x14ac:dyDescent="0.2">
      <c r="A11" s="1" t="s">
        <v>345</v>
      </c>
      <c r="B11" t="s">
        <v>327</v>
      </c>
      <c r="C11" t="s">
        <v>327</v>
      </c>
      <c r="D11" t="s">
        <v>346</v>
      </c>
    </row>
    <row r="12" spans="1:4" x14ac:dyDescent="0.2">
      <c r="A12" s="1" t="s">
        <v>347</v>
      </c>
      <c r="B12" t="s">
        <v>327</v>
      </c>
      <c r="C12" t="s">
        <v>245</v>
      </c>
      <c r="D12" t="s">
        <v>348</v>
      </c>
    </row>
    <row r="13" spans="1:4" x14ac:dyDescent="0.2">
      <c r="A13" s="1" t="s">
        <v>349</v>
      </c>
      <c r="B13" t="s">
        <v>126</v>
      </c>
      <c r="C13" t="s">
        <v>350</v>
      </c>
      <c r="D13" t="s">
        <v>351</v>
      </c>
    </row>
    <row r="14" spans="1:4" x14ac:dyDescent="0.2">
      <c r="A14" s="1" t="s">
        <v>352</v>
      </c>
      <c r="B14" t="s">
        <v>126</v>
      </c>
      <c r="C14" t="s">
        <v>126</v>
      </c>
      <c r="D14" t="s">
        <v>126</v>
      </c>
    </row>
    <row r="15" spans="1:4" x14ac:dyDescent="0.2">
      <c r="A15" s="1" t="s">
        <v>353</v>
      </c>
      <c r="B15" t="s">
        <v>126</v>
      </c>
      <c r="C15" t="s">
        <v>126</v>
      </c>
      <c r="D15" t="s">
        <v>126</v>
      </c>
    </row>
    <row r="16" spans="1:4" x14ac:dyDescent="0.2">
      <c r="A16" s="1" t="s">
        <v>354</v>
      </c>
      <c r="B16" t="s">
        <v>126</v>
      </c>
      <c r="C16" t="s">
        <v>126</v>
      </c>
      <c r="D16" t="s">
        <v>126</v>
      </c>
    </row>
    <row r="17" spans="1:4" x14ac:dyDescent="0.2">
      <c r="A17" s="1" t="s">
        <v>355</v>
      </c>
      <c r="B17" t="s">
        <v>356</v>
      </c>
      <c r="C17" t="s">
        <v>327</v>
      </c>
      <c r="D17" t="s">
        <v>324</v>
      </c>
    </row>
    <row r="18" spans="1:4" x14ac:dyDescent="0.2">
      <c r="A18" s="1" t="s">
        <v>357</v>
      </c>
      <c r="B18" t="s">
        <v>356</v>
      </c>
      <c r="C18" t="s">
        <v>350</v>
      </c>
      <c r="D18" t="s">
        <v>358</v>
      </c>
    </row>
    <row r="19" spans="1:4" x14ac:dyDescent="0.2">
      <c r="A19" s="1" t="s">
        <v>359</v>
      </c>
      <c r="B19" t="s">
        <v>126</v>
      </c>
      <c r="C19" t="s">
        <v>342</v>
      </c>
      <c r="D19" t="s">
        <v>126</v>
      </c>
    </row>
    <row r="20" spans="1:4" x14ac:dyDescent="0.2">
      <c r="A20" s="1" t="s">
        <v>360</v>
      </c>
      <c r="B20" t="s">
        <v>361</v>
      </c>
      <c r="C20" t="s">
        <v>126</v>
      </c>
      <c r="D20" t="s">
        <v>126</v>
      </c>
    </row>
    <row r="21" spans="1:4" x14ac:dyDescent="0.2">
      <c r="A21" s="1" t="s">
        <v>362</v>
      </c>
      <c r="B21" t="s">
        <v>166</v>
      </c>
      <c r="C21" t="s">
        <v>126</v>
      </c>
      <c r="D21" t="s">
        <v>126</v>
      </c>
    </row>
    <row r="22" spans="1:4" x14ac:dyDescent="0.2">
      <c r="A22" s="1" t="s">
        <v>363</v>
      </c>
      <c r="B22" t="s">
        <v>126</v>
      </c>
      <c r="C22" t="s">
        <v>126</v>
      </c>
      <c r="D22" t="s">
        <v>126</v>
      </c>
    </row>
    <row r="23" spans="1:4" x14ac:dyDescent="0.2">
      <c r="A23" s="1" t="s">
        <v>364</v>
      </c>
      <c r="B23" t="s">
        <v>365</v>
      </c>
      <c r="C23" t="s">
        <v>314</v>
      </c>
      <c r="D23" t="s">
        <v>366</v>
      </c>
    </row>
    <row r="24" spans="1:4" x14ac:dyDescent="0.2">
      <c r="A24" s="1" t="s">
        <v>367</v>
      </c>
      <c r="B24" t="s">
        <v>289</v>
      </c>
      <c r="C24" t="s">
        <v>368</v>
      </c>
      <c r="D24" t="s">
        <v>366</v>
      </c>
    </row>
    <row r="25" spans="1:4" x14ac:dyDescent="0.2">
      <c r="A25" s="1" t="s">
        <v>369</v>
      </c>
      <c r="B25" t="s">
        <v>126</v>
      </c>
      <c r="C25" t="s">
        <v>327</v>
      </c>
      <c r="D25" t="s">
        <v>327</v>
      </c>
    </row>
    <row r="26" spans="1:4" x14ac:dyDescent="0.2">
      <c r="A26" s="1" t="s">
        <v>370</v>
      </c>
      <c r="B26" t="s">
        <v>190</v>
      </c>
      <c r="C26" t="s">
        <v>371</v>
      </c>
      <c r="D26" t="s">
        <v>372</v>
      </c>
    </row>
    <row r="27" spans="1:4" x14ac:dyDescent="0.2">
      <c r="A27" s="1" t="s">
        <v>373</v>
      </c>
      <c r="B27" t="s">
        <v>190</v>
      </c>
      <c r="C27" t="s">
        <v>273</v>
      </c>
      <c r="D27" t="s">
        <v>374</v>
      </c>
    </row>
    <row r="28" spans="1:4" x14ac:dyDescent="0.2">
      <c r="A28" s="1" t="s">
        <v>375</v>
      </c>
      <c r="B28" t="s">
        <v>126</v>
      </c>
      <c r="C28" t="s">
        <v>376</v>
      </c>
      <c r="D28" t="s">
        <v>273</v>
      </c>
    </row>
    <row r="29" spans="1:4" x14ac:dyDescent="0.2">
      <c r="A29" s="1" t="s">
        <v>377</v>
      </c>
      <c r="B29" t="s">
        <v>327</v>
      </c>
      <c r="C29" t="s">
        <v>378</v>
      </c>
      <c r="D29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Info</vt:lpstr>
      <vt:lpstr>Model</vt:lpstr>
      <vt:lpstr>Summary</vt:lpstr>
      <vt:lpstr>Income Statement</vt:lpstr>
      <vt:lpstr>Balance Sheet</vt:lpstr>
      <vt:lpstr>Cash 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Kruta</cp:lastModifiedBy>
  <dcterms:created xsi:type="dcterms:W3CDTF">2022-08-03T01:38:59Z</dcterms:created>
  <dcterms:modified xsi:type="dcterms:W3CDTF">2023-03-21T03:04:53Z</dcterms:modified>
</cp:coreProperties>
</file>