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GTLB/"/>
    </mc:Choice>
  </mc:AlternateContent>
  <xr:revisionPtr revIDLastSave="851" documentId="11_F5F19F4C488B4B3327856BF57563776E989712CD" xr6:coauthVersionLast="47" xr6:coauthVersionMax="47" xr10:uidLastSave="{60C0FD22-7BF2-43AF-ABAB-28C21326A5B7}"/>
  <bookViews>
    <workbookView xWindow="2560" yWindow="1660" windowWidth="34080" windowHeight="19020" activeTab="2" xr2:uid="{00000000-000D-0000-FFFF-FFFF00000000}"/>
  </bookViews>
  <sheets>
    <sheet name="Main" sheetId="1" r:id="rId1"/>
    <sheet name="Info" sheetId="2" r:id="rId2"/>
    <sheet name="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39" i="3" l="1"/>
  <c r="AG139" i="3"/>
  <c r="AH139" i="3"/>
  <c r="AE139" i="3"/>
  <c r="AI139" i="3"/>
  <c r="AE138" i="3" a="1"/>
  <c r="AE138" i="3" s="1"/>
  <c r="F135" i="3" a="1"/>
  <c r="F135" i="3" s="1"/>
  <c r="F134" i="3" a="1"/>
  <c r="F134" i="3" s="1"/>
  <c r="F133" i="3" a="1"/>
  <c r="F133" i="3" s="1"/>
  <c r="F132" i="3" a="1"/>
  <c r="F132" i="3" s="1"/>
  <c r="AE135" i="3" a="1"/>
  <c r="AE135" i="3" s="1"/>
  <c r="AE134" i="3" a="1"/>
  <c r="AE134" i="3" s="1"/>
  <c r="AE133" i="3" a="1"/>
  <c r="AE133" i="3" s="1"/>
  <c r="AE132" i="3" a="1"/>
  <c r="AE132" i="3" s="1"/>
  <c r="I32" i="3"/>
  <c r="I31" i="3"/>
  <c r="I30" i="3"/>
  <c r="M32" i="3"/>
  <c r="M31" i="3"/>
  <c r="M30" i="3"/>
  <c r="Q32" i="3"/>
  <c r="Q31" i="3"/>
  <c r="Q30" i="3"/>
  <c r="E15" i="3"/>
  <c r="F15" i="3"/>
  <c r="G15" i="3"/>
  <c r="G16" i="3" s="1"/>
  <c r="H15" i="3"/>
  <c r="H16" i="3" s="1"/>
  <c r="I15" i="3"/>
  <c r="J15" i="3"/>
  <c r="K15" i="3"/>
  <c r="K16" i="3" s="1"/>
  <c r="L15" i="3"/>
  <c r="L16" i="3" s="1"/>
  <c r="M15" i="3"/>
  <c r="M16" i="3" s="1"/>
  <c r="N15" i="3"/>
  <c r="N16" i="3" s="1"/>
  <c r="O15" i="3"/>
  <c r="O16" i="3" s="1"/>
  <c r="P15" i="3"/>
  <c r="P16" i="3" s="1"/>
  <c r="Q15" i="3"/>
  <c r="Q16" i="3" s="1"/>
  <c r="R15" i="3"/>
  <c r="R16" i="3" s="1"/>
  <c r="S15" i="3"/>
  <c r="S16" i="3" s="1"/>
  <c r="T15" i="3"/>
  <c r="T16" i="3" s="1"/>
  <c r="E16" i="3"/>
  <c r="F16" i="3"/>
  <c r="I16" i="3"/>
  <c r="J16" i="3"/>
  <c r="E20" i="3"/>
  <c r="F20" i="3"/>
  <c r="F21" i="3" s="1"/>
  <c r="G20" i="3"/>
  <c r="G21" i="3" s="1"/>
  <c r="H20" i="3"/>
  <c r="H21" i="3" s="1"/>
  <c r="I20" i="3"/>
  <c r="J20" i="3"/>
  <c r="J21" i="3" s="1"/>
  <c r="K20" i="3"/>
  <c r="K21" i="3" s="1"/>
  <c r="L20" i="3"/>
  <c r="M20" i="3"/>
  <c r="M21" i="3" s="1"/>
  <c r="N20" i="3"/>
  <c r="N21" i="3" s="1"/>
  <c r="O20" i="3"/>
  <c r="O21" i="3" s="1"/>
  <c r="P20" i="3"/>
  <c r="P21" i="3" s="1"/>
  <c r="Q20" i="3"/>
  <c r="Q21" i="3" s="1"/>
  <c r="R20" i="3"/>
  <c r="R21" i="3" s="1"/>
  <c r="S20" i="3"/>
  <c r="S21" i="3" s="1"/>
  <c r="T20" i="3"/>
  <c r="T21" i="3" s="1"/>
  <c r="E21" i="3"/>
  <c r="I21" i="3"/>
  <c r="L21" i="3"/>
  <c r="E23" i="3"/>
  <c r="F23" i="3"/>
  <c r="G23" i="3"/>
  <c r="H23" i="3"/>
  <c r="I23" i="3"/>
  <c r="I25" i="3" s="1"/>
  <c r="I26" i="3" s="1"/>
  <c r="J23" i="3"/>
  <c r="K23" i="3"/>
  <c r="L23" i="3"/>
  <c r="M23" i="3"/>
  <c r="N23" i="3"/>
  <c r="O23" i="3"/>
  <c r="P23" i="3"/>
  <c r="Q23" i="3"/>
  <c r="R23" i="3"/>
  <c r="S23" i="3"/>
  <c r="S25" i="3" s="1"/>
  <c r="S26" i="3" s="1"/>
  <c r="T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E25" i="3"/>
  <c r="E26" i="3" s="1"/>
  <c r="T25" i="3"/>
  <c r="T26" i="3" s="1"/>
  <c r="E33" i="3"/>
  <c r="E37" i="3" s="1"/>
  <c r="F33" i="3"/>
  <c r="F37" i="3" s="1"/>
  <c r="G33" i="3"/>
  <c r="G37" i="3" s="1"/>
  <c r="H33" i="3"/>
  <c r="H36" i="3" s="1"/>
  <c r="J33" i="3"/>
  <c r="J35" i="3" s="1"/>
  <c r="K33" i="3"/>
  <c r="K37" i="3" s="1"/>
  <c r="L33" i="3"/>
  <c r="L36" i="3" s="1"/>
  <c r="N33" i="3"/>
  <c r="N37" i="3" s="1"/>
  <c r="O33" i="3"/>
  <c r="O36" i="3" s="1"/>
  <c r="P33" i="3"/>
  <c r="P36" i="3" s="1"/>
  <c r="R33" i="3"/>
  <c r="R35" i="3" s="1"/>
  <c r="S33" i="3"/>
  <c r="T33" i="3"/>
  <c r="T36" i="3" s="1"/>
  <c r="E35" i="3"/>
  <c r="E38" i="3" s="1"/>
  <c r="H35" i="3"/>
  <c r="H38" i="3" s="1"/>
  <c r="O35" i="3"/>
  <c r="S35" i="3"/>
  <c r="S36" i="3"/>
  <c r="H37" i="3"/>
  <c r="S37" i="3"/>
  <c r="S38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E48" i="3"/>
  <c r="F48" i="3"/>
  <c r="G48" i="3"/>
  <c r="H48" i="3"/>
  <c r="I48" i="3"/>
  <c r="J48" i="3"/>
  <c r="K48" i="3"/>
  <c r="K49" i="3" s="1"/>
  <c r="K53" i="3" s="1"/>
  <c r="K56" i="3" s="1"/>
  <c r="K58" i="3" s="1"/>
  <c r="L48" i="3"/>
  <c r="M48" i="3"/>
  <c r="N48" i="3"/>
  <c r="O48" i="3"/>
  <c r="P48" i="3"/>
  <c r="Q48" i="3"/>
  <c r="R48" i="3"/>
  <c r="S48" i="3"/>
  <c r="T48" i="3"/>
  <c r="E49" i="3"/>
  <c r="I49" i="3"/>
  <c r="E53" i="3"/>
  <c r="E56" i="3" s="1"/>
  <c r="E58" i="3" s="1"/>
  <c r="I53" i="3"/>
  <c r="I56" i="3"/>
  <c r="I58" i="3" s="1"/>
  <c r="D48" i="3"/>
  <c r="D44" i="3"/>
  <c r="D49" i="3" s="1"/>
  <c r="D53" i="3" s="1"/>
  <c r="D56" i="3" s="1"/>
  <c r="D58" i="3" s="1"/>
  <c r="D35" i="3"/>
  <c r="D38" i="3" s="1"/>
  <c r="D33" i="3"/>
  <c r="D37" i="3" s="1"/>
  <c r="D24" i="3"/>
  <c r="D23" i="3"/>
  <c r="D25" i="3" s="1"/>
  <c r="D26" i="3" s="1"/>
  <c r="D20" i="3"/>
  <c r="D21" i="3" s="1"/>
  <c r="D15" i="3"/>
  <c r="D16" i="3" s="1"/>
  <c r="AB15" i="3"/>
  <c r="AB16" i="3" s="1"/>
  <c r="AC15" i="3"/>
  <c r="AC16" i="3" s="1"/>
  <c r="AD15" i="3"/>
  <c r="AD16" i="3" s="1"/>
  <c r="AA15" i="3"/>
  <c r="AA16" i="3" s="1"/>
  <c r="AB20" i="3"/>
  <c r="AB21" i="3" s="1"/>
  <c r="AC20" i="3"/>
  <c r="AC21" i="3" s="1"/>
  <c r="AD20" i="3"/>
  <c r="AD21" i="3"/>
  <c r="AA20" i="3"/>
  <c r="AA21" i="3" s="1"/>
  <c r="AB23" i="3"/>
  <c r="AB25" i="3" s="1"/>
  <c r="AB26" i="3" s="1"/>
  <c r="AC23" i="3"/>
  <c r="AD23" i="3"/>
  <c r="AD25" i="3" s="1"/>
  <c r="AD26" i="3" s="1"/>
  <c r="AB24" i="3"/>
  <c r="AC24" i="3"/>
  <c r="AD24" i="3"/>
  <c r="AA24" i="3"/>
  <c r="AA23" i="3"/>
  <c r="AA25" i="3" s="1"/>
  <c r="AA26" i="3" s="1"/>
  <c r="AE89" i="3" a="1"/>
  <c r="AE89" i="3" s="1"/>
  <c r="AE88" i="3" a="1"/>
  <c r="AE88" i="3" s="1"/>
  <c r="AE87" i="3" a="1"/>
  <c r="AE87" i="3" s="1"/>
  <c r="AE86" i="3" a="1"/>
  <c r="AE86" i="3" s="1"/>
  <c r="AE83" i="3" a="1"/>
  <c r="AE83" i="3" s="1"/>
  <c r="AE82" i="3" a="1"/>
  <c r="AE82" i="3" s="1"/>
  <c r="AE71" i="3" a="1"/>
  <c r="AE71" i="3" s="1"/>
  <c r="AE70" i="3" a="1"/>
  <c r="AE70" i="3" s="1"/>
  <c r="AE68" i="3" a="1"/>
  <c r="AE68" i="3" s="1"/>
  <c r="AE67" i="3" a="1"/>
  <c r="AE67" i="3" s="1"/>
  <c r="AE64" i="3" a="1"/>
  <c r="AE64" i="3" s="1"/>
  <c r="AE63" i="3" a="1"/>
  <c r="AE63" i="3" s="1"/>
  <c r="AE62" i="3" a="1"/>
  <c r="AE62" i="3" s="1"/>
  <c r="AF23" i="3"/>
  <c r="AG23" i="3"/>
  <c r="AH23" i="3"/>
  <c r="AF24" i="3"/>
  <c r="AG24" i="3"/>
  <c r="AH24" i="3"/>
  <c r="AG25" i="3"/>
  <c r="AG26" i="3" s="1"/>
  <c r="AH25" i="3"/>
  <c r="AH26" i="3" s="1"/>
  <c r="AE24" i="3"/>
  <c r="AE23" i="3"/>
  <c r="AI24" i="3"/>
  <c r="AI23" i="3"/>
  <c r="AI25" i="3" s="1"/>
  <c r="AI26" i="3" s="1"/>
  <c r="AF20" i="3"/>
  <c r="AF21" i="3" s="1"/>
  <c r="AG20" i="3"/>
  <c r="AG21" i="3" s="1"/>
  <c r="AH20" i="3"/>
  <c r="AH21" i="3" s="1"/>
  <c r="AE20" i="3"/>
  <c r="AE21" i="3" s="1"/>
  <c r="AI20" i="3"/>
  <c r="AI21" i="3" s="1"/>
  <c r="AF15" i="3"/>
  <c r="AF16" i="3" s="1"/>
  <c r="AG15" i="3"/>
  <c r="AG16" i="3" s="1"/>
  <c r="AH15" i="3"/>
  <c r="AH16" i="3" s="1"/>
  <c r="AE15" i="3"/>
  <c r="AE16" i="3" s="1"/>
  <c r="AI15" i="3"/>
  <c r="AI16" i="3" s="1"/>
  <c r="AB33" i="3"/>
  <c r="AB35" i="3" s="1"/>
  <c r="AB38" i="3" s="1"/>
  <c r="AC33" i="3"/>
  <c r="AC35" i="3" s="1"/>
  <c r="AC38" i="3" s="1"/>
  <c r="AD33" i="3"/>
  <c r="AD37" i="3" s="1"/>
  <c r="AE33" i="3"/>
  <c r="AE37" i="3" s="1"/>
  <c r="AF33" i="3"/>
  <c r="AF37" i="3" s="1"/>
  <c r="AG33" i="3"/>
  <c r="AG37" i="3" s="1"/>
  <c r="AH33" i="3"/>
  <c r="AH37" i="3" s="1"/>
  <c r="AA33" i="3"/>
  <c r="AA37" i="3" s="1"/>
  <c r="AI33" i="3"/>
  <c r="AI36" i="3" s="1"/>
  <c r="AB48" i="3"/>
  <c r="AC48" i="3"/>
  <c r="AD48" i="3"/>
  <c r="AE48" i="3"/>
  <c r="AF48" i="3"/>
  <c r="AG48" i="3"/>
  <c r="AH48" i="3"/>
  <c r="AA48" i="3"/>
  <c r="AB44" i="3"/>
  <c r="AC44" i="3"/>
  <c r="AD44" i="3"/>
  <c r="AE44" i="3"/>
  <c r="AF44" i="3"/>
  <c r="AG44" i="3"/>
  <c r="AH44" i="3"/>
  <c r="AA44" i="3"/>
  <c r="AI48" i="3"/>
  <c r="AI44" i="3"/>
  <c r="I33" i="3" l="1"/>
  <c r="I35" i="3" s="1"/>
  <c r="M33" i="3"/>
  <c r="M37" i="3" s="1"/>
  <c r="M36" i="3"/>
  <c r="M35" i="3"/>
  <c r="Q33" i="3"/>
  <c r="Q37" i="3" s="1"/>
  <c r="M25" i="3"/>
  <c r="M26" i="3" s="1"/>
  <c r="M49" i="3"/>
  <c r="M53" i="3" s="1"/>
  <c r="M56" i="3" s="1"/>
  <c r="M58" i="3" s="1"/>
  <c r="H25" i="3"/>
  <c r="H26" i="3" s="1"/>
  <c r="H49" i="3"/>
  <c r="H53" i="3" s="1"/>
  <c r="H56" i="3" s="1"/>
  <c r="H58" i="3" s="1"/>
  <c r="G35" i="3"/>
  <c r="G49" i="3"/>
  <c r="G53" i="3" s="1"/>
  <c r="G56" i="3" s="1"/>
  <c r="G58" i="3" s="1"/>
  <c r="F25" i="3"/>
  <c r="F26" i="3" s="1"/>
  <c r="F49" i="3"/>
  <c r="F53" i="3" s="1"/>
  <c r="F56" i="3" s="1"/>
  <c r="F58" i="3" s="1"/>
  <c r="J37" i="3"/>
  <c r="J36" i="3"/>
  <c r="J25" i="3"/>
  <c r="J26" i="3" s="1"/>
  <c r="J49" i="3"/>
  <c r="J53" i="3" s="1"/>
  <c r="J56" i="3" s="1"/>
  <c r="J58" i="3" s="1"/>
  <c r="K25" i="3"/>
  <c r="K26" i="3" s="1"/>
  <c r="O25" i="3"/>
  <c r="O26" i="3" s="1"/>
  <c r="K35" i="3"/>
  <c r="O37" i="3"/>
  <c r="O38" i="3" s="1"/>
  <c r="O49" i="3"/>
  <c r="O53" i="3" s="1"/>
  <c r="O56" i="3" s="1"/>
  <c r="O58" i="3" s="1"/>
  <c r="L35" i="3"/>
  <c r="L37" i="3"/>
  <c r="P35" i="3"/>
  <c r="L25" i="3"/>
  <c r="L26" i="3" s="1"/>
  <c r="P25" i="3"/>
  <c r="P26" i="3" s="1"/>
  <c r="L49" i="3"/>
  <c r="L53" i="3" s="1"/>
  <c r="L56" i="3" s="1"/>
  <c r="L58" i="3" s="1"/>
  <c r="P49" i="3"/>
  <c r="P53" i="3" s="1"/>
  <c r="P56" i="3" s="1"/>
  <c r="P58" i="3" s="1"/>
  <c r="N35" i="3"/>
  <c r="R36" i="3"/>
  <c r="R37" i="3"/>
  <c r="N25" i="3"/>
  <c r="N26" i="3" s="1"/>
  <c r="N49" i="3"/>
  <c r="N53" i="3" s="1"/>
  <c r="N56" i="3" s="1"/>
  <c r="N58" i="3" s="1"/>
  <c r="AE84" i="3"/>
  <c r="G36" i="3"/>
  <c r="G38" i="3" s="1"/>
  <c r="T37" i="3"/>
  <c r="G25" i="3"/>
  <c r="G26" i="3" s="1"/>
  <c r="P37" i="3"/>
  <c r="F35" i="3"/>
  <c r="AC25" i="3"/>
  <c r="AC26" i="3" s="1"/>
  <c r="S49" i="3"/>
  <c r="S53" i="3" s="1"/>
  <c r="S56" i="3" s="1"/>
  <c r="S58" i="3" s="1"/>
  <c r="K36" i="3"/>
  <c r="R25" i="3"/>
  <c r="R26" i="3" s="1"/>
  <c r="F36" i="3"/>
  <c r="Q25" i="3"/>
  <c r="Q26" i="3" s="1"/>
  <c r="E36" i="3"/>
  <c r="T35" i="3"/>
  <c r="T38" i="3" s="1"/>
  <c r="T49" i="3"/>
  <c r="T53" i="3" s="1"/>
  <c r="T56" i="3" s="1"/>
  <c r="T58" i="3" s="1"/>
  <c r="R49" i="3"/>
  <c r="R53" i="3" s="1"/>
  <c r="R56" i="3" s="1"/>
  <c r="R58" i="3" s="1"/>
  <c r="N36" i="3"/>
  <c r="Q49" i="3"/>
  <c r="Q53" i="3" s="1"/>
  <c r="Q56" i="3" s="1"/>
  <c r="Q58" i="3" s="1"/>
  <c r="D36" i="3"/>
  <c r="AE69" i="3"/>
  <c r="AE72" i="3"/>
  <c r="AE65" i="3"/>
  <c r="AH69" i="3"/>
  <c r="AG69" i="3"/>
  <c r="AG72" i="3"/>
  <c r="AF69" i="3"/>
  <c r="AI65" i="3"/>
  <c r="AI72" i="3"/>
  <c r="AH65" i="3"/>
  <c r="AH72" i="3"/>
  <c r="AG65" i="3"/>
  <c r="AF65" i="3"/>
  <c r="AF72" i="3"/>
  <c r="AI84" i="3"/>
  <c r="AI69" i="3"/>
  <c r="AG84" i="3"/>
  <c r="AH84" i="3"/>
  <c r="AF84" i="3"/>
  <c r="AE25" i="3"/>
  <c r="AE26" i="3" s="1"/>
  <c r="AF25" i="3"/>
  <c r="AF26" i="3" s="1"/>
  <c r="AI37" i="3"/>
  <c r="AB37" i="3"/>
  <c r="AA35" i="3"/>
  <c r="AA38" i="3" s="1"/>
  <c r="AA36" i="3"/>
  <c r="AC37" i="3"/>
  <c r="AH36" i="3"/>
  <c r="AG36" i="3"/>
  <c r="AG35" i="3"/>
  <c r="AF36" i="3"/>
  <c r="AE36" i="3"/>
  <c r="AD36" i="3"/>
  <c r="AC36" i="3"/>
  <c r="AB36" i="3"/>
  <c r="AH35" i="3"/>
  <c r="AF35" i="3"/>
  <c r="AE35" i="3"/>
  <c r="AD35" i="3"/>
  <c r="AD38" i="3" s="1"/>
  <c r="AI35" i="3"/>
  <c r="AI49" i="3"/>
  <c r="AI53" i="3" s="1"/>
  <c r="AI56" i="3" s="1"/>
  <c r="AI58" i="3" s="1"/>
  <c r="AF49" i="3"/>
  <c r="AF53" i="3" s="1"/>
  <c r="AF56" i="3" s="1"/>
  <c r="AF58" i="3" s="1"/>
  <c r="AE49" i="3"/>
  <c r="AE53" i="3" s="1"/>
  <c r="AE56" i="3" s="1"/>
  <c r="AE58" i="3" s="1"/>
  <c r="AD49" i="3"/>
  <c r="AD53" i="3" s="1"/>
  <c r="AD56" i="3" s="1"/>
  <c r="AD58" i="3" s="1"/>
  <c r="AC49" i="3"/>
  <c r="AC53" i="3" s="1"/>
  <c r="AC56" i="3" s="1"/>
  <c r="AC58" i="3" s="1"/>
  <c r="AB49" i="3"/>
  <c r="AB53" i="3" s="1"/>
  <c r="AB56" i="3" s="1"/>
  <c r="AB58" i="3" s="1"/>
  <c r="AA49" i="3"/>
  <c r="AA53" i="3" s="1"/>
  <c r="AA56" i="3" s="1"/>
  <c r="AA58" i="3" s="1"/>
  <c r="AG49" i="3"/>
  <c r="AH49" i="3"/>
  <c r="AH53" i="3" s="1"/>
  <c r="AH56" i="3" s="1"/>
  <c r="AH58" i="3" s="1"/>
  <c r="I36" i="3" l="1"/>
  <c r="I38" i="3" s="1"/>
  <c r="I37" i="3"/>
  <c r="M38" i="3"/>
  <c r="Q36" i="3"/>
  <c r="Q38" i="3" s="1"/>
  <c r="Q35" i="3"/>
  <c r="F38" i="3"/>
  <c r="J38" i="3"/>
  <c r="K38" i="3"/>
  <c r="L38" i="3"/>
  <c r="P38" i="3"/>
  <c r="N38" i="3"/>
  <c r="R38" i="3"/>
  <c r="AI73" i="3"/>
  <c r="AI74" i="3" s="1"/>
  <c r="AF73" i="3"/>
  <c r="AH73" i="3"/>
  <c r="AH74" i="3" s="1"/>
  <c r="AE73" i="3"/>
  <c r="AE74" i="3" s="1"/>
  <c r="AH38" i="3"/>
  <c r="AG73" i="3"/>
  <c r="AF74" i="3"/>
  <c r="AG74" i="3"/>
  <c r="AE38" i="3"/>
  <c r="AF38" i="3"/>
  <c r="AI38" i="3"/>
  <c r="AG38" i="3"/>
  <c r="AG53" i="3"/>
  <c r="AG56" i="3" s="1"/>
  <c r="AG5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<sst xmlns="http://schemas.openxmlformats.org/spreadsheetml/2006/main" count="149" uniqueCount="116">
  <si>
    <t>GTLB</t>
  </si>
  <si>
    <t>Ticker</t>
  </si>
  <si>
    <t>Price</t>
  </si>
  <si>
    <t>Shares</t>
  </si>
  <si>
    <t>Marketcap</t>
  </si>
  <si>
    <t>Cash</t>
  </si>
  <si>
    <t>Debt</t>
  </si>
  <si>
    <t>Net Cash</t>
  </si>
  <si>
    <t>EV</t>
  </si>
  <si>
    <t>Company</t>
  </si>
  <si>
    <t>GitLab Inc.</t>
  </si>
  <si>
    <t>Country</t>
  </si>
  <si>
    <t>United States</t>
  </si>
  <si>
    <t>Sector</t>
  </si>
  <si>
    <t>Technology</t>
  </si>
  <si>
    <t>Industry</t>
  </si>
  <si>
    <t>Software - Infrastructure</t>
  </si>
  <si>
    <t>Employees</t>
  </si>
  <si>
    <t>Fiscal Year</t>
  </si>
  <si>
    <t>Fiscal Period</t>
  </si>
  <si>
    <t>Filing Date</t>
  </si>
  <si>
    <t>Period Of Report</t>
  </si>
  <si>
    <t>Balance Sheet *in Millions, USD</t>
  </si>
  <si>
    <t>Cash Flow *in Millions, USD</t>
  </si>
  <si>
    <t>Margins</t>
  </si>
  <si>
    <t>Growth</t>
  </si>
  <si>
    <t>Yields</t>
  </si>
  <si>
    <t>Ratios</t>
  </si>
  <si>
    <t>Segment Revenues *in Millions, USD</t>
  </si>
  <si>
    <t>Geographic Revenue *in Millions, USD</t>
  </si>
  <si>
    <t>Dollar Retention Rate</t>
  </si>
  <si>
    <t>ARR Customers &gt;$100,000</t>
  </si>
  <si>
    <t>Revenue</t>
  </si>
  <si>
    <t>COGs</t>
  </si>
  <si>
    <t>Gross Profit</t>
  </si>
  <si>
    <t>S&amp;M</t>
  </si>
  <si>
    <t>R&amp;D</t>
  </si>
  <si>
    <t>G&amp;A</t>
  </si>
  <si>
    <t>Total Operating Expenses</t>
  </si>
  <si>
    <t>Operating Income</t>
  </si>
  <si>
    <t xml:space="preserve">Interest income </t>
  </si>
  <si>
    <t>Other income</t>
  </si>
  <si>
    <t>Loss from equity investment</t>
  </si>
  <si>
    <t>Income before taxes</t>
  </si>
  <si>
    <t>Noncontrolling interests</t>
  </si>
  <si>
    <t>Net Income</t>
  </si>
  <si>
    <t>EPS</t>
  </si>
  <si>
    <t>Income Statement *in Thousands, USD</t>
  </si>
  <si>
    <t>Taxes (expense)</t>
  </si>
  <si>
    <t>Revenue Breakdown *in thousands</t>
  </si>
  <si>
    <t>Subscriptions - self-managed and SaaS</t>
  </si>
  <si>
    <t>License - self managed and other</t>
  </si>
  <si>
    <t>Mix</t>
  </si>
  <si>
    <t>Total Mix</t>
  </si>
  <si>
    <t>Geographic Revenue *in thousands, USD</t>
  </si>
  <si>
    <t>Europe</t>
  </si>
  <si>
    <t xml:space="preserve">Asia Pacific </t>
  </si>
  <si>
    <t xml:space="preserve">Total Revenue </t>
  </si>
  <si>
    <t>Gross Margin</t>
  </si>
  <si>
    <t>Totals</t>
  </si>
  <si>
    <t>Cash And Short Term Investments</t>
  </si>
  <si>
    <t>ST Debt</t>
  </si>
  <si>
    <t>LT Debt</t>
  </si>
  <si>
    <t>Total Current Assets</t>
  </si>
  <si>
    <t>Total Non Current Assets</t>
  </si>
  <si>
    <t>Total Assets</t>
  </si>
  <si>
    <t>Total Current Liabilities</t>
  </si>
  <si>
    <t>Total Non Current Liabilities</t>
  </si>
  <si>
    <t>Total Liabilities</t>
  </si>
  <si>
    <t xml:space="preserve">Total Equity </t>
  </si>
  <si>
    <t>Total Equity &amp; Liabilities</t>
  </si>
  <si>
    <t>Operating Cash Flow</t>
  </si>
  <si>
    <t>Capital Expenditure</t>
  </si>
  <si>
    <t>FCF</t>
  </si>
  <si>
    <t>SBC</t>
  </si>
  <si>
    <t>SBI</t>
  </si>
  <si>
    <t>SBB</t>
  </si>
  <si>
    <t>Dividends</t>
  </si>
  <si>
    <t>Customers</t>
  </si>
  <si>
    <t xml:space="preserve">Updated </t>
  </si>
  <si>
    <t>Financial Services</t>
  </si>
  <si>
    <t>Nasdaq</t>
  </si>
  <si>
    <t>UBS</t>
  </si>
  <si>
    <t>Barclays</t>
  </si>
  <si>
    <t>Worldline</t>
  </si>
  <si>
    <t>Goldman Sachs</t>
  </si>
  <si>
    <t>Keytrade</t>
  </si>
  <si>
    <t>Public Sector/Education</t>
  </si>
  <si>
    <t>Uspto</t>
  </si>
  <si>
    <t>Black Pearl</t>
  </si>
  <si>
    <t>Blue Halo</t>
  </si>
  <si>
    <t xml:space="preserve">Caci </t>
  </si>
  <si>
    <t>Lockheed Martin</t>
  </si>
  <si>
    <t>University of Washington</t>
  </si>
  <si>
    <t>Sofware/Technology</t>
  </si>
  <si>
    <t>Hackerone</t>
  </si>
  <si>
    <t>Nvidia</t>
  </si>
  <si>
    <t>Grammarly</t>
  </si>
  <si>
    <t>Siemens</t>
  </si>
  <si>
    <t>Iron Mountain</t>
  </si>
  <si>
    <t>Transportation/Automotive</t>
  </si>
  <si>
    <t>Suzuki</t>
  </si>
  <si>
    <t>Anwb</t>
  </si>
  <si>
    <t>Southwest</t>
  </si>
  <si>
    <t>Airbus</t>
  </si>
  <si>
    <t>Visteon</t>
  </si>
  <si>
    <t>Price To Sales Ratio</t>
  </si>
  <si>
    <t>PE Ratio</t>
  </si>
  <si>
    <t>PB Ratio</t>
  </si>
  <si>
    <t>PFCF Ratio</t>
  </si>
  <si>
    <t>Q1</t>
  </si>
  <si>
    <t>Q2</t>
  </si>
  <si>
    <t>Q3</t>
  </si>
  <si>
    <t>Q4</t>
  </si>
  <si>
    <t>Market Cap</t>
  </si>
  <si>
    <t>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</si>
</sst>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i/>
      <u/>
      <sz val="11"/>
      <color rgb="FF000000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i/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rgb="FFD9D9D9"/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  <xf numFmtId="9" fontId="0" fillId="0" borderId="0" xfId="0" applyNumberFormat="1"/>
    <xf numFmtId="0" fontId="4" fillId="4" borderId="0" xfId="0" applyFont="1" applyFill="1"/>
    <xf numFmtId="0" fontId="6" fillId="2" borderId="0" xfId="0" applyFont="1" applyFill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  <xf numFmtId="3" fontId="0" fillId="0" borderId="3" xfId="0" applyNumberFormat="1" applyBorder="1"/>
    <xf numFmtId="0" fontId="7" fillId="0" borderId="0" xfId="0" applyFont="1"/>
    <xf numFmtId="0" fontId="0" fillId="0" borderId="2" xfId="0" applyFont="1" applyBorder="1"/>
    <xf numFmtId="9" fontId="0" fillId="0" borderId="2" xfId="0" applyNumberFormat="1" applyBorder="1"/>
    <xf numFmtId="4" fontId="0" fillId="0" borderId="0" xfId="0" applyNumberFormat="1"/>
    <xf numFmtId="0" fontId="8" fillId="5" borderId="0" xfId="0" applyFont="1" applyFill="1"/>
    <xf numFmtId="3" fontId="7" fillId="5" borderId="0" xfId="0" applyNumberFormat="1" applyFont="1" applyFill="1"/>
    <xf numFmtId="3" fontId="0" fillId="5" borderId="0" xfId="0" applyNumberFormat="1" applyFill="1"/>
    <xf numFmtId="3" fontId="0" fillId="0" borderId="0" xfId="0" applyNumberFormat="1" applyBorder="1"/>
    <xf numFmtId="3" fontId="7" fillId="5" borderId="0" xfId="0" applyNumberFormat="1" applyFont="1" applyFill="1" applyBorder="1"/>
    <xf numFmtId="9" fontId="0" fillId="0" borderId="0" xfId="0" applyNumberFormat="1" applyBorder="1"/>
    <xf numFmtId="9" fontId="7" fillId="5" borderId="0" xfId="0" applyNumberFormat="1" applyFont="1" applyFill="1" applyBorder="1"/>
    <xf numFmtId="3" fontId="5" fillId="0" borderId="0" xfId="0" applyNumberFormat="1" applyFont="1"/>
    <xf numFmtId="3" fontId="0" fillId="0" borderId="2" xfId="0" applyNumberFormat="1" applyFont="1" applyBorder="1"/>
    <xf numFmtId="9" fontId="0" fillId="0" borderId="0" xfId="0" applyNumberFormat="1" applyFont="1" applyBorder="1"/>
    <xf numFmtId="0" fontId="0" fillId="0" borderId="0" xfId="0" applyBorder="1"/>
    <xf numFmtId="3" fontId="0" fillId="0" borderId="0" xfId="0" applyNumberFormat="1" applyFill="1" applyBorder="1"/>
    <xf numFmtId="3" fontId="5" fillId="0" borderId="2" xfId="0" applyNumberFormat="1" applyFont="1" applyBorder="1"/>
    <xf numFmtId="3" fontId="5" fillId="0" borderId="3" xfId="0" applyNumberFormat="1" applyFont="1" applyBorder="1"/>
    <xf numFmtId="14" fontId="4" fillId="4" borderId="0" xfId="0" applyNumberFormat="1" applyFont="1" applyFill="1"/>
    <xf numFmtId="0" fontId="7" fillId="5" borderId="0" xfId="0" applyFont="1" applyFill="1"/>
    <xf numFmtId="166" fontId="0" fillId="0" borderId="0" xfId="0" applyNumberFormat="1"/>
    <xf numFmtId="167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</xdr:colOff>
      <xdr:row>0</xdr:row>
      <xdr:rowOff>0</xdr:rowOff>
    </xdr:from>
    <xdr:to>
      <xdr:col>17</xdr:col>
      <xdr:colOff>12700</xdr:colOff>
      <xdr:row>99</xdr:row>
      <xdr:rowOff>88900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2922AB9-8A24-0BDE-008B-5D2470098E2C}"/>
            </a:ext>
          </a:extLst>
        </xdr:cNvPr>
        <xdr:cNvCxnSpPr/>
      </xdr:nvCxnSpPr>
      <xdr:spPr>
        <a:xfrm>
          <a:off x="11023600" y="0"/>
          <a:ext cx="0" cy="18319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654050</xdr:colOff>
      <xdr:row>0</xdr:row>
      <xdr:rowOff>31750</xdr:rowOff>
    </xdr:from>
    <xdr:to>
      <xdr:col>12</xdr:col>
      <xdr:colOff>654050</xdr:colOff>
      <xdr:row>99</xdr:row>
      <xdr:rowOff>120650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C32D8F-0CC9-4D25-B5A9-65024B77DCC1}"/>
            </a:ext>
          </a:extLst>
        </xdr:cNvPr>
        <xdr:cNvCxnSpPr/>
      </xdr:nvCxnSpPr>
      <xdr:spPr>
        <a:xfrm>
          <a:off x="8293100" y="31750"/>
          <a:ext cx="0" cy="18319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0</xdr:row>
      <xdr:rowOff>12700</xdr:rowOff>
    </xdr:from>
    <xdr:to>
      <xdr:col>9</xdr:col>
      <xdr:colOff>6350</xdr:colOff>
      <xdr:row>99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87EB8F4-D347-49A0-9385-952656C87229}"/>
            </a:ext>
          </a:extLst>
        </xdr:cNvPr>
        <xdr:cNvCxnSpPr/>
      </xdr:nvCxnSpPr>
      <xdr:spPr>
        <a:xfrm>
          <a:off x="5594350" y="12700"/>
          <a:ext cx="0" cy="18319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99</xdr:row>
      <xdr:rowOff>88900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DEC9B6C-517C-4346-8743-52A8FFB643F1}"/>
            </a:ext>
          </a:extLst>
        </xdr:cNvPr>
        <xdr:cNvCxnSpPr/>
      </xdr:nvCxnSpPr>
      <xdr:spPr>
        <a:xfrm>
          <a:off x="3048000" y="0"/>
          <a:ext cx="0" cy="18319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135436-833C-49DB-A8C8-BBCFE801BDCC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s="1"/>
      <c r="B2" s="1"/>
      <c r="C2" s="1"/>
      <c r="D2" s="1"/>
    </row>
    <row r="4" spans="1:4" x14ac:dyDescent="0.35">
      <c r="A4" s="2" t="s">
        <v>1</v>
      </c>
    </row>
    <row r="5" spans="1:4" x14ac:dyDescent="0.35">
      <c r="A5" s="2" t="s">
        <v>2</v>
      </c>
    </row>
    <row r="6" spans="1:4" x14ac:dyDescent="0.35">
      <c r="A6" s="2" t="s">
        <v>3</v>
      </c>
    </row>
    <row r="7" spans="1:4" x14ac:dyDescent="0.35">
      <c r="A7" s="2" t="s">
        <v>4</v>
      </c>
    </row>
    <row r="8" spans="1:4" x14ac:dyDescent="0.35">
      <c r="A8" s="2" t="s">
        <v>5</v>
      </c>
    </row>
    <row r="9" spans="1:4" x14ac:dyDescent="0.35">
      <c r="A9" s="2" t="s">
        <v>6</v>
      </c>
    </row>
    <row r="10" spans="1:4" x14ac:dyDescent="0.35">
      <c r="A10" s="2" t="s">
        <v>7</v>
      </c>
    </row>
    <row r="11" spans="1:4" x14ac:dyDescent="0.35">
      <c r="A11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>
      <selection activeCell="A41" sqref="A41"/>
    </sheetView>
  </sheetViews>
  <sheetFormatPr defaultRowHeight="14.5" x14ac:dyDescent="0.35"/>
  <cols>
    <col min="4" max="4" width="9.453125" bestFit="1" customWidth="1"/>
  </cols>
  <sheetData>
    <row r="1" spans="1:4" x14ac:dyDescent="0.35">
      <c r="A1" s="2" t="s">
        <v>9</v>
      </c>
      <c r="B1" t="s">
        <v>10</v>
      </c>
    </row>
    <row r="2" spans="1:4" x14ac:dyDescent="0.35">
      <c r="A2" s="2" t="s">
        <v>1</v>
      </c>
      <c r="B2" t="s">
        <v>0</v>
      </c>
    </row>
    <row r="3" spans="1:4" x14ac:dyDescent="0.35">
      <c r="A3" s="2" t="s">
        <v>11</v>
      </c>
      <c r="B3" t="s">
        <v>12</v>
      </c>
    </row>
    <row r="4" spans="1:4" x14ac:dyDescent="0.35">
      <c r="A4" s="2" t="s">
        <v>13</v>
      </c>
      <c r="B4" t="s">
        <v>14</v>
      </c>
    </row>
    <row r="5" spans="1:4" x14ac:dyDescent="0.35">
      <c r="A5" s="2" t="s">
        <v>15</v>
      </c>
      <c r="B5" t="s">
        <v>16</v>
      </c>
    </row>
    <row r="6" spans="1:4" x14ac:dyDescent="0.35">
      <c r="A6" s="2" t="s">
        <v>17</v>
      </c>
      <c r="B6">
        <v>2130</v>
      </c>
    </row>
    <row r="14" spans="1:4" s="7" customFormat="1" x14ac:dyDescent="0.35">
      <c r="A14" s="7" t="s">
        <v>78</v>
      </c>
      <c r="C14" s="7" t="s">
        <v>79</v>
      </c>
      <c r="D14" s="31">
        <v>45523</v>
      </c>
    </row>
    <row r="15" spans="1:4" s="32" customFormat="1" x14ac:dyDescent="0.35">
      <c r="A15" s="32" t="s">
        <v>80</v>
      </c>
    </row>
    <row r="16" spans="1:4" x14ac:dyDescent="0.35">
      <c r="A16" t="s">
        <v>81</v>
      </c>
    </row>
    <row r="17" spans="1:1" x14ac:dyDescent="0.35">
      <c r="A17" t="s">
        <v>82</v>
      </c>
    </row>
    <row r="18" spans="1:1" x14ac:dyDescent="0.35">
      <c r="A18" t="s">
        <v>83</v>
      </c>
    </row>
    <row r="19" spans="1:1" x14ac:dyDescent="0.35">
      <c r="A19" t="s">
        <v>84</v>
      </c>
    </row>
    <row r="20" spans="1:1" x14ac:dyDescent="0.35">
      <c r="A20" t="s">
        <v>85</v>
      </c>
    </row>
    <row r="21" spans="1:1" x14ac:dyDescent="0.35">
      <c r="A21" t="s">
        <v>86</v>
      </c>
    </row>
    <row r="22" spans="1:1" s="32" customFormat="1" x14ac:dyDescent="0.35">
      <c r="A22" s="32" t="s">
        <v>87</v>
      </c>
    </row>
    <row r="23" spans="1:1" x14ac:dyDescent="0.35">
      <c r="A23" t="s">
        <v>88</v>
      </c>
    </row>
    <row r="24" spans="1:1" x14ac:dyDescent="0.35">
      <c r="A24" t="s">
        <v>89</v>
      </c>
    </row>
    <row r="25" spans="1:1" x14ac:dyDescent="0.35">
      <c r="A25" t="s">
        <v>90</v>
      </c>
    </row>
    <row r="26" spans="1:1" x14ac:dyDescent="0.35">
      <c r="A26" t="s">
        <v>91</v>
      </c>
    </row>
    <row r="27" spans="1:1" x14ac:dyDescent="0.35">
      <c r="A27" t="s">
        <v>92</v>
      </c>
    </row>
    <row r="28" spans="1:1" x14ac:dyDescent="0.35">
      <c r="A28" t="s">
        <v>93</v>
      </c>
    </row>
    <row r="29" spans="1:1" s="32" customFormat="1" x14ac:dyDescent="0.35">
      <c r="A29" s="32" t="s">
        <v>94</v>
      </c>
    </row>
    <row r="30" spans="1:1" x14ac:dyDescent="0.35">
      <c r="A30" t="s">
        <v>95</v>
      </c>
    </row>
    <row r="31" spans="1:1" x14ac:dyDescent="0.35">
      <c r="A31" t="s">
        <v>96</v>
      </c>
    </row>
    <row r="32" spans="1:1" x14ac:dyDescent="0.35">
      <c r="A32" t="s">
        <v>97</v>
      </c>
    </row>
    <row r="33" spans="1:1" x14ac:dyDescent="0.35">
      <c r="A33" t="s">
        <v>98</v>
      </c>
    </row>
    <row r="34" spans="1:1" x14ac:dyDescent="0.35">
      <c r="A34" t="s">
        <v>99</v>
      </c>
    </row>
    <row r="35" spans="1:1" s="32" customFormat="1" x14ac:dyDescent="0.35">
      <c r="A35" s="32" t="s">
        <v>100</v>
      </c>
    </row>
    <row r="36" spans="1:1" x14ac:dyDescent="0.35">
      <c r="A36" t="s">
        <v>101</v>
      </c>
    </row>
    <row r="37" spans="1:1" x14ac:dyDescent="0.35">
      <c r="A37" t="s">
        <v>102</v>
      </c>
    </row>
    <row r="38" spans="1:1" x14ac:dyDescent="0.35">
      <c r="A38" t="s">
        <v>103</v>
      </c>
    </row>
    <row r="39" spans="1:1" x14ac:dyDescent="0.35">
      <c r="A39" t="s">
        <v>104</v>
      </c>
    </row>
    <row r="40" spans="1:1" x14ac:dyDescent="0.35">
      <c r="A40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74"/>
  <sheetViews>
    <sheetView tabSelected="1" workbookViewId="0">
      <pane xSplit="2" ySplit="5" topLeftCell="P156" activePane="bottomRight" state="frozen"/>
      <selection pane="topRight" activeCell="C1" sqref="C1"/>
      <selection pane="bottomLeft" activeCell="A6" sqref="A6"/>
      <selection pane="bottomRight" activeCell="AE169" sqref="AE169"/>
    </sheetView>
  </sheetViews>
  <sheetFormatPr defaultRowHeight="14.5" x14ac:dyDescent="0.35"/>
  <cols>
    <col min="6" max="7" width="9.453125" bestFit="1" customWidth="1"/>
    <col min="8" max="8" width="10.453125" bestFit="1" customWidth="1"/>
    <col min="9" max="11" width="9.453125" bestFit="1" customWidth="1"/>
    <col min="12" max="12" width="10.453125" bestFit="1" customWidth="1"/>
    <col min="13" max="15" width="9.453125" bestFit="1" customWidth="1"/>
    <col min="16" max="16" width="10.453125" bestFit="1" customWidth="1"/>
    <col min="17" max="18" width="9.453125" bestFit="1" customWidth="1"/>
    <col min="31" max="32" width="13.36328125" bestFit="1" customWidth="1"/>
    <col min="33" max="34" width="12.26953125" bestFit="1" customWidth="1"/>
    <col min="35" max="35" width="13.36328125" bestFit="1" customWidth="1"/>
  </cols>
  <sheetData>
    <row r="1" spans="2:35" x14ac:dyDescent="0.35">
      <c r="B1" s="2" t="s">
        <v>0</v>
      </c>
    </row>
    <row r="2" spans="2:35" x14ac:dyDescent="0.35">
      <c r="B2" t="s">
        <v>18</v>
      </c>
      <c r="F2">
        <v>2022</v>
      </c>
      <c r="G2">
        <v>2022</v>
      </c>
      <c r="H2">
        <v>2022</v>
      </c>
      <c r="I2">
        <v>2022</v>
      </c>
      <c r="J2">
        <v>2023</v>
      </c>
      <c r="K2">
        <v>2023</v>
      </c>
      <c r="L2">
        <v>2023</v>
      </c>
      <c r="M2">
        <v>2023</v>
      </c>
      <c r="N2">
        <v>2024</v>
      </c>
      <c r="O2">
        <v>2024</v>
      </c>
      <c r="P2">
        <v>2024</v>
      </c>
      <c r="Q2">
        <v>2024</v>
      </c>
      <c r="R2">
        <v>2025</v>
      </c>
      <c r="S2">
        <v>2025</v>
      </c>
      <c r="T2">
        <v>2025</v>
      </c>
      <c r="U2">
        <v>2025</v>
      </c>
    </row>
    <row r="3" spans="2:35" x14ac:dyDescent="0.35">
      <c r="B3" t="s">
        <v>19</v>
      </c>
      <c r="F3" t="s">
        <v>110</v>
      </c>
      <c r="G3" t="s">
        <v>111</v>
      </c>
      <c r="H3" t="s">
        <v>112</v>
      </c>
      <c r="I3" t="s">
        <v>113</v>
      </c>
      <c r="J3" t="s">
        <v>110</v>
      </c>
      <c r="K3" t="s">
        <v>111</v>
      </c>
      <c r="L3" t="s">
        <v>112</v>
      </c>
      <c r="M3" t="s">
        <v>113</v>
      </c>
      <c r="N3" t="s">
        <v>110</v>
      </c>
      <c r="O3" t="s">
        <v>111</v>
      </c>
      <c r="P3" t="s">
        <v>112</v>
      </c>
      <c r="Q3" t="s">
        <v>113</v>
      </c>
      <c r="R3" t="s">
        <v>110</v>
      </c>
      <c r="S3" t="s">
        <v>111</v>
      </c>
      <c r="T3" t="s">
        <v>112</v>
      </c>
      <c r="U3" t="s">
        <v>113</v>
      </c>
      <c r="AE3">
        <v>2020</v>
      </c>
      <c r="AF3">
        <v>2021</v>
      </c>
      <c r="AG3">
        <v>2022</v>
      </c>
      <c r="AH3">
        <v>2023</v>
      </c>
      <c r="AI3">
        <v>2024</v>
      </c>
    </row>
    <row r="4" spans="2:35" x14ac:dyDescent="0.35">
      <c r="B4" t="s">
        <v>20</v>
      </c>
      <c r="H4" s="5">
        <v>44537</v>
      </c>
      <c r="I4" s="5">
        <v>44659</v>
      </c>
      <c r="J4" s="5">
        <v>44719</v>
      </c>
      <c r="K4" s="5">
        <v>44811</v>
      </c>
      <c r="L4" s="5">
        <v>44901</v>
      </c>
      <c r="M4" s="5">
        <v>45015</v>
      </c>
      <c r="N4" s="5">
        <v>45083</v>
      </c>
      <c r="O4" s="5">
        <v>45175</v>
      </c>
      <c r="P4" s="5">
        <v>45265</v>
      </c>
      <c r="Q4" s="5">
        <v>45377</v>
      </c>
      <c r="R4" s="5">
        <v>45447</v>
      </c>
      <c r="AG4" s="5">
        <v>44659</v>
      </c>
      <c r="AH4" s="5">
        <v>45015</v>
      </c>
      <c r="AI4" s="5">
        <v>45377</v>
      </c>
    </row>
    <row r="5" spans="2:35" x14ac:dyDescent="0.35">
      <c r="B5" t="s">
        <v>21</v>
      </c>
      <c r="F5" s="5">
        <v>44316</v>
      </c>
      <c r="G5" s="5">
        <v>44408</v>
      </c>
      <c r="H5" s="5">
        <v>44500</v>
      </c>
      <c r="I5" s="5">
        <v>44592</v>
      </c>
      <c r="J5" s="5">
        <v>44681</v>
      </c>
      <c r="K5" s="5">
        <v>44773</v>
      </c>
      <c r="L5" s="5">
        <v>44865</v>
      </c>
      <c r="M5" s="5">
        <v>44957</v>
      </c>
      <c r="N5" s="5">
        <v>45046</v>
      </c>
      <c r="O5" s="5">
        <v>45138</v>
      </c>
      <c r="P5" s="5">
        <v>45230</v>
      </c>
      <c r="Q5" s="5">
        <v>45322</v>
      </c>
      <c r="R5" s="5">
        <v>45412</v>
      </c>
      <c r="AE5" s="5">
        <v>43861</v>
      </c>
      <c r="AF5" s="5">
        <v>44227</v>
      </c>
      <c r="AG5" s="5">
        <v>44592</v>
      </c>
      <c r="AH5" s="5">
        <v>44957</v>
      </c>
      <c r="AI5" s="5">
        <v>45322</v>
      </c>
    </row>
    <row r="8" spans="2:35" s="6" customFormat="1" x14ac:dyDescent="0.35">
      <c r="B8" s="6" t="s">
        <v>30</v>
      </c>
      <c r="F8" s="6">
        <v>1.3</v>
      </c>
      <c r="G8" s="6">
        <v>1.3</v>
      </c>
      <c r="H8" s="6">
        <v>1.3</v>
      </c>
      <c r="I8" s="6">
        <v>1.52</v>
      </c>
      <c r="J8" s="6">
        <v>1.3</v>
      </c>
      <c r="K8" s="6">
        <v>1.3</v>
      </c>
      <c r="L8" s="6">
        <v>1.3</v>
      </c>
      <c r="M8" s="6">
        <v>1.3</v>
      </c>
      <c r="N8" s="6">
        <v>1.3</v>
      </c>
      <c r="O8" s="6">
        <v>1.24</v>
      </c>
      <c r="P8" s="6">
        <v>1.28</v>
      </c>
      <c r="Q8" s="6">
        <v>1.3</v>
      </c>
      <c r="R8" s="6">
        <v>1.29</v>
      </c>
      <c r="AE8" s="6">
        <v>1.75</v>
      </c>
      <c r="AF8" s="6">
        <v>1.45</v>
      </c>
      <c r="AG8" s="6">
        <v>1.52</v>
      </c>
      <c r="AH8" s="6">
        <v>1.3</v>
      </c>
      <c r="AI8" s="6">
        <v>1.3</v>
      </c>
    </row>
    <row r="9" spans="2:35" x14ac:dyDescent="0.35">
      <c r="B9" t="s">
        <v>31</v>
      </c>
      <c r="F9">
        <v>324</v>
      </c>
      <c r="G9">
        <v>383</v>
      </c>
      <c r="H9">
        <v>427</v>
      </c>
      <c r="I9">
        <v>492</v>
      </c>
      <c r="J9">
        <v>545</v>
      </c>
      <c r="K9">
        <v>593</v>
      </c>
      <c r="L9">
        <v>638</v>
      </c>
      <c r="M9">
        <v>697</v>
      </c>
      <c r="N9">
        <v>760</v>
      </c>
      <c r="O9">
        <v>810</v>
      </c>
      <c r="P9">
        <v>874</v>
      </c>
      <c r="Q9">
        <v>955</v>
      </c>
      <c r="R9">
        <v>1025</v>
      </c>
      <c r="AE9">
        <v>173</v>
      </c>
      <c r="AF9">
        <v>283</v>
      </c>
      <c r="AG9">
        <v>492</v>
      </c>
      <c r="AH9">
        <v>697</v>
      </c>
      <c r="AI9">
        <v>955</v>
      </c>
    </row>
    <row r="11" spans="2:35" s="7" customFormat="1" x14ac:dyDescent="0.35">
      <c r="B11" s="7" t="s">
        <v>49</v>
      </c>
    </row>
    <row r="12" spans="2:35" s="17" customFormat="1" x14ac:dyDescent="0.35">
      <c r="B12" s="18" t="s">
        <v>50</v>
      </c>
    </row>
    <row r="13" spans="2:35" s="10" customFormat="1" x14ac:dyDescent="0.35">
      <c r="B13" s="10" t="s">
        <v>32</v>
      </c>
      <c r="F13" s="10">
        <v>44908</v>
      </c>
      <c r="G13" s="10">
        <v>51860</v>
      </c>
      <c r="H13" s="10">
        <v>59774</v>
      </c>
      <c r="J13" s="10">
        <v>76923</v>
      </c>
      <c r="K13" s="10">
        <v>88936</v>
      </c>
      <c r="L13" s="10">
        <v>98435</v>
      </c>
      <c r="M13" s="10">
        <v>105055</v>
      </c>
      <c r="N13" s="10">
        <v>111191</v>
      </c>
      <c r="O13" s="10">
        <v>122096</v>
      </c>
      <c r="P13" s="10">
        <v>130993</v>
      </c>
      <c r="Q13" s="10">
        <v>142026</v>
      </c>
      <c r="R13" s="10">
        <v>151179</v>
      </c>
      <c r="AE13" s="10">
        <v>70367</v>
      </c>
      <c r="AF13" s="10">
        <v>132763</v>
      </c>
      <c r="AG13" s="10">
        <v>226163</v>
      </c>
      <c r="AH13" s="10">
        <v>369349</v>
      </c>
      <c r="AI13" s="10">
        <v>506306</v>
      </c>
    </row>
    <row r="14" spans="2:35" s="11" customFormat="1" x14ac:dyDescent="0.35">
      <c r="B14" s="11" t="s">
        <v>33</v>
      </c>
      <c r="F14" s="11">
        <v>4949</v>
      </c>
      <c r="G14" s="11">
        <v>5809</v>
      </c>
      <c r="H14" s="11">
        <v>5608</v>
      </c>
      <c r="J14" s="11">
        <v>7933</v>
      </c>
      <c r="K14" s="11">
        <v>10671</v>
      </c>
      <c r="L14" s="11">
        <v>11113</v>
      </c>
      <c r="M14" s="11">
        <v>11124</v>
      </c>
      <c r="N14" s="11">
        <v>10891</v>
      </c>
      <c r="O14" s="11">
        <v>10871</v>
      </c>
      <c r="P14" s="11">
        <v>11559</v>
      </c>
      <c r="Q14" s="11">
        <v>12165</v>
      </c>
      <c r="R14" s="11">
        <v>13839</v>
      </c>
      <c r="AE14" s="11">
        <v>6467</v>
      </c>
      <c r="AF14" s="11">
        <v>14453</v>
      </c>
      <c r="AG14" s="11">
        <v>23668</v>
      </c>
      <c r="AH14" s="11">
        <v>40841</v>
      </c>
      <c r="AI14" s="11">
        <v>45486</v>
      </c>
    </row>
    <row r="15" spans="2:35" s="10" customFormat="1" x14ac:dyDescent="0.35">
      <c r="B15" s="10" t="s">
        <v>34</v>
      </c>
      <c r="D15" s="10">
        <f>D13-D14</f>
        <v>0</v>
      </c>
      <c r="E15" s="10">
        <f t="shared" ref="E15:T15" si="0">E13-E14</f>
        <v>0</v>
      </c>
      <c r="F15" s="10">
        <f t="shared" si="0"/>
        <v>39959</v>
      </c>
      <c r="G15" s="10">
        <f t="shared" si="0"/>
        <v>46051</v>
      </c>
      <c r="H15" s="10">
        <f t="shared" si="0"/>
        <v>54166</v>
      </c>
      <c r="I15" s="10">
        <f t="shared" si="0"/>
        <v>0</v>
      </c>
      <c r="J15" s="10">
        <f t="shared" si="0"/>
        <v>68990</v>
      </c>
      <c r="K15" s="10">
        <f t="shared" si="0"/>
        <v>78265</v>
      </c>
      <c r="L15" s="10">
        <f t="shared" si="0"/>
        <v>87322</v>
      </c>
      <c r="M15" s="10">
        <f t="shared" si="0"/>
        <v>93931</v>
      </c>
      <c r="N15" s="10">
        <f t="shared" si="0"/>
        <v>100300</v>
      </c>
      <c r="O15" s="10">
        <f t="shared" si="0"/>
        <v>111225</v>
      </c>
      <c r="P15" s="10">
        <f t="shared" si="0"/>
        <v>119434</v>
      </c>
      <c r="Q15" s="10">
        <f t="shared" si="0"/>
        <v>129861</v>
      </c>
      <c r="R15" s="10">
        <f t="shared" si="0"/>
        <v>137340</v>
      </c>
      <c r="S15" s="10">
        <f t="shared" si="0"/>
        <v>0</v>
      </c>
      <c r="T15" s="10">
        <f t="shared" si="0"/>
        <v>0</v>
      </c>
      <c r="AA15" s="10">
        <f>AA13-AA14</f>
        <v>0</v>
      </c>
      <c r="AB15" s="10">
        <f t="shared" ref="AB15:AD15" si="1">AB13-AB14</f>
        <v>0</v>
      </c>
      <c r="AC15" s="10">
        <f t="shared" si="1"/>
        <v>0</v>
      </c>
      <c r="AD15" s="10">
        <f t="shared" si="1"/>
        <v>0</v>
      </c>
      <c r="AE15" s="10">
        <f>AE13-AE14</f>
        <v>63900</v>
      </c>
      <c r="AF15" s="10">
        <f t="shared" ref="AF15:AH15" si="2">AF13-AF14</f>
        <v>118310</v>
      </c>
      <c r="AG15" s="10">
        <f t="shared" si="2"/>
        <v>202495</v>
      </c>
      <c r="AH15" s="10">
        <f t="shared" si="2"/>
        <v>328508</v>
      </c>
      <c r="AI15" s="10">
        <f>AI13-AI14</f>
        <v>460820</v>
      </c>
    </row>
    <row r="16" spans="2:35" s="22" customFormat="1" x14ac:dyDescent="0.35">
      <c r="B16" s="22" t="s">
        <v>58</v>
      </c>
      <c r="D16" s="22" t="e">
        <f>D15/D13</f>
        <v>#DIV/0!</v>
      </c>
      <c r="E16" s="22" t="e">
        <f t="shared" ref="E16:T16" si="3">E15/E13</f>
        <v>#DIV/0!</v>
      </c>
      <c r="F16" s="22">
        <f t="shared" si="3"/>
        <v>0.88979691814376061</v>
      </c>
      <c r="G16" s="22">
        <f t="shared" si="3"/>
        <v>0.8879868877747783</v>
      </c>
      <c r="H16" s="22">
        <f t="shared" si="3"/>
        <v>0.90617994445745642</v>
      </c>
      <c r="I16" s="22" t="e">
        <f t="shared" si="3"/>
        <v>#DIV/0!</v>
      </c>
      <c r="J16" s="22">
        <f t="shared" si="3"/>
        <v>0.89687089687089683</v>
      </c>
      <c r="K16" s="22">
        <f t="shared" si="3"/>
        <v>0.88001484213366921</v>
      </c>
      <c r="L16" s="22">
        <f t="shared" si="3"/>
        <v>0.8871031645248133</v>
      </c>
      <c r="M16" s="22">
        <f t="shared" si="3"/>
        <v>0.89411260768169054</v>
      </c>
      <c r="N16" s="22">
        <f t="shared" si="3"/>
        <v>0.90205142502540669</v>
      </c>
      <c r="O16" s="22">
        <f t="shared" si="3"/>
        <v>0.91096350412789939</v>
      </c>
      <c r="P16" s="22">
        <f t="shared" si="3"/>
        <v>0.91175864359164227</v>
      </c>
      <c r="Q16" s="22">
        <f t="shared" si="3"/>
        <v>0.91434666891977523</v>
      </c>
      <c r="R16" s="22">
        <f t="shared" si="3"/>
        <v>0.90845950826503685</v>
      </c>
      <c r="S16" s="22" t="e">
        <f t="shared" si="3"/>
        <v>#DIV/0!</v>
      </c>
      <c r="T16" s="22" t="e">
        <f t="shared" si="3"/>
        <v>#DIV/0!</v>
      </c>
      <c r="AA16" s="22" t="e">
        <f>AA15/AA13</f>
        <v>#DIV/0!</v>
      </c>
      <c r="AB16" s="22" t="e">
        <f t="shared" ref="AB16:AD16" si="4">AB15/AB13</f>
        <v>#DIV/0!</v>
      </c>
      <c r="AC16" s="22" t="e">
        <f t="shared" si="4"/>
        <v>#DIV/0!</v>
      </c>
      <c r="AD16" s="22" t="e">
        <f t="shared" si="4"/>
        <v>#DIV/0!</v>
      </c>
      <c r="AE16" s="22">
        <f>AE15/AE13</f>
        <v>0.90809612460386258</v>
      </c>
      <c r="AF16" s="22">
        <f t="shared" ref="AF16:AH16" si="5">AF15/AF13</f>
        <v>0.89113683782379127</v>
      </c>
      <c r="AG16" s="22">
        <f t="shared" si="5"/>
        <v>0.89534981407215153</v>
      </c>
      <c r="AH16" s="22">
        <f t="shared" si="5"/>
        <v>0.88942436557294047</v>
      </c>
      <c r="AI16" s="22">
        <f>AI15/AI13</f>
        <v>0.91016104885188009</v>
      </c>
    </row>
    <row r="17" spans="2:35" s="19" customFormat="1" x14ac:dyDescent="0.35">
      <c r="B17" s="21" t="s">
        <v>51</v>
      </c>
    </row>
    <row r="18" spans="2:35" s="20" customFormat="1" x14ac:dyDescent="0.35">
      <c r="B18" s="20" t="s">
        <v>32</v>
      </c>
      <c r="F18" s="20">
        <v>5022</v>
      </c>
      <c r="G18" s="20">
        <v>6267</v>
      </c>
      <c r="H18" s="20">
        <v>7026</v>
      </c>
      <c r="J18" s="20">
        <v>10484</v>
      </c>
      <c r="K18" s="20">
        <v>12105</v>
      </c>
      <c r="L18" s="20">
        <v>14546</v>
      </c>
      <c r="M18" s="20">
        <v>17852</v>
      </c>
      <c r="N18" s="20">
        <v>15687</v>
      </c>
      <c r="O18" s="20">
        <v>17485</v>
      </c>
      <c r="P18" s="20">
        <v>18675</v>
      </c>
      <c r="Q18" s="20">
        <v>21753</v>
      </c>
      <c r="R18" s="20">
        <v>18008</v>
      </c>
      <c r="AE18" s="20">
        <v>10860</v>
      </c>
      <c r="AF18" s="20">
        <v>19413</v>
      </c>
      <c r="AG18" s="20">
        <v>26490</v>
      </c>
      <c r="AH18" s="20">
        <v>54987</v>
      </c>
      <c r="AI18" s="20">
        <v>73600</v>
      </c>
    </row>
    <row r="19" spans="2:35" s="11" customFormat="1" x14ac:dyDescent="0.35">
      <c r="B19" s="11" t="s">
        <v>33</v>
      </c>
      <c r="F19" s="11">
        <v>1476</v>
      </c>
      <c r="G19" s="11">
        <v>1383</v>
      </c>
      <c r="H19" s="11">
        <v>1587</v>
      </c>
      <c r="J19" s="11">
        <v>1915</v>
      </c>
      <c r="K19" s="11">
        <v>2359</v>
      </c>
      <c r="L19" s="11">
        <v>3451</v>
      </c>
      <c r="M19" s="11">
        <v>3114</v>
      </c>
      <c r="N19" s="11">
        <v>3048</v>
      </c>
      <c r="O19" s="11">
        <v>3825</v>
      </c>
      <c r="P19" s="11">
        <v>3525</v>
      </c>
      <c r="Q19" s="11">
        <v>3824</v>
      </c>
      <c r="R19" s="11">
        <v>4937</v>
      </c>
      <c r="AE19" s="11">
        <v>2909</v>
      </c>
      <c r="AF19" s="11">
        <v>4010</v>
      </c>
      <c r="AG19" s="11">
        <v>6317</v>
      </c>
      <c r="AH19" s="11">
        <v>10839</v>
      </c>
      <c r="AI19" s="11">
        <v>14222</v>
      </c>
    </row>
    <row r="20" spans="2:35" s="20" customFormat="1" x14ac:dyDescent="0.35">
      <c r="B20" s="20" t="s">
        <v>34</v>
      </c>
      <c r="D20" s="10">
        <f>D18-D19</f>
        <v>0</v>
      </c>
      <c r="E20" s="10">
        <f t="shared" ref="E20:T20" si="6">E18-E19</f>
        <v>0</v>
      </c>
      <c r="F20" s="10">
        <f t="shared" si="6"/>
        <v>3546</v>
      </c>
      <c r="G20" s="10">
        <f t="shared" si="6"/>
        <v>4884</v>
      </c>
      <c r="H20" s="10">
        <f t="shared" si="6"/>
        <v>5439</v>
      </c>
      <c r="I20" s="10">
        <f t="shared" si="6"/>
        <v>0</v>
      </c>
      <c r="J20" s="10">
        <f t="shared" si="6"/>
        <v>8569</v>
      </c>
      <c r="K20" s="10">
        <f t="shared" si="6"/>
        <v>9746</v>
      </c>
      <c r="L20" s="10">
        <f t="shared" si="6"/>
        <v>11095</v>
      </c>
      <c r="M20" s="10">
        <f t="shared" si="6"/>
        <v>14738</v>
      </c>
      <c r="N20" s="10">
        <f t="shared" si="6"/>
        <v>12639</v>
      </c>
      <c r="O20" s="10">
        <f t="shared" si="6"/>
        <v>13660</v>
      </c>
      <c r="P20" s="10">
        <f t="shared" si="6"/>
        <v>15150</v>
      </c>
      <c r="Q20" s="10">
        <f t="shared" si="6"/>
        <v>17929</v>
      </c>
      <c r="R20" s="10">
        <f t="shared" si="6"/>
        <v>13071</v>
      </c>
      <c r="S20" s="10">
        <f t="shared" si="6"/>
        <v>0</v>
      </c>
      <c r="T20" s="10">
        <f t="shared" si="6"/>
        <v>0</v>
      </c>
      <c r="U20" s="10"/>
      <c r="V20" s="10"/>
      <c r="W20" s="10"/>
      <c r="X20" s="10"/>
      <c r="AA20" s="10">
        <f>AA18-AA19</f>
        <v>0</v>
      </c>
      <c r="AB20" s="10">
        <f t="shared" ref="AB20:AD20" si="7">AB18-AB19</f>
        <v>0</v>
      </c>
      <c r="AC20" s="10">
        <f t="shared" si="7"/>
        <v>0</v>
      </c>
      <c r="AD20" s="10">
        <f t="shared" si="7"/>
        <v>0</v>
      </c>
      <c r="AE20" s="10">
        <f>AE18-AE19</f>
        <v>7951</v>
      </c>
      <c r="AF20" s="10">
        <f t="shared" ref="AF20:AH20" si="8">AF18-AF19</f>
        <v>15403</v>
      </c>
      <c r="AG20" s="10">
        <f t="shared" si="8"/>
        <v>20173</v>
      </c>
      <c r="AH20" s="10">
        <f t="shared" si="8"/>
        <v>44148</v>
      </c>
      <c r="AI20" s="10">
        <f>AI18-AI19</f>
        <v>59378</v>
      </c>
    </row>
    <row r="21" spans="2:35" s="20" customFormat="1" x14ac:dyDescent="0.35">
      <c r="B21" s="20" t="s">
        <v>58</v>
      </c>
      <c r="D21" s="22" t="e">
        <f>D20/D18</f>
        <v>#DIV/0!</v>
      </c>
      <c r="E21" s="22" t="e">
        <f t="shared" ref="E21:T21" si="9">E20/E18</f>
        <v>#DIV/0!</v>
      </c>
      <c r="F21" s="22">
        <f t="shared" si="9"/>
        <v>0.70609318996415771</v>
      </c>
      <c r="G21" s="22">
        <f t="shared" si="9"/>
        <v>0.77932024892292961</v>
      </c>
      <c r="H21" s="22">
        <f t="shared" si="9"/>
        <v>0.77412467976088817</v>
      </c>
      <c r="I21" s="22" t="e">
        <f t="shared" si="9"/>
        <v>#DIV/0!</v>
      </c>
      <c r="J21" s="22">
        <f t="shared" si="9"/>
        <v>0.81734070965280425</v>
      </c>
      <c r="K21" s="22">
        <f t="shared" si="9"/>
        <v>0.80512185047501028</v>
      </c>
      <c r="L21" s="22">
        <f t="shared" si="9"/>
        <v>0.76275264677574595</v>
      </c>
      <c r="M21" s="22">
        <f t="shared" si="9"/>
        <v>0.82556576293972661</v>
      </c>
      <c r="N21" s="22">
        <f t="shared" si="9"/>
        <v>0.80569898642187798</v>
      </c>
      <c r="O21" s="22">
        <f t="shared" si="9"/>
        <v>0.78124106376894475</v>
      </c>
      <c r="P21" s="22">
        <f t="shared" si="9"/>
        <v>0.8112449799196787</v>
      </c>
      <c r="Q21" s="22">
        <f t="shared" si="9"/>
        <v>0.82420815519698432</v>
      </c>
      <c r="R21" s="22">
        <f t="shared" si="9"/>
        <v>0.7258440693025322</v>
      </c>
      <c r="S21" s="22" t="e">
        <f t="shared" si="9"/>
        <v>#DIV/0!</v>
      </c>
      <c r="T21" s="22" t="e">
        <f t="shared" si="9"/>
        <v>#DIV/0!</v>
      </c>
      <c r="U21" s="22"/>
      <c r="V21" s="22"/>
      <c r="W21" s="22"/>
      <c r="X21" s="22"/>
      <c r="AA21" s="22" t="e">
        <f>AA20/AA18</f>
        <v>#DIV/0!</v>
      </c>
      <c r="AB21" s="22" t="e">
        <f t="shared" ref="AB21:AD21" si="10">AB20/AB18</f>
        <v>#DIV/0!</v>
      </c>
      <c r="AC21" s="22" t="e">
        <f t="shared" si="10"/>
        <v>#DIV/0!</v>
      </c>
      <c r="AD21" s="22" t="e">
        <f t="shared" si="10"/>
        <v>#DIV/0!</v>
      </c>
      <c r="AE21" s="22">
        <f>AE20/AE18</f>
        <v>0.73213627992633512</v>
      </c>
      <c r="AF21" s="22">
        <f t="shared" ref="AF21:AH21" si="11">AF20/AF18</f>
        <v>0.7934373873177768</v>
      </c>
      <c r="AG21" s="22">
        <f t="shared" si="11"/>
        <v>0.7615326538316346</v>
      </c>
      <c r="AH21" s="22">
        <f t="shared" si="11"/>
        <v>0.80288068088820996</v>
      </c>
      <c r="AI21" s="22">
        <f>AI20/AI18</f>
        <v>0.80676630434782604</v>
      </c>
    </row>
    <row r="22" spans="2:35" s="21" customFormat="1" x14ac:dyDescent="0.35">
      <c r="B22" s="21" t="s">
        <v>59</v>
      </c>
      <c r="AE22" s="23"/>
      <c r="AF22" s="23"/>
      <c r="AG22" s="23"/>
      <c r="AH22" s="23"/>
      <c r="AI22" s="23"/>
    </row>
    <row r="23" spans="2:35" s="24" customFormat="1" x14ac:dyDescent="0.35">
      <c r="B23" s="24" t="s">
        <v>32</v>
      </c>
      <c r="D23" s="24">
        <f>D13+D18</f>
        <v>0</v>
      </c>
      <c r="E23" s="24">
        <f t="shared" ref="E23:T23" si="12">E13+E18</f>
        <v>0</v>
      </c>
      <c r="F23" s="24">
        <f t="shared" si="12"/>
        <v>49930</v>
      </c>
      <c r="G23" s="24">
        <f t="shared" si="12"/>
        <v>58127</v>
      </c>
      <c r="H23" s="24">
        <f t="shared" si="12"/>
        <v>66800</v>
      </c>
      <c r="I23" s="24">
        <f t="shared" si="12"/>
        <v>0</v>
      </c>
      <c r="J23" s="24">
        <f t="shared" si="12"/>
        <v>87407</v>
      </c>
      <c r="K23" s="24">
        <f t="shared" si="12"/>
        <v>101041</v>
      </c>
      <c r="L23" s="24">
        <f t="shared" si="12"/>
        <v>112981</v>
      </c>
      <c r="M23" s="24">
        <f t="shared" si="12"/>
        <v>122907</v>
      </c>
      <c r="N23" s="24">
        <f t="shared" si="12"/>
        <v>126878</v>
      </c>
      <c r="O23" s="24">
        <f t="shared" si="12"/>
        <v>139581</v>
      </c>
      <c r="P23" s="24">
        <f t="shared" si="12"/>
        <v>149668</v>
      </c>
      <c r="Q23" s="24">
        <f t="shared" si="12"/>
        <v>163779</v>
      </c>
      <c r="R23" s="24">
        <f t="shared" si="12"/>
        <v>169187</v>
      </c>
      <c r="S23" s="24">
        <f t="shared" si="12"/>
        <v>0</v>
      </c>
      <c r="T23" s="24">
        <f t="shared" si="12"/>
        <v>0</v>
      </c>
      <c r="AA23" s="24">
        <f>AA13+AA18</f>
        <v>0</v>
      </c>
      <c r="AB23" s="24">
        <f t="shared" ref="AB23:AD23" si="13">AB13+AB18</f>
        <v>0</v>
      </c>
      <c r="AC23" s="24">
        <f t="shared" si="13"/>
        <v>0</v>
      </c>
      <c r="AD23" s="24">
        <f t="shared" si="13"/>
        <v>0</v>
      </c>
      <c r="AE23" s="24">
        <f>AE13+AE18</f>
        <v>81227</v>
      </c>
      <c r="AF23" s="24">
        <f t="shared" ref="AF23:AH23" si="14">AF13+AF18</f>
        <v>152176</v>
      </c>
      <c r="AG23" s="24">
        <f t="shared" si="14"/>
        <v>252653</v>
      </c>
      <c r="AH23" s="24">
        <f t="shared" si="14"/>
        <v>424336</v>
      </c>
      <c r="AI23" s="24">
        <f>AI13+AI18</f>
        <v>579906</v>
      </c>
    </row>
    <row r="24" spans="2:35" s="14" customFormat="1" x14ac:dyDescent="0.35">
      <c r="B24" s="14" t="s">
        <v>33</v>
      </c>
      <c r="D24" s="25">
        <f>D19+D14</f>
        <v>0</v>
      </c>
      <c r="E24" s="25">
        <f t="shared" ref="E24:T24" si="15">E19+E14</f>
        <v>0</v>
      </c>
      <c r="F24" s="25">
        <f t="shared" si="15"/>
        <v>6425</v>
      </c>
      <c r="G24" s="25">
        <f t="shared" si="15"/>
        <v>7192</v>
      </c>
      <c r="H24" s="25">
        <f t="shared" si="15"/>
        <v>7195</v>
      </c>
      <c r="I24" s="25">
        <f t="shared" si="15"/>
        <v>0</v>
      </c>
      <c r="J24" s="25">
        <f t="shared" si="15"/>
        <v>9848</v>
      </c>
      <c r="K24" s="25">
        <f t="shared" si="15"/>
        <v>13030</v>
      </c>
      <c r="L24" s="25">
        <f t="shared" si="15"/>
        <v>14564</v>
      </c>
      <c r="M24" s="25">
        <f t="shared" si="15"/>
        <v>14238</v>
      </c>
      <c r="N24" s="25">
        <f t="shared" si="15"/>
        <v>13939</v>
      </c>
      <c r="O24" s="25">
        <f t="shared" si="15"/>
        <v>14696</v>
      </c>
      <c r="P24" s="25">
        <f t="shared" si="15"/>
        <v>15084</v>
      </c>
      <c r="Q24" s="25">
        <f t="shared" si="15"/>
        <v>15989</v>
      </c>
      <c r="R24" s="25">
        <f t="shared" si="15"/>
        <v>18776</v>
      </c>
      <c r="S24" s="25">
        <f t="shared" si="15"/>
        <v>0</v>
      </c>
      <c r="T24" s="25">
        <f t="shared" si="15"/>
        <v>0</v>
      </c>
      <c r="U24" s="25"/>
      <c r="V24" s="25"/>
      <c r="W24" s="25"/>
      <c r="X24" s="25"/>
      <c r="AA24" s="25">
        <f>AA19+AA14</f>
        <v>0</v>
      </c>
      <c r="AB24" s="25">
        <f t="shared" ref="AB24:AD24" si="16">AB19+AB14</f>
        <v>0</v>
      </c>
      <c r="AC24" s="25">
        <f t="shared" si="16"/>
        <v>0</v>
      </c>
      <c r="AD24" s="25">
        <f t="shared" si="16"/>
        <v>0</v>
      </c>
      <c r="AE24" s="25">
        <f>AE19+AE14</f>
        <v>9376</v>
      </c>
      <c r="AF24" s="25">
        <f t="shared" ref="AF24:AH24" si="17">AF19+AF14</f>
        <v>18463</v>
      </c>
      <c r="AG24" s="25">
        <f t="shared" si="17"/>
        <v>29985</v>
      </c>
      <c r="AH24" s="25">
        <f t="shared" si="17"/>
        <v>51680</v>
      </c>
      <c r="AI24" s="25">
        <f>AI19+AI14</f>
        <v>59708</v>
      </c>
    </row>
    <row r="25" spans="2:35" s="24" customFormat="1" x14ac:dyDescent="0.35">
      <c r="B25" s="24" t="s">
        <v>34</v>
      </c>
      <c r="D25" s="24">
        <f>D23-D24</f>
        <v>0</v>
      </c>
      <c r="E25" s="24">
        <f t="shared" ref="E25:T25" si="18">E23-E24</f>
        <v>0</v>
      </c>
      <c r="F25" s="24">
        <f t="shared" si="18"/>
        <v>43505</v>
      </c>
      <c r="G25" s="24">
        <f t="shared" si="18"/>
        <v>50935</v>
      </c>
      <c r="H25" s="24">
        <f t="shared" si="18"/>
        <v>59605</v>
      </c>
      <c r="I25" s="24">
        <f t="shared" si="18"/>
        <v>0</v>
      </c>
      <c r="J25" s="24">
        <f t="shared" si="18"/>
        <v>77559</v>
      </c>
      <c r="K25" s="24">
        <f t="shared" si="18"/>
        <v>88011</v>
      </c>
      <c r="L25" s="24">
        <f t="shared" si="18"/>
        <v>98417</v>
      </c>
      <c r="M25" s="24">
        <f t="shared" si="18"/>
        <v>108669</v>
      </c>
      <c r="N25" s="24">
        <f t="shared" si="18"/>
        <v>112939</v>
      </c>
      <c r="O25" s="24">
        <f t="shared" si="18"/>
        <v>124885</v>
      </c>
      <c r="P25" s="24">
        <f t="shared" si="18"/>
        <v>134584</v>
      </c>
      <c r="Q25" s="24">
        <f t="shared" si="18"/>
        <v>147790</v>
      </c>
      <c r="R25" s="24">
        <f t="shared" si="18"/>
        <v>150411</v>
      </c>
      <c r="S25" s="24">
        <f t="shared" si="18"/>
        <v>0</v>
      </c>
      <c r="T25" s="24">
        <f t="shared" si="18"/>
        <v>0</v>
      </c>
      <c r="AA25" s="24">
        <f>AA23-AA24</f>
        <v>0</v>
      </c>
      <c r="AB25" s="24">
        <f t="shared" ref="AB25:AD25" si="19">AB23-AB24</f>
        <v>0</v>
      </c>
      <c r="AC25" s="24">
        <f t="shared" si="19"/>
        <v>0</v>
      </c>
      <c r="AD25" s="24">
        <f t="shared" si="19"/>
        <v>0</v>
      </c>
      <c r="AE25" s="24">
        <f>AE23-AE24</f>
        <v>71851</v>
      </c>
      <c r="AF25" s="24">
        <f t="shared" ref="AF25:AH25" si="20">AF23-AF24</f>
        <v>133713</v>
      </c>
      <c r="AG25" s="24">
        <f t="shared" si="20"/>
        <v>222668</v>
      </c>
      <c r="AH25" s="24">
        <f t="shared" si="20"/>
        <v>372656</v>
      </c>
      <c r="AI25" s="24">
        <f>AI23-AI24</f>
        <v>520198</v>
      </c>
    </row>
    <row r="26" spans="2:35" s="22" customFormat="1" x14ac:dyDescent="0.35">
      <c r="B26" s="26" t="s">
        <v>58</v>
      </c>
      <c r="D26" s="22" t="e">
        <f>D25/D23</f>
        <v>#DIV/0!</v>
      </c>
      <c r="E26" s="22" t="e">
        <f t="shared" ref="E26:T26" si="21">E25/E23</f>
        <v>#DIV/0!</v>
      </c>
      <c r="F26" s="22">
        <f t="shared" si="21"/>
        <v>0.87131984778690164</v>
      </c>
      <c r="G26" s="22">
        <f t="shared" si="21"/>
        <v>0.87627092401121687</v>
      </c>
      <c r="H26" s="22">
        <f t="shared" si="21"/>
        <v>0.89229041916167662</v>
      </c>
      <c r="I26" s="22" t="e">
        <f t="shared" si="21"/>
        <v>#DIV/0!</v>
      </c>
      <c r="J26" s="22">
        <f t="shared" si="21"/>
        <v>0.88733167824087311</v>
      </c>
      <c r="K26" s="22">
        <f t="shared" si="21"/>
        <v>0.87104244811512155</v>
      </c>
      <c r="L26" s="22">
        <f t="shared" si="21"/>
        <v>0.87109336968162787</v>
      </c>
      <c r="M26" s="22">
        <f t="shared" si="21"/>
        <v>0.88415631331006372</v>
      </c>
      <c r="N26" s="22">
        <f t="shared" si="21"/>
        <v>0.89013855830009936</v>
      </c>
      <c r="O26" s="22">
        <f t="shared" si="21"/>
        <v>0.89471346386685868</v>
      </c>
      <c r="P26" s="22">
        <f t="shared" si="21"/>
        <v>0.89921693347943443</v>
      </c>
      <c r="Q26" s="22">
        <f t="shared" si="21"/>
        <v>0.90237454130260897</v>
      </c>
      <c r="R26" s="22">
        <f t="shared" si="21"/>
        <v>0.88902220619787575</v>
      </c>
      <c r="S26" s="22" t="e">
        <f t="shared" si="21"/>
        <v>#DIV/0!</v>
      </c>
      <c r="T26" s="22" t="e">
        <f t="shared" si="21"/>
        <v>#DIV/0!</v>
      </c>
      <c r="AA26" s="22" t="e">
        <f>AA25/AA23</f>
        <v>#DIV/0!</v>
      </c>
      <c r="AB26" s="22" t="e">
        <f t="shared" ref="AB26:AD26" si="22">AB25/AB23</f>
        <v>#DIV/0!</v>
      </c>
      <c r="AC26" s="22" t="e">
        <f t="shared" si="22"/>
        <v>#DIV/0!</v>
      </c>
      <c r="AD26" s="22" t="e">
        <f t="shared" si="22"/>
        <v>#DIV/0!</v>
      </c>
      <c r="AE26" s="22">
        <f>AE25/AE23</f>
        <v>0.88457040146749233</v>
      </c>
      <c r="AF26" s="22">
        <f t="shared" ref="AF26:AH26" si="23">AF25/AF23</f>
        <v>0.87867337819367053</v>
      </c>
      <c r="AG26" s="22">
        <f t="shared" si="23"/>
        <v>0.88131943812264246</v>
      </c>
      <c r="AH26" s="22">
        <f t="shared" si="23"/>
        <v>0.87820972059877078</v>
      </c>
      <c r="AI26" s="22">
        <f>AI25/AI23</f>
        <v>0.89703848554765775</v>
      </c>
    </row>
    <row r="27" spans="2:35" s="27" customFormat="1" x14ac:dyDescent="0.35"/>
    <row r="29" spans="2:35" s="7" customFormat="1" x14ac:dyDescent="0.35">
      <c r="B29" s="7" t="s">
        <v>54</v>
      </c>
    </row>
    <row r="30" spans="2:35" s="10" customFormat="1" x14ac:dyDescent="0.35">
      <c r="B30" s="10" t="s">
        <v>12</v>
      </c>
      <c r="F30" s="10">
        <v>41687</v>
      </c>
      <c r="G30" s="10">
        <v>48833</v>
      </c>
      <c r="H30" s="10">
        <v>56706</v>
      </c>
      <c r="I30" s="10">
        <f>AG30-H30-G30-F30</f>
        <v>64294</v>
      </c>
      <c r="J30" s="10">
        <v>72274</v>
      </c>
      <c r="K30" s="10">
        <v>84123</v>
      </c>
      <c r="L30" s="10">
        <v>94942</v>
      </c>
      <c r="M30" s="10">
        <f>AH30-L30-K30-J30</f>
        <v>101636</v>
      </c>
      <c r="N30" s="10">
        <v>102962</v>
      </c>
      <c r="O30" s="10">
        <v>114054</v>
      </c>
      <c r="P30" s="10">
        <v>122415</v>
      </c>
      <c r="Q30" s="10">
        <f>AI30-P30-O30-N30</f>
        <v>133590</v>
      </c>
      <c r="R30" s="10">
        <v>137526</v>
      </c>
      <c r="AE30" s="10">
        <v>67823</v>
      </c>
      <c r="AF30" s="10">
        <v>125990</v>
      </c>
      <c r="AG30" s="10">
        <v>211520</v>
      </c>
      <c r="AH30" s="10">
        <v>352975</v>
      </c>
      <c r="AI30" s="10">
        <v>473021</v>
      </c>
    </row>
    <row r="31" spans="2:35" s="10" customFormat="1" x14ac:dyDescent="0.35">
      <c r="B31" s="10" t="s">
        <v>55</v>
      </c>
      <c r="F31" s="10">
        <v>7113</v>
      </c>
      <c r="G31" s="10">
        <v>8353</v>
      </c>
      <c r="H31" s="10">
        <v>9165</v>
      </c>
      <c r="I31" s="10">
        <f>AG31-H31-G31-F31</f>
        <v>11847</v>
      </c>
      <c r="J31" s="10">
        <v>12988</v>
      </c>
      <c r="K31" s="10">
        <v>14750</v>
      </c>
      <c r="L31" s="10">
        <v>15547</v>
      </c>
      <c r="M31" s="10">
        <f>AH31-L31-K31-J31</f>
        <v>18535</v>
      </c>
      <c r="N31" s="10">
        <v>20957</v>
      </c>
      <c r="O31" s="10">
        <v>22245</v>
      </c>
      <c r="P31" s="10">
        <v>23731</v>
      </c>
      <c r="Q31" s="10">
        <f>AI31-P31-O31-N31</f>
        <v>26359</v>
      </c>
      <c r="R31" s="10">
        <v>27652</v>
      </c>
      <c r="AE31" s="10">
        <v>11167</v>
      </c>
      <c r="AF31" s="10">
        <v>22348</v>
      </c>
      <c r="AG31" s="10">
        <v>36478</v>
      </c>
      <c r="AH31" s="10">
        <v>61820</v>
      </c>
      <c r="AI31" s="10">
        <v>93292</v>
      </c>
    </row>
    <row r="32" spans="2:35" s="11" customFormat="1" x14ac:dyDescent="0.35">
      <c r="B32" s="11" t="s">
        <v>56</v>
      </c>
      <c r="F32" s="11">
        <v>1130</v>
      </c>
      <c r="G32" s="11">
        <v>941</v>
      </c>
      <c r="H32" s="11">
        <v>929</v>
      </c>
      <c r="I32" s="11">
        <f>AG32-H32-G32-F32</f>
        <v>1655</v>
      </c>
      <c r="J32" s="11">
        <v>2145</v>
      </c>
      <c r="K32" s="11">
        <v>2168</v>
      </c>
      <c r="L32" s="11">
        <v>2492</v>
      </c>
      <c r="M32" s="11">
        <f>AH32-L32-K32-J32</f>
        <v>2736</v>
      </c>
      <c r="N32" s="11">
        <v>2959</v>
      </c>
      <c r="O32" s="11">
        <v>3282</v>
      </c>
      <c r="P32" s="11">
        <v>3522</v>
      </c>
      <c r="Q32" s="11">
        <f>AI32-P32-O32-N32</f>
        <v>3830</v>
      </c>
      <c r="R32" s="11">
        <v>4009</v>
      </c>
      <c r="AE32" s="11">
        <v>2237</v>
      </c>
      <c r="AF32" s="11">
        <v>3838</v>
      </c>
      <c r="AG32" s="11">
        <v>4655</v>
      </c>
      <c r="AH32" s="11">
        <v>9541</v>
      </c>
      <c r="AI32" s="11">
        <v>13593</v>
      </c>
    </row>
    <row r="33" spans="1:59" s="24" customFormat="1" x14ac:dyDescent="0.35">
      <c r="B33" s="24" t="s">
        <v>57</v>
      </c>
      <c r="D33" s="24">
        <f>SUM(D30:D32)</f>
        <v>0</v>
      </c>
      <c r="E33" s="24">
        <f t="shared" ref="E33:T33" si="24">SUM(E30:E32)</f>
        <v>0</v>
      </c>
      <c r="F33" s="24">
        <f t="shared" si="24"/>
        <v>49930</v>
      </c>
      <c r="G33" s="24">
        <f t="shared" si="24"/>
        <v>58127</v>
      </c>
      <c r="H33" s="24">
        <f t="shared" si="24"/>
        <v>66800</v>
      </c>
      <c r="I33" s="24">
        <f t="shared" si="24"/>
        <v>77796</v>
      </c>
      <c r="J33" s="24">
        <f t="shared" si="24"/>
        <v>87407</v>
      </c>
      <c r="K33" s="24">
        <f t="shared" si="24"/>
        <v>101041</v>
      </c>
      <c r="L33" s="24">
        <f t="shared" si="24"/>
        <v>112981</v>
      </c>
      <c r="M33" s="24">
        <f t="shared" si="24"/>
        <v>122907</v>
      </c>
      <c r="N33" s="24">
        <f t="shared" si="24"/>
        <v>126878</v>
      </c>
      <c r="O33" s="24">
        <f t="shared" si="24"/>
        <v>139581</v>
      </c>
      <c r="P33" s="24">
        <f t="shared" si="24"/>
        <v>149668</v>
      </c>
      <c r="Q33" s="24">
        <f t="shared" si="24"/>
        <v>163779</v>
      </c>
      <c r="R33" s="24">
        <f t="shared" si="24"/>
        <v>169187</v>
      </c>
      <c r="S33" s="24">
        <f t="shared" si="24"/>
        <v>0</v>
      </c>
      <c r="T33" s="24">
        <f t="shared" si="24"/>
        <v>0</v>
      </c>
      <c r="AA33" s="24">
        <f>SUM(AA30:AA32)</f>
        <v>0</v>
      </c>
      <c r="AB33" s="24">
        <f t="shared" ref="AB33:AH33" si="25">SUM(AB30:AB32)</f>
        <v>0</v>
      </c>
      <c r="AC33" s="24">
        <f t="shared" si="25"/>
        <v>0</v>
      </c>
      <c r="AD33" s="24">
        <f t="shared" si="25"/>
        <v>0</v>
      </c>
      <c r="AE33" s="24">
        <f t="shared" si="25"/>
        <v>81227</v>
      </c>
      <c r="AF33" s="24">
        <f t="shared" si="25"/>
        <v>152176</v>
      </c>
      <c r="AG33" s="24">
        <f t="shared" si="25"/>
        <v>252653</v>
      </c>
      <c r="AH33" s="24">
        <f t="shared" si="25"/>
        <v>424336</v>
      </c>
      <c r="AI33" s="24">
        <f>SUM(AI30:AI32)</f>
        <v>579906</v>
      </c>
    </row>
    <row r="34" spans="1:59" x14ac:dyDescent="0.35">
      <c r="B34" s="13" t="s">
        <v>52</v>
      </c>
    </row>
    <row r="35" spans="1:59" s="6" customFormat="1" x14ac:dyDescent="0.35">
      <c r="B35" s="6" t="s">
        <v>12</v>
      </c>
      <c r="D35" s="6" t="e">
        <f>D30/D$33</f>
        <v>#DIV/0!</v>
      </c>
      <c r="E35" s="6" t="e">
        <f t="shared" ref="E35:T35" si="26">E30/E$33</f>
        <v>#DIV/0!</v>
      </c>
      <c r="F35" s="6">
        <f t="shared" si="26"/>
        <v>0.83490887242138989</v>
      </c>
      <c r="G35" s="6">
        <f t="shared" si="26"/>
        <v>0.84010872744163645</v>
      </c>
      <c r="H35" s="6">
        <f t="shared" si="26"/>
        <v>0.8488922155688623</v>
      </c>
      <c r="I35" s="6">
        <f t="shared" si="26"/>
        <v>0.82644351894698953</v>
      </c>
      <c r="J35" s="6">
        <f t="shared" si="26"/>
        <v>0.82686741336506231</v>
      </c>
      <c r="K35" s="6">
        <f t="shared" si="26"/>
        <v>0.83256301897249629</v>
      </c>
      <c r="L35" s="6">
        <f t="shared" si="26"/>
        <v>0.84033598569671009</v>
      </c>
      <c r="M35" s="6">
        <f t="shared" si="26"/>
        <v>0.82693418601056079</v>
      </c>
      <c r="N35" s="6">
        <f t="shared" si="26"/>
        <v>0.81150396443827932</v>
      </c>
      <c r="O35" s="6">
        <f t="shared" si="26"/>
        <v>0.81711694285038794</v>
      </c>
      <c r="P35" s="6">
        <f t="shared" si="26"/>
        <v>0.81791030814870247</v>
      </c>
      <c r="Q35" s="6">
        <f t="shared" si="26"/>
        <v>0.81567233894455338</v>
      </c>
      <c r="R35" s="6">
        <f t="shared" si="26"/>
        <v>0.81286387251975623</v>
      </c>
      <c r="S35" s="6" t="e">
        <f t="shared" si="26"/>
        <v>#DIV/0!</v>
      </c>
      <c r="T35" s="6" t="e">
        <f t="shared" si="26"/>
        <v>#DIV/0!</v>
      </c>
      <c r="AA35" s="6" t="e">
        <f>AA30/AA$33</f>
        <v>#DIV/0!</v>
      </c>
      <c r="AB35" s="6" t="e">
        <f t="shared" ref="AB35:AH35" si="27">AB30/AB$33</f>
        <v>#DIV/0!</v>
      </c>
      <c r="AC35" s="6" t="e">
        <f t="shared" si="27"/>
        <v>#DIV/0!</v>
      </c>
      <c r="AD35" s="6" t="e">
        <f t="shared" si="27"/>
        <v>#DIV/0!</v>
      </c>
      <c r="AE35" s="6">
        <f t="shared" si="27"/>
        <v>0.83498097923104386</v>
      </c>
      <c r="AF35" s="6">
        <f t="shared" si="27"/>
        <v>0.82792293134265582</v>
      </c>
      <c r="AG35" s="6">
        <f t="shared" si="27"/>
        <v>0.83719567944967999</v>
      </c>
      <c r="AH35" s="6">
        <f t="shared" si="27"/>
        <v>0.83182902228422761</v>
      </c>
      <c r="AI35" s="6">
        <f>AI30/AI$33</f>
        <v>0.81568564560463253</v>
      </c>
    </row>
    <row r="36" spans="1:59" s="6" customFormat="1" x14ac:dyDescent="0.35">
      <c r="B36" s="6" t="s">
        <v>55</v>
      </c>
      <c r="D36" s="6" t="e">
        <f>D31/D$33</f>
        <v>#DIV/0!</v>
      </c>
      <c r="E36" s="6" t="e">
        <f t="shared" ref="E36:T36" si="28">E31/E$33</f>
        <v>#DIV/0!</v>
      </c>
      <c r="F36" s="6">
        <f t="shared" si="28"/>
        <v>0.14245944322050871</v>
      </c>
      <c r="G36" s="6">
        <f t="shared" si="28"/>
        <v>0.14370258227673888</v>
      </c>
      <c r="H36" s="6">
        <f t="shared" si="28"/>
        <v>0.13720059880239521</v>
      </c>
      <c r="I36" s="6">
        <f t="shared" si="28"/>
        <v>0.15228289372204226</v>
      </c>
      <c r="J36" s="6">
        <f t="shared" si="28"/>
        <v>0.14859221801457548</v>
      </c>
      <c r="K36" s="6">
        <f t="shared" si="28"/>
        <v>0.14598034461258302</v>
      </c>
      <c r="L36" s="6">
        <f t="shared" si="28"/>
        <v>0.13760720829165965</v>
      </c>
      <c r="M36" s="6">
        <f t="shared" si="28"/>
        <v>0.15080508026393941</v>
      </c>
      <c r="N36" s="6">
        <f t="shared" si="28"/>
        <v>0.16517441952111478</v>
      </c>
      <c r="O36" s="6">
        <f t="shared" si="28"/>
        <v>0.15936982827175619</v>
      </c>
      <c r="P36" s="6">
        <f t="shared" si="28"/>
        <v>0.1585576075046102</v>
      </c>
      <c r="Q36" s="6">
        <f t="shared" si="28"/>
        <v>0.16094248957436547</v>
      </c>
      <c r="R36" s="6">
        <f t="shared" si="28"/>
        <v>0.1634404534627365</v>
      </c>
      <c r="S36" s="6" t="e">
        <f t="shared" si="28"/>
        <v>#DIV/0!</v>
      </c>
      <c r="T36" s="6" t="e">
        <f t="shared" si="28"/>
        <v>#DIV/0!</v>
      </c>
      <c r="AA36" s="6" t="e">
        <f>AA31/AA$33</f>
        <v>#DIV/0!</v>
      </c>
      <c r="AB36" s="6" t="e">
        <f t="shared" ref="AB36:AH36" si="29">AB31/AB$33</f>
        <v>#DIV/0!</v>
      </c>
      <c r="AC36" s="6" t="e">
        <f t="shared" si="29"/>
        <v>#DIV/0!</v>
      </c>
      <c r="AD36" s="6" t="e">
        <f t="shared" si="29"/>
        <v>#DIV/0!</v>
      </c>
      <c r="AE36" s="6">
        <f t="shared" si="29"/>
        <v>0.13747891710884311</v>
      </c>
      <c r="AF36" s="6">
        <f t="shared" si="29"/>
        <v>0.14685627168541687</v>
      </c>
      <c r="AG36" s="6">
        <f t="shared" si="29"/>
        <v>0.14437984112597119</v>
      </c>
      <c r="AH36" s="6">
        <f t="shared" si="29"/>
        <v>0.14568643716300289</v>
      </c>
      <c r="AI36" s="6">
        <f>AI31/AI$33</f>
        <v>0.16087434860132505</v>
      </c>
    </row>
    <row r="37" spans="1:59" s="15" customFormat="1" x14ac:dyDescent="0.35">
      <c r="B37" s="15" t="s">
        <v>56</v>
      </c>
      <c r="D37" s="15" t="e">
        <f>D32/D$33</f>
        <v>#DIV/0!</v>
      </c>
      <c r="E37" s="15" t="e">
        <f t="shared" ref="E37:T37" si="30">E32/E$33</f>
        <v>#DIV/0!</v>
      </c>
      <c r="F37" s="15">
        <f t="shared" si="30"/>
        <v>2.2631684358101343E-2</v>
      </c>
      <c r="G37" s="15">
        <f t="shared" si="30"/>
        <v>1.6188690281624719E-2</v>
      </c>
      <c r="H37" s="15">
        <f t="shared" si="30"/>
        <v>1.3907185628742515E-2</v>
      </c>
      <c r="I37" s="15">
        <f t="shared" si="30"/>
        <v>2.1273587330968173E-2</v>
      </c>
      <c r="J37" s="15">
        <f t="shared" si="30"/>
        <v>2.4540368620362213E-2</v>
      </c>
      <c r="K37" s="15">
        <f t="shared" si="30"/>
        <v>2.1456636414920675E-2</v>
      </c>
      <c r="L37" s="15">
        <f t="shared" si="30"/>
        <v>2.2056806011630275E-2</v>
      </c>
      <c r="M37" s="15">
        <f t="shared" si="30"/>
        <v>2.2260733725499769E-2</v>
      </c>
      <c r="N37" s="15">
        <f t="shared" si="30"/>
        <v>2.3321616040605935E-2</v>
      </c>
      <c r="O37" s="15">
        <f t="shared" si="30"/>
        <v>2.3513228877855868E-2</v>
      </c>
      <c r="P37" s="15">
        <f t="shared" si="30"/>
        <v>2.3532084346687333E-2</v>
      </c>
      <c r="Q37" s="15">
        <f t="shared" si="30"/>
        <v>2.3385171481081213E-2</v>
      </c>
      <c r="R37" s="15">
        <f t="shared" si="30"/>
        <v>2.3695674017507256E-2</v>
      </c>
      <c r="S37" s="15" t="e">
        <f t="shared" si="30"/>
        <v>#DIV/0!</v>
      </c>
      <c r="T37" s="15" t="e">
        <f t="shared" si="30"/>
        <v>#DIV/0!</v>
      </c>
      <c r="AA37" s="15" t="e">
        <f>AA32/AA$33</f>
        <v>#DIV/0!</v>
      </c>
      <c r="AB37" s="15" t="e">
        <f t="shared" ref="AB37:AH37" si="31">AB32/AB$33</f>
        <v>#DIV/0!</v>
      </c>
      <c r="AC37" s="15" t="e">
        <f t="shared" si="31"/>
        <v>#DIV/0!</v>
      </c>
      <c r="AD37" s="15" t="e">
        <f t="shared" si="31"/>
        <v>#DIV/0!</v>
      </c>
      <c r="AE37" s="15">
        <f t="shared" si="31"/>
        <v>2.7540103660113016E-2</v>
      </c>
      <c r="AF37" s="15">
        <f t="shared" si="31"/>
        <v>2.5220796971927244E-2</v>
      </c>
      <c r="AG37" s="15">
        <f t="shared" si="31"/>
        <v>1.842447942434881E-2</v>
      </c>
      <c r="AH37" s="15">
        <f t="shared" si="31"/>
        <v>2.2484540552769505E-2</v>
      </c>
      <c r="AI37" s="15">
        <f>AI32/AI$33</f>
        <v>2.3440005794042484E-2</v>
      </c>
    </row>
    <row r="38" spans="1:59" s="6" customFormat="1" x14ac:dyDescent="0.35">
      <c r="B38" s="6" t="s">
        <v>53</v>
      </c>
      <c r="D38" s="6" t="e">
        <f>SUM(D35:D37)</f>
        <v>#DIV/0!</v>
      </c>
      <c r="E38" s="6" t="e">
        <f t="shared" ref="E38:T38" si="32">SUM(E35:E37)</f>
        <v>#DIV/0!</v>
      </c>
      <c r="F38" s="6">
        <f t="shared" si="32"/>
        <v>1</v>
      </c>
      <c r="G38" s="6">
        <f t="shared" si="32"/>
        <v>1</v>
      </c>
      <c r="H38" s="6">
        <f t="shared" si="32"/>
        <v>1</v>
      </c>
      <c r="I38" s="6">
        <f t="shared" si="32"/>
        <v>1</v>
      </c>
      <c r="J38" s="6">
        <f t="shared" si="32"/>
        <v>1</v>
      </c>
      <c r="K38" s="6">
        <f t="shared" si="32"/>
        <v>1</v>
      </c>
      <c r="L38" s="6">
        <f t="shared" si="32"/>
        <v>1</v>
      </c>
      <c r="M38" s="6">
        <f t="shared" si="32"/>
        <v>0.99999999999999989</v>
      </c>
      <c r="N38" s="6">
        <f t="shared" si="32"/>
        <v>1</v>
      </c>
      <c r="O38" s="6">
        <f t="shared" si="32"/>
        <v>1</v>
      </c>
      <c r="P38" s="6">
        <f t="shared" si="32"/>
        <v>1</v>
      </c>
      <c r="Q38" s="6">
        <f t="shared" si="32"/>
        <v>1</v>
      </c>
      <c r="R38" s="6">
        <f t="shared" si="32"/>
        <v>1</v>
      </c>
      <c r="S38" s="6" t="e">
        <f t="shared" si="32"/>
        <v>#DIV/0!</v>
      </c>
      <c r="T38" s="6" t="e">
        <f t="shared" si="32"/>
        <v>#DIV/0!</v>
      </c>
      <c r="AA38" s="6" t="e">
        <f>SUM(AA35:AA37)</f>
        <v>#DIV/0!</v>
      </c>
      <c r="AB38" s="6" t="e">
        <f t="shared" ref="AB38:AH38" si="33">SUM(AB35:AB37)</f>
        <v>#DIV/0!</v>
      </c>
      <c r="AC38" s="6" t="e">
        <f t="shared" si="33"/>
        <v>#DIV/0!</v>
      </c>
      <c r="AD38" s="6" t="e">
        <f t="shared" si="33"/>
        <v>#DIV/0!</v>
      </c>
      <c r="AE38" s="6">
        <f t="shared" si="33"/>
        <v>1</v>
      </c>
      <c r="AF38" s="6">
        <f t="shared" si="33"/>
        <v>0.99999999999999989</v>
      </c>
      <c r="AG38" s="6">
        <f t="shared" si="33"/>
        <v>0.99999999999999989</v>
      </c>
      <c r="AH38" s="6">
        <f t="shared" si="33"/>
        <v>1</v>
      </c>
      <c r="AI38" s="6">
        <f>SUM(AI35:AI37)</f>
        <v>1</v>
      </c>
    </row>
    <row r="41" spans="1:59" x14ac:dyDescent="0.35">
      <c r="A41" s="3"/>
      <c r="B41" s="8" t="s">
        <v>47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59" s="24" customFormat="1" x14ac:dyDescent="0.35">
      <c r="B42" s="24" t="s">
        <v>32</v>
      </c>
      <c r="F42" s="24">
        <v>49930</v>
      </c>
      <c r="G42" s="24">
        <v>58127</v>
      </c>
      <c r="H42" s="24">
        <v>66800</v>
      </c>
      <c r="J42" s="24">
        <v>87407</v>
      </c>
      <c r="K42" s="24">
        <v>101041</v>
      </c>
      <c r="L42" s="24">
        <v>112981</v>
      </c>
      <c r="M42" s="24">
        <v>122907</v>
      </c>
      <c r="N42" s="24">
        <v>126878</v>
      </c>
      <c r="O42" s="24">
        <v>139581</v>
      </c>
      <c r="P42" s="24">
        <v>149668</v>
      </c>
      <c r="Q42" s="24">
        <v>163779</v>
      </c>
      <c r="R42" s="24">
        <v>169187</v>
      </c>
      <c r="AE42" s="24">
        <v>81227</v>
      </c>
      <c r="AF42" s="24">
        <v>152176</v>
      </c>
      <c r="AG42" s="24">
        <v>252653</v>
      </c>
      <c r="AH42" s="24">
        <v>424336</v>
      </c>
      <c r="AI42" s="24">
        <v>579906</v>
      </c>
    </row>
    <row r="43" spans="1:59" s="11" customFormat="1" x14ac:dyDescent="0.35">
      <c r="B43" s="11" t="s">
        <v>33</v>
      </c>
      <c r="F43" s="11">
        <v>6425</v>
      </c>
      <c r="G43" s="11">
        <v>7192</v>
      </c>
      <c r="H43" s="11">
        <v>7195</v>
      </c>
      <c r="J43" s="11">
        <v>9848</v>
      </c>
      <c r="K43" s="11">
        <v>13030</v>
      </c>
      <c r="L43" s="11">
        <v>14564</v>
      </c>
      <c r="M43" s="11">
        <v>14238</v>
      </c>
      <c r="N43" s="11">
        <v>13939</v>
      </c>
      <c r="O43" s="11">
        <v>14696</v>
      </c>
      <c r="P43" s="11">
        <v>15084</v>
      </c>
      <c r="Q43" s="11">
        <v>15989</v>
      </c>
      <c r="R43" s="11">
        <v>18776</v>
      </c>
      <c r="AE43" s="11">
        <v>9376</v>
      </c>
      <c r="AF43" s="11">
        <v>18463</v>
      </c>
      <c r="AG43" s="11">
        <v>29985</v>
      </c>
      <c r="AH43" s="11">
        <v>51680</v>
      </c>
      <c r="AI43" s="11">
        <v>59708</v>
      </c>
    </row>
    <row r="44" spans="1:59" s="10" customFormat="1" x14ac:dyDescent="0.35">
      <c r="B44" s="10" t="s">
        <v>34</v>
      </c>
      <c r="D44" s="10">
        <f>D42-D43</f>
        <v>0</v>
      </c>
      <c r="E44" s="10">
        <f t="shared" ref="E44:T44" si="34">E42-E43</f>
        <v>0</v>
      </c>
      <c r="F44" s="10">
        <f t="shared" si="34"/>
        <v>43505</v>
      </c>
      <c r="G44" s="10">
        <f t="shared" si="34"/>
        <v>50935</v>
      </c>
      <c r="H44" s="10">
        <f t="shared" si="34"/>
        <v>59605</v>
      </c>
      <c r="I44" s="10">
        <f t="shared" si="34"/>
        <v>0</v>
      </c>
      <c r="J44" s="10">
        <f t="shared" si="34"/>
        <v>77559</v>
      </c>
      <c r="K44" s="10">
        <f t="shared" si="34"/>
        <v>88011</v>
      </c>
      <c r="L44" s="10">
        <f t="shared" si="34"/>
        <v>98417</v>
      </c>
      <c r="M44" s="10">
        <f t="shared" si="34"/>
        <v>108669</v>
      </c>
      <c r="N44" s="10">
        <f t="shared" si="34"/>
        <v>112939</v>
      </c>
      <c r="O44" s="10">
        <f t="shared" si="34"/>
        <v>124885</v>
      </c>
      <c r="P44" s="10">
        <f t="shared" si="34"/>
        <v>134584</v>
      </c>
      <c r="Q44" s="10">
        <f t="shared" si="34"/>
        <v>147790</v>
      </c>
      <c r="R44" s="10">
        <f t="shared" si="34"/>
        <v>150411</v>
      </c>
      <c r="S44" s="10">
        <f t="shared" si="34"/>
        <v>0</v>
      </c>
      <c r="T44" s="10">
        <f t="shared" si="34"/>
        <v>0</v>
      </c>
      <c r="AA44" s="10">
        <f>AA42-AA43</f>
        <v>0</v>
      </c>
      <c r="AB44" s="10">
        <f t="shared" ref="AB44:AH44" si="35">AB42-AB43</f>
        <v>0</v>
      </c>
      <c r="AC44" s="10">
        <f t="shared" si="35"/>
        <v>0</v>
      </c>
      <c r="AD44" s="10">
        <f t="shared" si="35"/>
        <v>0</v>
      </c>
      <c r="AE44" s="10">
        <f t="shared" si="35"/>
        <v>71851</v>
      </c>
      <c r="AF44" s="10">
        <f t="shared" si="35"/>
        <v>133713</v>
      </c>
      <c r="AG44" s="10">
        <f t="shared" si="35"/>
        <v>222668</v>
      </c>
      <c r="AH44" s="10">
        <f t="shared" si="35"/>
        <v>372656</v>
      </c>
      <c r="AI44" s="10">
        <f>AI42-AI43</f>
        <v>520198</v>
      </c>
    </row>
    <row r="45" spans="1:59" s="10" customFormat="1" x14ac:dyDescent="0.35">
      <c r="B45" s="10" t="s">
        <v>35</v>
      </c>
      <c r="F45" s="10">
        <v>38854</v>
      </c>
      <c r="G45" s="10">
        <v>44165</v>
      </c>
      <c r="H45" s="10">
        <v>50543</v>
      </c>
      <c r="J45" s="10">
        <v>66710</v>
      </c>
      <c r="K45" s="10">
        <v>80689</v>
      </c>
      <c r="L45" s="10">
        <v>81080</v>
      </c>
      <c r="M45" s="10">
        <v>81513</v>
      </c>
      <c r="N45" s="10">
        <v>86537</v>
      </c>
      <c r="O45" s="10">
        <v>92116</v>
      </c>
      <c r="P45" s="10">
        <v>86978</v>
      </c>
      <c r="Q45" s="10">
        <v>90762</v>
      </c>
      <c r="R45" s="10">
        <v>92424</v>
      </c>
      <c r="AE45" s="10">
        <v>99225</v>
      </c>
      <c r="AF45" s="10">
        <v>154086</v>
      </c>
      <c r="AG45" s="10">
        <v>190754</v>
      </c>
      <c r="AH45" s="10">
        <v>309992</v>
      </c>
      <c r="AI45" s="10">
        <v>356393</v>
      </c>
    </row>
    <row r="46" spans="1:59" s="10" customFormat="1" x14ac:dyDescent="0.35">
      <c r="B46" s="10" t="s">
        <v>36</v>
      </c>
      <c r="F46" s="10">
        <v>21340</v>
      </c>
      <c r="G46" s="10">
        <v>22603</v>
      </c>
      <c r="H46" s="10">
        <v>24664</v>
      </c>
      <c r="J46" s="10">
        <v>31830</v>
      </c>
      <c r="K46" s="10">
        <v>39520</v>
      </c>
      <c r="L46" s="10">
        <v>41113</v>
      </c>
      <c r="M46" s="10">
        <v>43680</v>
      </c>
      <c r="N46" s="10">
        <v>50387</v>
      </c>
      <c r="O46" s="10">
        <v>49007</v>
      </c>
      <c r="P46" s="10">
        <v>49058</v>
      </c>
      <c r="Q46" s="10">
        <v>52388</v>
      </c>
      <c r="R46" s="10">
        <v>54140</v>
      </c>
      <c r="AE46" s="10">
        <v>59364</v>
      </c>
      <c r="AF46" s="10">
        <v>106643</v>
      </c>
      <c r="AG46" s="10">
        <v>97217</v>
      </c>
      <c r="AH46" s="10">
        <v>156143</v>
      </c>
      <c r="AI46" s="10">
        <v>200840</v>
      </c>
    </row>
    <row r="47" spans="1:59" s="11" customFormat="1" x14ac:dyDescent="0.35">
      <c r="B47" s="11" t="s">
        <v>37</v>
      </c>
      <c r="F47" s="11">
        <v>9339</v>
      </c>
      <c r="G47" s="11">
        <v>13998</v>
      </c>
      <c r="H47" s="11">
        <v>16939</v>
      </c>
      <c r="J47" s="11">
        <v>21892</v>
      </c>
      <c r="K47" s="11">
        <v>33104</v>
      </c>
      <c r="L47" s="11">
        <v>33186</v>
      </c>
      <c r="M47" s="11">
        <v>29750</v>
      </c>
      <c r="N47" s="11">
        <v>34248</v>
      </c>
      <c r="O47" s="11">
        <v>37819</v>
      </c>
      <c r="P47" s="11">
        <v>38815</v>
      </c>
      <c r="Q47" s="11">
        <v>39523</v>
      </c>
      <c r="R47" s="11">
        <v>57487</v>
      </c>
      <c r="AE47" s="11">
        <v>41629</v>
      </c>
      <c r="AF47" s="11">
        <v>86868</v>
      </c>
      <c r="AG47" s="11">
        <v>63654</v>
      </c>
      <c r="AH47" s="11">
        <v>117932</v>
      </c>
      <c r="AI47" s="11">
        <v>150405</v>
      </c>
    </row>
    <row r="48" spans="1:59" s="12" customFormat="1" x14ac:dyDescent="0.35">
      <c r="B48" s="12" t="s">
        <v>38</v>
      </c>
      <c r="D48" s="12">
        <f>SUM(D45:D47)</f>
        <v>0</v>
      </c>
      <c r="E48" s="12">
        <f t="shared" ref="E48:T48" si="36">SUM(E45:E47)</f>
        <v>0</v>
      </c>
      <c r="F48" s="12">
        <f t="shared" si="36"/>
        <v>69533</v>
      </c>
      <c r="G48" s="12">
        <f t="shared" si="36"/>
        <v>80766</v>
      </c>
      <c r="H48" s="12">
        <f t="shared" si="36"/>
        <v>92146</v>
      </c>
      <c r="I48" s="12">
        <f t="shared" si="36"/>
        <v>0</v>
      </c>
      <c r="J48" s="12">
        <f t="shared" si="36"/>
        <v>120432</v>
      </c>
      <c r="K48" s="12">
        <f t="shared" si="36"/>
        <v>153313</v>
      </c>
      <c r="L48" s="12">
        <f t="shared" si="36"/>
        <v>155379</v>
      </c>
      <c r="M48" s="12">
        <f t="shared" si="36"/>
        <v>154943</v>
      </c>
      <c r="N48" s="12">
        <f t="shared" si="36"/>
        <v>171172</v>
      </c>
      <c r="O48" s="12">
        <f t="shared" si="36"/>
        <v>178942</v>
      </c>
      <c r="P48" s="12">
        <f t="shared" si="36"/>
        <v>174851</v>
      </c>
      <c r="Q48" s="12">
        <f t="shared" si="36"/>
        <v>182673</v>
      </c>
      <c r="R48" s="12">
        <f t="shared" si="36"/>
        <v>204051</v>
      </c>
      <c r="S48" s="12">
        <f t="shared" si="36"/>
        <v>0</v>
      </c>
      <c r="T48" s="12">
        <f t="shared" si="36"/>
        <v>0</v>
      </c>
      <c r="AA48" s="12">
        <f>SUM(AA45:AA47)</f>
        <v>0</v>
      </c>
      <c r="AB48" s="12">
        <f t="shared" ref="AB48:AH48" si="37">SUM(AB45:AB47)</f>
        <v>0</v>
      </c>
      <c r="AC48" s="12">
        <f t="shared" si="37"/>
        <v>0</v>
      </c>
      <c r="AD48" s="12">
        <f t="shared" si="37"/>
        <v>0</v>
      </c>
      <c r="AE48" s="12">
        <f t="shared" si="37"/>
        <v>200218</v>
      </c>
      <c r="AF48" s="12">
        <f t="shared" si="37"/>
        <v>347597</v>
      </c>
      <c r="AG48" s="12">
        <f t="shared" si="37"/>
        <v>351625</v>
      </c>
      <c r="AH48" s="12">
        <f t="shared" si="37"/>
        <v>584067</v>
      </c>
      <c r="AI48" s="12">
        <f>SUM(AI45:AI47)</f>
        <v>707638</v>
      </c>
    </row>
    <row r="49" spans="1:59" s="10" customFormat="1" x14ac:dyDescent="0.35">
      <c r="B49" s="10" t="s">
        <v>39</v>
      </c>
      <c r="D49" s="10">
        <f>D44-D48</f>
        <v>0</v>
      </c>
      <c r="E49" s="10">
        <f t="shared" ref="E49:T49" si="38">E44-E48</f>
        <v>0</v>
      </c>
      <c r="F49" s="10">
        <f t="shared" si="38"/>
        <v>-26028</v>
      </c>
      <c r="G49" s="10">
        <f t="shared" si="38"/>
        <v>-29831</v>
      </c>
      <c r="H49" s="10">
        <f t="shared" si="38"/>
        <v>-32541</v>
      </c>
      <c r="I49" s="10">
        <f t="shared" si="38"/>
        <v>0</v>
      </c>
      <c r="J49" s="10">
        <f t="shared" si="38"/>
        <v>-42873</v>
      </c>
      <c r="K49" s="10">
        <f t="shared" si="38"/>
        <v>-65302</v>
      </c>
      <c r="L49" s="10">
        <f t="shared" si="38"/>
        <v>-56962</v>
      </c>
      <c r="M49" s="10">
        <f t="shared" si="38"/>
        <v>-46274</v>
      </c>
      <c r="N49" s="10">
        <f t="shared" si="38"/>
        <v>-58233</v>
      </c>
      <c r="O49" s="10">
        <f t="shared" si="38"/>
        <v>-54057</v>
      </c>
      <c r="P49" s="10">
        <f t="shared" si="38"/>
        <v>-40267</v>
      </c>
      <c r="Q49" s="10">
        <f t="shared" si="38"/>
        <v>-34883</v>
      </c>
      <c r="R49" s="10">
        <f t="shared" si="38"/>
        <v>-53640</v>
      </c>
      <c r="S49" s="10">
        <f t="shared" si="38"/>
        <v>0</v>
      </c>
      <c r="T49" s="10">
        <f t="shared" si="38"/>
        <v>0</v>
      </c>
      <c r="AA49" s="10">
        <f>AA44-AA48</f>
        <v>0</v>
      </c>
      <c r="AB49" s="10">
        <f t="shared" ref="AB49:AH49" si="39">AB44-AB48</f>
        <v>0</v>
      </c>
      <c r="AC49" s="10">
        <f t="shared" si="39"/>
        <v>0</v>
      </c>
      <c r="AD49" s="10">
        <f t="shared" si="39"/>
        <v>0</v>
      </c>
      <c r="AE49" s="10">
        <f t="shared" si="39"/>
        <v>-128367</v>
      </c>
      <c r="AF49" s="10">
        <f t="shared" si="39"/>
        <v>-213884</v>
      </c>
      <c r="AG49" s="10">
        <f t="shared" si="39"/>
        <v>-128957</v>
      </c>
      <c r="AH49" s="10">
        <f t="shared" si="39"/>
        <v>-211411</v>
      </c>
      <c r="AI49" s="10">
        <f>AI44-AI48</f>
        <v>-187440</v>
      </c>
    </row>
    <row r="50" spans="1:59" s="10" customFormat="1" x14ac:dyDescent="0.35">
      <c r="B50" s="10" t="s">
        <v>40</v>
      </c>
      <c r="F50" s="10">
        <v>54</v>
      </c>
      <c r="G50" s="10">
        <v>45</v>
      </c>
      <c r="H50" s="10">
        <v>127</v>
      </c>
      <c r="J50" s="10">
        <v>526</v>
      </c>
      <c r="K50" s="10">
        <v>3064</v>
      </c>
      <c r="L50" s="10">
        <v>4657</v>
      </c>
      <c r="M50" s="10">
        <v>6249</v>
      </c>
      <c r="N50" s="10">
        <v>7315</v>
      </c>
      <c r="O50" s="10">
        <v>9112</v>
      </c>
      <c r="P50" s="10">
        <v>10874</v>
      </c>
      <c r="Q50" s="10">
        <v>11813</v>
      </c>
      <c r="R50" s="10">
        <v>12030</v>
      </c>
      <c r="AE50" s="10">
        <v>3626</v>
      </c>
      <c r="AF50" s="10">
        <v>1070</v>
      </c>
      <c r="AG50" s="10">
        <v>736</v>
      </c>
      <c r="AH50" s="10">
        <v>14496</v>
      </c>
      <c r="AI50" s="10">
        <v>39114</v>
      </c>
    </row>
    <row r="51" spans="1:59" s="10" customFormat="1" x14ac:dyDescent="0.35">
      <c r="B51" s="10" t="s">
        <v>41</v>
      </c>
      <c r="F51" s="10">
        <v>-1052</v>
      </c>
      <c r="G51" s="10">
        <v>-9991</v>
      </c>
      <c r="H51" s="10">
        <v>-10209</v>
      </c>
      <c r="J51" s="10">
        <v>18448</v>
      </c>
      <c r="K51" s="10">
        <v>1500</v>
      </c>
      <c r="L51" s="10">
        <v>2661</v>
      </c>
      <c r="M51" s="10">
        <v>-1024</v>
      </c>
      <c r="N51" s="10">
        <v>253</v>
      </c>
      <c r="O51" s="10">
        <v>-1330</v>
      </c>
      <c r="P51" s="10">
        <v>569</v>
      </c>
      <c r="Q51" s="10">
        <v>-11318</v>
      </c>
      <c r="R51" s="10">
        <v>-567</v>
      </c>
      <c r="AE51" s="10">
        <v>-4800</v>
      </c>
      <c r="AF51" s="10">
        <v>23452</v>
      </c>
      <c r="AG51" s="10">
        <v>-30850</v>
      </c>
      <c r="AH51" s="10">
        <v>21585</v>
      </c>
      <c r="AI51" s="10">
        <v>-11826</v>
      </c>
    </row>
    <row r="52" spans="1:59" s="11" customFormat="1" x14ac:dyDescent="0.35">
      <c r="B52" s="11" t="s">
        <v>42</v>
      </c>
      <c r="F52" s="11">
        <v>0</v>
      </c>
      <c r="G52" s="11">
        <v>0</v>
      </c>
      <c r="H52" s="11">
        <v>0</v>
      </c>
      <c r="J52" s="11">
        <v>-203</v>
      </c>
      <c r="K52" s="11">
        <v>-816</v>
      </c>
      <c r="L52" s="11">
        <v>-756</v>
      </c>
      <c r="M52" s="11">
        <v>-693</v>
      </c>
      <c r="N52" s="11">
        <v>0</v>
      </c>
      <c r="O52" s="11">
        <v>-917</v>
      </c>
      <c r="P52" s="11">
        <v>-743</v>
      </c>
      <c r="Q52" s="11">
        <v>-1416</v>
      </c>
      <c r="R52" s="11">
        <v>0</v>
      </c>
      <c r="AE52" s="11">
        <v>0</v>
      </c>
      <c r="AF52" s="11">
        <v>0</v>
      </c>
      <c r="AG52" s="11">
        <v>0</v>
      </c>
      <c r="AH52" s="11">
        <v>-2468</v>
      </c>
      <c r="AI52" s="11">
        <v>-3824</v>
      </c>
    </row>
    <row r="53" spans="1:59" s="10" customFormat="1" x14ac:dyDescent="0.35">
      <c r="B53" s="10" t="s">
        <v>43</v>
      </c>
      <c r="D53" s="10">
        <f>D49+SUM(D50:D52)</f>
        <v>0</v>
      </c>
      <c r="E53" s="10">
        <f t="shared" ref="E53:T53" si="40">E49+SUM(E50:E52)</f>
        <v>0</v>
      </c>
      <c r="F53" s="10">
        <f t="shared" si="40"/>
        <v>-27026</v>
      </c>
      <c r="G53" s="10">
        <f t="shared" si="40"/>
        <v>-39777</v>
      </c>
      <c r="H53" s="10">
        <f t="shared" si="40"/>
        <v>-42623</v>
      </c>
      <c r="I53" s="10">
        <f t="shared" si="40"/>
        <v>0</v>
      </c>
      <c r="J53" s="10">
        <f t="shared" si="40"/>
        <v>-24102</v>
      </c>
      <c r="K53" s="10">
        <f t="shared" si="40"/>
        <v>-61554</v>
      </c>
      <c r="L53" s="10">
        <f t="shared" si="40"/>
        <v>-50400</v>
      </c>
      <c r="M53" s="10">
        <f t="shared" si="40"/>
        <v>-41742</v>
      </c>
      <c r="N53" s="10">
        <f t="shared" si="40"/>
        <v>-50665</v>
      </c>
      <c r="O53" s="10">
        <f t="shared" si="40"/>
        <v>-47192</v>
      </c>
      <c r="P53" s="10">
        <f t="shared" si="40"/>
        <v>-29567</v>
      </c>
      <c r="Q53" s="10">
        <f t="shared" si="40"/>
        <v>-35804</v>
      </c>
      <c r="R53" s="10">
        <f t="shared" si="40"/>
        <v>-42177</v>
      </c>
      <c r="S53" s="10">
        <f t="shared" si="40"/>
        <v>0</v>
      </c>
      <c r="T53" s="10">
        <f t="shared" si="40"/>
        <v>0</v>
      </c>
      <c r="AA53" s="10">
        <f>AA49+SUM(AA50:AA52)</f>
        <v>0</v>
      </c>
      <c r="AB53" s="10">
        <f t="shared" ref="AB53:AH53" si="41">AB49+SUM(AB50:AB52)</f>
        <v>0</v>
      </c>
      <c r="AC53" s="10">
        <f t="shared" si="41"/>
        <v>0</v>
      </c>
      <c r="AD53" s="10">
        <f t="shared" si="41"/>
        <v>0</v>
      </c>
      <c r="AE53" s="10">
        <f t="shared" si="41"/>
        <v>-129541</v>
      </c>
      <c r="AF53" s="10">
        <f t="shared" si="41"/>
        <v>-189362</v>
      </c>
      <c r="AG53" s="10">
        <f t="shared" si="41"/>
        <v>-159071</v>
      </c>
      <c r="AH53" s="10">
        <f t="shared" si="41"/>
        <v>-177798</v>
      </c>
      <c r="AI53" s="10">
        <f>AI49+SUM(AI50:AI52)</f>
        <v>-163976</v>
      </c>
    </row>
    <row r="54" spans="1:59" s="10" customFormat="1" x14ac:dyDescent="0.35">
      <c r="B54" s="10" t="s">
        <v>48</v>
      </c>
      <c r="F54" s="10">
        <v>1256</v>
      </c>
      <c r="G54" s="10">
        <v>989</v>
      </c>
      <c r="H54" s="10">
        <v>-875</v>
      </c>
      <c r="J54" s="10">
        <v>2511</v>
      </c>
      <c r="K54" s="10">
        <v>-57</v>
      </c>
      <c r="L54" s="10">
        <v>65</v>
      </c>
      <c r="M54" s="10">
        <v>379</v>
      </c>
      <c r="N54" s="10">
        <v>1486</v>
      </c>
      <c r="O54" s="10">
        <v>4016</v>
      </c>
      <c r="P54" s="10">
        <v>256788</v>
      </c>
      <c r="Q54" s="10">
        <v>1767</v>
      </c>
      <c r="R54" s="10">
        <v>12710</v>
      </c>
      <c r="AE54" s="10">
        <v>1200</v>
      </c>
      <c r="AF54" s="10">
        <v>2832</v>
      </c>
      <c r="AG54" s="10">
        <v>-1511</v>
      </c>
      <c r="AH54" s="10">
        <v>2898</v>
      </c>
      <c r="AI54" s="10">
        <v>264057</v>
      </c>
    </row>
    <row r="55" spans="1:59" s="11" customFormat="1" x14ac:dyDescent="0.35">
      <c r="B55" s="11" t="s">
        <v>44</v>
      </c>
      <c r="F55" s="11">
        <v>-345</v>
      </c>
      <c r="G55" s="11">
        <v>-577</v>
      </c>
      <c r="H55" s="11">
        <v>-521</v>
      </c>
      <c r="J55" s="11">
        <v>-514</v>
      </c>
      <c r="K55" s="11">
        <v>-2473</v>
      </c>
      <c r="L55" s="11">
        <v>-2010</v>
      </c>
      <c r="M55" s="11">
        <v>-3388</v>
      </c>
      <c r="N55" s="11">
        <v>-430</v>
      </c>
      <c r="O55" s="11">
        <v>-1128</v>
      </c>
      <c r="P55" s="11">
        <v>-1197</v>
      </c>
      <c r="Q55" s="11">
        <v>-1104</v>
      </c>
      <c r="R55" s="11">
        <v>-243</v>
      </c>
      <c r="AE55" s="11">
        <v>0</v>
      </c>
      <c r="AF55" s="11">
        <v>0</v>
      </c>
      <c r="AG55" s="11">
        <v>-2422</v>
      </c>
      <c r="AH55" s="11">
        <v>-8385</v>
      </c>
      <c r="AI55" s="11">
        <v>-3859</v>
      </c>
    </row>
    <row r="56" spans="1:59" s="10" customFormat="1" x14ac:dyDescent="0.35">
      <c r="B56" s="10" t="s">
        <v>45</v>
      </c>
      <c r="D56" s="10">
        <f>D53-D54-D55</f>
        <v>0</v>
      </c>
      <c r="E56" s="10">
        <f t="shared" ref="E56:T56" si="42">E53-E54-E55</f>
        <v>0</v>
      </c>
      <c r="F56" s="10">
        <f t="shared" si="42"/>
        <v>-27937</v>
      </c>
      <c r="G56" s="10">
        <f t="shared" si="42"/>
        <v>-40189</v>
      </c>
      <c r="H56" s="10">
        <f t="shared" si="42"/>
        <v>-41227</v>
      </c>
      <c r="I56" s="10">
        <f t="shared" si="42"/>
        <v>0</v>
      </c>
      <c r="J56" s="10">
        <f t="shared" si="42"/>
        <v>-26099</v>
      </c>
      <c r="K56" s="10">
        <f t="shared" si="42"/>
        <v>-59024</v>
      </c>
      <c r="L56" s="10">
        <f t="shared" si="42"/>
        <v>-48455</v>
      </c>
      <c r="M56" s="10">
        <f t="shared" si="42"/>
        <v>-38733</v>
      </c>
      <c r="N56" s="10">
        <f t="shared" si="42"/>
        <v>-51721</v>
      </c>
      <c r="O56" s="10">
        <f t="shared" si="42"/>
        <v>-50080</v>
      </c>
      <c r="P56" s="10">
        <f t="shared" si="42"/>
        <v>-285158</v>
      </c>
      <c r="Q56" s="10">
        <f t="shared" si="42"/>
        <v>-36467</v>
      </c>
      <c r="R56" s="10">
        <f t="shared" si="42"/>
        <v>-54644</v>
      </c>
      <c r="S56" s="10">
        <f t="shared" si="42"/>
        <v>0</v>
      </c>
      <c r="T56" s="10">
        <f t="shared" si="42"/>
        <v>0</v>
      </c>
      <c r="AA56" s="10">
        <f>AA53-AA54-AA55</f>
        <v>0</v>
      </c>
      <c r="AB56" s="10">
        <f t="shared" ref="AB56:AH56" si="43">AB53-AB54-AB55</f>
        <v>0</v>
      </c>
      <c r="AC56" s="10">
        <f t="shared" si="43"/>
        <v>0</v>
      </c>
      <c r="AD56" s="10">
        <f t="shared" si="43"/>
        <v>0</v>
      </c>
      <c r="AE56" s="10">
        <f t="shared" si="43"/>
        <v>-130741</v>
      </c>
      <c r="AF56" s="10">
        <f t="shared" si="43"/>
        <v>-192194</v>
      </c>
      <c r="AG56" s="10">
        <f t="shared" si="43"/>
        <v>-155138</v>
      </c>
      <c r="AH56" s="10">
        <f t="shared" si="43"/>
        <v>-172311</v>
      </c>
      <c r="AI56" s="10">
        <f>AI53-AI54-AI55</f>
        <v>-424174</v>
      </c>
    </row>
    <row r="58" spans="1:59" s="16" customFormat="1" x14ac:dyDescent="0.35">
      <c r="B58" s="16" t="s">
        <v>46</v>
      </c>
      <c r="D58" s="16" t="e">
        <f>D56/D59</f>
        <v>#DIV/0!</v>
      </c>
      <c r="E58" s="16" t="e">
        <f t="shared" ref="E58:T58" si="44">E56/E59</f>
        <v>#DIV/0!</v>
      </c>
      <c r="F58" s="16">
        <f t="shared" si="44"/>
        <v>-0.52967162141665403</v>
      </c>
      <c r="G58" s="16">
        <f t="shared" si="44"/>
        <v>-0.75226489967056009</v>
      </c>
      <c r="H58" s="16">
        <f t="shared" si="44"/>
        <v>-0.61516309051299656</v>
      </c>
      <c r="I58" s="16" t="e">
        <f t="shared" si="44"/>
        <v>#DIV/0!</v>
      </c>
      <c r="J58" s="16">
        <f t="shared" si="44"/>
        <v>-0.17797644619927305</v>
      </c>
      <c r="K58" s="16">
        <f t="shared" si="44"/>
        <v>-0.39935857967347105</v>
      </c>
      <c r="L58" s="16">
        <f t="shared" si="44"/>
        <v>-0.32545690239987102</v>
      </c>
      <c r="M58" s="16">
        <f t="shared" si="44"/>
        <v>-0.25799124776031918</v>
      </c>
      <c r="N58" s="16">
        <f t="shared" si="44"/>
        <v>-0.34096063075178651</v>
      </c>
      <c r="O58" s="16">
        <f t="shared" si="44"/>
        <v>-0.32594829606102421</v>
      </c>
      <c r="P58" s="16">
        <f t="shared" si="44"/>
        <v>-1.8382702758456193</v>
      </c>
      <c r="Q58" s="16">
        <f t="shared" si="44"/>
        <v>-0.23286569051283199</v>
      </c>
      <c r="R58" s="16">
        <f t="shared" si="44"/>
        <v>-0.34550478322173539</v>
      </c>
      <c r="S58" s="16" t="e">
        <f t="shared" si="44"/>
        <v>#DIV/0!</v>
      </c>
      <c r="T58" s="16" t="e">
        <f t="shared" si="44"/>
        <v>#DIV/0!</v>
      </c>
      <c r="AA58" s="16" t="e">
        <f>AA56/AA59</f>
        <v>#DIV/0!</v>
      </c>
      <c r="AB58" s="16" t="e">
        <f t="shared" ref="AB58:AH58" si="45">AB56/AB59</f>
        <v>#DIV/0!</v>
      </c>
      <c r="AC58" s="16" t="e">
        <f t="shared" si="45"/>
        <v>#DIV/0!</v>
      </c>
      <c r="AD58" s="16" t="e">
        <f t="shared" si="45"/>
        <v>#DIV/0!</v>
      </c>
      <c r="AE58" s="16" t="e">
        <f t="shared" si="45"/>
        <v>#DIV/0!</v>
      </c>
      <c r="AF58" s="16" t="e">
        <f t="shared" si="45"/>
        <v>#DIV/0!</v>
      </c>
      <c r="AG58" s="16">
        <f t="shared" si="45"/>
        <v>-1.9451821202432449</v>
      </c>
      <c r="AH58" s="16">
        <f t="shared" si="45"/>
        <v>-1.1610705694475327</v>
      </c>
      <c r="AI58" s="16">
        <f>AI56/AI59</f>
        <v>-2.7493242936681295</v>
      </c>
    </row>
    <row r="59" spans="1:59" s="10" customFormat="1" x14ac:dyDescent="0.35">
      <c r="B59" s="10" t="s">
        <v>3</v>
      </c>
      <c r="F59" s="10">
        <v>52744</v>
      </c>
      <c r="G59" s="10">
        <v>53424</v>
      </c>
      <c r="H59" s="10">
        <v>67018</v>
      </c>
      <c r="J59" s="10">
        <v>146643</v>
      </c>
      <c r="K59" s="10">
        <v>147797</v>
      </c>
      <c r="L59" s="10">
        <v>148883</v>
      </c>
      <c r="M59" s="10">
        <v>150133</v>
      </c>
      <c r="N59" s="10">
        <v>151692</v>
      </c>
      <c r="O59" s="10">
        <v>153644</v>
      </c>
      <c r="P59" s="10">
        <v>155123</v>
      </c>
      <c r="Q59" s="10">
        <v>156601</v>
      </c>
      <c r="R59" s="10">
        <v>158157</v>
      </c>
      <c r="AG59" s="10">
        <v>79755</v>
      </c>
      <c r="AH59" s="10">
        <v>148407</v>
      </c>
      <c r="AI59" s="10">
        <v>154283</v>
      </c>
    </row>
    <row r="61" spans="1:59" x14ac:dyDescent="0.35">
      <c r="A61" s="3"/>
      <c r="B61" s="3" t="s">
        <v>22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 spans="1:59" s="10" customFormat="1" x14ac:dyDescent="0.35">
      <c r="B62" s="10" t="s">
        <v>60</v>
      </c>
      <c r="AE62" s="10" cm="1">
        <f t="array" ref="AE62:AI62">_xldudf_WISE($B$1,$B62,AE$3:AI$3, ,1000)</f>
        <v>343327</v>
      </c>
      <c r="AF62" s="10">
        <v>282850</v>
      </c>
      <c r="AG62" s="10">
        <v>934703</v>
      </c>
      <c r="AH62" s="10">
        <v>936651</v>
      </c>
      <c r="AI62" s="10">
        <v>1036285</v>
      </c>
    </row>
    <row r="63" spans="1:59" s="10" customFormat="1" x14ac:dyDescent="0.35">
      <c r="B63" s="10" t="s">
        <v>61</v>
      </c>
      <c r="AE63" s="10" cm="1">
        <f t="array" ref="AE63:AI63">_xldudf_WISE($B$1,$B63,AE$3:AI$3, ,1000)</f>
        <v>0</v>
      </c>
      <c r="AF63" s="10">
        <v>0</v>
      </c>
      <c r="AG63" s="10">
        <v>0</v>
      </c>
      <c r="AH63" s="10">
        <v>0</v>
      </c>
      <c r="AI63" s="10">
        <v>0</v>
      </c>
    </row>
    <row r="64" spans="1:59" s="11" customFormat="1" x14ac:dyDescent="0.35">
      <c r="B64" s="11" t="s">
        <v>62</v>
      </c>
      <c r="AE64" s="11" cm="1">
        <f t="array" ref="AE64:AI64">_xldudf_WISE($B$1,$B64,AE$3:AI$3, ,1000)</f>
        <v>0</v>
      </c>
      <c r="AF64" s="11">
        <v>0</v>
      </c>
      <c r="AG64" s="11">
        <v>0</v>
      </c>
      <c r="AH64" s="11">
        <v>0</v>
      </c>
      <c r="AI64" s="11">
        <v>0</v>
      </c>
    </row>
    <row r="65" spans="2:35" s="10" customFormat="1" x14ac:dyDescent="0.35">
      <c r="B65" s="28" t="s">
        <v>7</v>
      </c>
      <c r="AE65" s="10">
        <f>AE62-SUM(AE63:AE64)</f>
        <v>343327</v>
      </c>
      <c r="AF65" s="10">
        <f t="shared" ref="AF65:AI65" si="46">AF62-SUM(AF63:AF64)</f>
        <v>282850</v>
      </c>
      <c r="AG65" s="10">
        <f t="shared" si="46"/>
        <v>934703</v>
      </c>
      <c r="AH65" s="10">
        <f t="shared" si="46"/>
        <v>936651</v>
      </c>
      <c r="AI65" s="10">
        <f t="shared" si="46"/>
        <v>1036285</v>
      </c>
    </row>
    <row r="66" spans="2:35" s="10" customFormat="1" x14ac:dyDescent="0.35"/>
    <row r="67" spans="2:35" s="10" customFormat="1" x14ac:dyDescent="0.35">
      <c r="B67" s="10" t="s">
        <v>63</v>
      </c>
      <c r="AE67" s="10" cm="1">
        <f t="array" ref="AE67:AI67">_xldudf_WISE($B$1,$B67,AE$3:AI$3, ,1000)</f>
        <v>384475</v>
      </c>
      <c r="AF67" s="10">
        <v>348493</v>
      </c>
      <c r="AG67" s="10">
        <v>1051843</v>
      </c>
      <c r="AH67" s="10">
        <v>1117962</v>
      </c>
      <c r="AI67" s="10">
        <v>1248617</v>
      </c>
    </row>
    <row r="68" spans="2:35" s="11" customFormat="1" x14ac:dyDescent="0.35">
      <c r="B68" s="11" t="s">
        <v>64</v>
      </c>
      <c r="AE68" s="11" cm="1">
        <f t="array" ref="AE68:AI68">_xldudf_WISE($B$1,$B68,AE$3:AI$3, ,1000)</f>
        <v>7373</v>
      </c>
      <c r="AF68" s="11">
        <v>14073</v>
      </c>
      <c r="AG68" s="11">
        <v>39595</v>
      </c>
      <c r="AH68" s="11">
        <v>51238</v>
      </c>
      <c r="AI68" s="11">
        <v>76132</v>
      </c>
    </row>
    <row r="69" spans="2:35" s="24" customFormat="1" x14ac:dyDescent="0.35">
      <c r="B69" s="24" t="s">
        <v>65</v>
      </c>
      <c r="AE69" s="24">
        <f>SUM(AE67:AE68)</f>
        <v>391848</v>
      </c>
      <c r="AF69" s="24">
        <f t="shared" ref="AF69:AI69" si="47">SUM(AF67:AF68)</f>
        <v>362566</v>
      </c>
      <c r="AG69" s="24">
        <f t="shared" si="47"/>
        <v>1091438</v>
      </c>
      <c r="AH69" s="24">
        <f t="shared" si="47"/>
        <v>1169200</v>
      </c>
      <c r="AI69" s="24">
        <f t="shared" si="47"/>
        <v>1324749</v>
      </c>
    </row>
    <row r="70" spans="2:35" s="10" customFormat="1" x14ac:dyDescent="0.35">
      <c r="B70" s="10" t="s">
        <v>66</v>
      </c>
      <c r="AE70" s="10" cm="1">
        <f t="array" ref="AE70:AI70">_xldudf_WISE($B$1,$B70,AE$3:AI$3, ,1000)</f>
        <v>77787</v>
      </c>
      <c r="AF70" s="10">
        <v>127181</v>
      </c>
      <c r="AG70" s="10">
        <v>241599</v>
      </c>
      <c r="AH70" s="10">
        <v>306296</v>
      </c>
      <c r="AI70" s="10">
        <v>662073</v>
      </c>
    </row>
    <row r="71" spans="2:35" s="11" customFormat="1" x14ac:dyDescent="0.35">
      <c r="B71" s="11" t="s">
        <v>67</v>
      </c>
      <c r="AE71" s="11" cm="1">
        <f t="array" ref="AE71:AI71">_xldudf_WISE($B$1,$B71,AE$3:AI$3, ,1000)</f>
        <v>448808</v>
      </c>
      <c r="AF71" s="11">
        <v>466607</v>
      </c>
      <c r="AG71" s="11">
        <v>50570</v>
      </c>
      <c r="AH71" s="11">
        <v>38179</v>
      </c>
      <c r="AI71" s="11">
        <v>44742</v>
      </c>
    </row>
    <row r="72" spans="2:35" s="29" customFormat="1" x14ac:dyDescent="0.35">
      <c r="B72" s="29" t="s">
        <v>68</v>
      </c>
      <c r="AE72" s="29">
        <f>SUM(AE70:AE71)</f>
        <v>526595</v>
      </c>
      <c r="AF72" s="29">
        <f t="shared" ref="AF72:AI72" si="48">SUM(AF70:AF71)</f>
        <v>593788</v>
      </c>
      <c r="AG72" s="29">
        <f t="shared" si="48"/>
        <v>292169</v>
      </c>
      <c r="AH72" s="29">
        <f t="shared" si="48"/>
        <v>344475</v>
      </c>
      <c r="AI72" s="29">
        <f t="shared" si="48"/>
        <v>706815</v>
      </c>
    </row>
    <row r="73" spans="2:35" s="30" customFormat="1" x14ac:dyDescent="0.35">
      <c r="B73" s="30" t="s">
        <v>69</v>
      </c>
      <c r="AE73" s="30">
        <f>AE69-AE72</f>
        <v>-134747</v>
      </c>
      <c r="AF73" s="30">
        <f t="shared" ref="AF73:AI73" si="49">AF69-AF72</f>
        <v>-231222</v>
      </c>
      <c r="AG73" s="30">
        <f t="shared" si="49"/>
        <v>799269</v>
      </c>
      <c r="AH73" s="30">
        <f t="shared" si="49"/>
        <v>824725</v>
      </c>
      <c r="AI73" s="30">
        <f t="shared" si="49"/>
        <v>617934</v>
      </c>
    </row>
    <row r="74" spans="2:35" s="24" customFormat="1" x14ac:dyDescent="0.35">
      <c r="B74" s="24" t="s">
        <v>70</v>
      </c>
      <c r="AE74" s="24">
        <f>AE72+AE73</f>
        <v>391848</v>
      </c>
      <c r="AF74" s="24">
        <f t="shared" ref="AF74:AI74" si="50">AF72+AF73</f>
        <v>362566</v>
      </c>
      <c r="AG74" s="24">
        <f t="shared" si="50"/>
        <v>1091438</v>
      </c>
      <c r="AH74" s="24">
        <f t="shared" si="50"/>
        <v>1169200</v>
      </c>
      <c r="AI74" s="24">
        <f t="shared" si="50"/>
        <v>1324749</v>
      </c>
    </row>
    <row r="81" spans="1:59" x14ac:dyDescent="0.35">
      <c r="A81" s="3"/>
      <c r="B81" s="3" t="s">
        <v>23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pans="1:59" x14ac:dyDescent="0.35">
      <c r="B82" t="s">
        <v>71</v>
      </c>
      <c r="AE82" s="10" cm="1">
        <f t="array" ref="AE82:AI82">_xldudf_WISE($B$1,$B82,AE$3:AI$3, ,1000)</f>
        <v>-60166</v>
      </c>
      <c r="AF82">
        <v>-73580</v>
      </c>
      <c r="AG82">
        <v>-49814</v>
      </c>
      <c r="AH82">
        <v>-77408</v>
      </c>
      <c r="AI82">
        <v>35040</v>
      </c>
    </row>
    <row r="83" spans="1:59" s="9" customFormat="1" x14ac:dyDescent="0.35">
      <c r="B83" s="9" t="s">
        <v>72</v>
      </c>
      <c r="AE83" s="11" cm="1">
        <f t="array" ref="AE83:AI83">_xldudf_WISE($B$1,$B83,AE$3:AI$3, ,1000)</f>
        <v>0</v>
      </c>
      <c r="AF83" s="9">
        <v>-933</v>
      </c>
      <c r="AG83" s="9">
        <v>-3541</v>
      </c>
      <c r="AH83" s="9">
        <v>-6070</v>
      </c>
      <c r="AI83" s="9">
        <v>-1598</v>
      </c>
    </row>
    <row r="84" spans="1:59" x14ac:dyDescent="0.35">
      <c r="B84" t="s">
        <v>73</v>
      </c>
      <c r="AE84" s="10">
        <f>SUM(AE82:AE83)</f>
        <v>-60166</v>
      </c>
      <c r="AF84" s="10">
        <f t="shared" ref="AF84:AI84" si="51">SUM(AF82:AF83)</f>
        <v>-74513</v>
      </c>
      <c r="AG84" s="10">
        <f t="shared" si="51"/>
        <v>-53355</v>
      </c>
      <c r="AH84" s="10">
        <f t="shared" si="51"/>
        <v>-83478</v>
      </c>
      <c r="AI84" s="10">
        <f t="shared" si="51"/>
        <v>33442</v>
      </c>
    </row>
    <row r="86" spans="1:59" s="10" customFormat="1" x14ac:dyDescent="0.35">
      <c r="B86" s="10" t="s">
        <v>74</v>
      </c>
      <c r="AE86" s="10" cm="1">
        <f t="array" ref="AE86:AI86">_xldudf_WISE($B$1,"Stock Based Compensation",AE$3:AI$3, ,1000)</f>
        <v>40872</v>
      </c>
      <c r="AF86" s="10">
        <v>111846</v>
      </c>
      <c r="AG86" s="10">
        <v>30009</v>
      </c>
      <c r="AH86" s="10">
        <v>122567</v>
      </c>
      <c r="AI86" s="10">
        <v>163049</v>
      </c>
    </row>
    <row r="87" spans="1:59" s="10" customFormat="1" x14ac:dyDescent="0.35">
      <c r="B87" s="10" t="s">
        <v>75</v>
      </c>
      <c r="AE87" s="10" cm="1">
        <f t="array" ref="AE87:AI87">_xldudf_WISE($B$1,"Common Stock Issued",AE$3:AI$3, ,1000)</f>
        <v>271265</v>
      </c>
      <c r="AF87" s="10">
        <v>13765</v>
      </c>
      <c r="AG87" s="10">
        <v>654552</v>
      </c>
      <c r="AH87" s="10">
        <v>38893</v>
      </c>
      <c r="AI87" s="10">
        <v>45235</v>
      </c>
    </row>
    <row r="88" spans="1:59" s="10" customFormat="1" x14ac:dyDescent="0.35">
      <c r="B88" s="10" t="s">
        <v>76</v>
      </c>
      <c r="AE88" s="10" cm="1">
        <f t="array" ref="AE88:AI88">_xldudf_WISE($B$1,"Common Stock Repurchased",AE$3:AI$3, ,1000)</f>
        <v>0</v>
      </c>
      <c r="AF88" s="10">
        <v>-820</v>
      </c>
      <c r="AG88" s="10">
        <v>-590</v>
      </c>
      <c r="AH88" s="10">
        <v>14378</v>
      </c>
      <c r="AI88" s="10">
        <v>12933</v>
      </c>
    </row>
    <row r="89" spans="1:59" s="10" customFormat="1" x14ac:dyDescent="0.35">
      <c r="B89" s="10" t="s">
        <v>77</v>
      </c>
      <c r="AE89" s="10" cm="1">
        <f t="array" ref="AE89:AI89">_xldudf_WISE($B$1,"Dividends Paid",AE$3:AI$3, ,1000)</f>
        <v>0</v>
      </c>
      <c r="AF89" s="10">
        <v>0</v>
      </c>
      <c r="AG89" s="10">
        <v>0</v>
      </c>
      <c r="AH89" s="10">
        <v>0</v>
      </c>
      <c r="AI89" s="10">
        <v>0</v>
      </c>
    </row>
    <row r="101" spans="1:59" x14ac:dyDescent="0.35">
      <c r="A101" s="4"/>
      <c r="B101" s="4" t="s">
        <v>24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11" spans="1:59" x14ac:dyDescent="0.35">
      <c r="A111" s="4"/>
      <c r="B111" s="4" t="s">
        <v>25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21" spans="1:59" x14ac:dyDescent="0.35">
      <c r="A121" s="4"/>
      <c r="B121" s="4" t="s">
        <v>26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31" spans="1:59" x14ac:dyDescent="0.35">
      <c r="A131" s="4"/>
      <c r="B131" s="4" t="s">
        <v>27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spans="1:59" s="16" customFormat="1" x14ac:dyDescent="0.35">
      <c r="B132" s="16" t="s">
        <v>106</v>
      </c>
      <c r="F132" s="16" cm="1">
        <f t="array" ref="F132:R132">_xldudf_WISE($B$1,$B132,F$2:R$2,F$3:R$3)</f>
        <v>80.412312400608641</v>
      </c>
      <c r="G132" s="16">
        <v>85.277907977949539</v>
      </c>
      <c r="H132" s="16">
        <v>63.859146051105938</v>
      </c>
      <c r="I132" s="16">
        <v>119.24655882050492</v>
      </c>
      <c r="J132" s="16">
        <v>35.783520862560884</v>
      </c>
      <c r="K132" s="16">
        <v>54.63029867961972</v>
      </c>
      <c r="L132" s="16">
        <v>44.857440735494563</v>
      </c>
      <c r="M132" s="16">
        <v>60.355159022675672</v>
      </c>
      <c r="N132" s="16">
        <v>49.049263773221348</v>
      </c>
      <c r="O132" s="16">
        <v>0</v>
      </c>
      <c r="P132" s="16">
        <v>0</v>
      </c>
      <c r="Q132" s="16">
        <v>67.993436948570945</v>
      </c>
      <c r="R132" s="16">
        <v>0</v>
      </c>
      <c r="AE132" s="16" cm="1">
        <f t="array" ref="AE132:AI132">_xldudf_WISE($B$1,$B132,AE$3:AI$3)</f>
        <v>169.45835596538095</v>
      </c>
      <c r="AF132" s="16">
        <v>90.451805015245526</v>
      </c>
      <c r="AG132" s="16">
        <v>20.206043664630936</v>
      </c>
      <c r="AH132" s="16">
        <v>17.280621653595261</v>
      </c>
      <c r="AI132" s="16">
        <v>18.918693943501189</v>
      </c>
    </row>
    <row r="133" spans="1:59" s="16" customFormat="1" x14ac:dyDescent="0.35">
      <c r="B133" s="16" t="s">
        <v>107</v>
      </c>
      <c r="F133" s="16" cm="1">
        <f t="array" ref="F133:R133">_xldudf_WISE($B$1,$B133,F$2:R$2,F$3:R$3)</f>
        <v>-66.025992841844214</v>
      </c>
      <c r="G133" s="16">
        <v>-35.028396100622793</v>
      </c>
      <c r="H133" s="16">
        <v>-35.741950757951052</v>
      </c>
      <c r="I133" s="16">
        <v>-50.654719285792297</v>
      </c>
      <c r="J133" s="16">
        <v>-21.456651165428458</v>
      </c>
      <c r="K133" s="16">
        <v>-38.065853234824282</v>
      </c>
      <c r="L133" s="16">
        <v>-5.8859679896758994</v>
      </c>
      <c r="M133" s="16">
        <v>-44.028344115761733</v>
      </c>
      <c r="N133" s="16">
        <v>-37.966189288851474</v>
      </c>
      <c r="O133" s="16">
        <v>0</v>
      </c>
      <c r="P133" s="16">
        <v>0</v>
      </c>
      <c r="Q133" s="16">
        <v>-76.342289672854903</v>
      </c>
      <c r="R133" s="16">
        <v>0</v>
      </c>
      <c r="AE133" s="16" cm="1">
        <f t="array" ref="AE133:AI133">_xldudf_WISE($B$1,$B133,AE$3:AI$3)</f>
        <v>-105.28138747600218</v>
      </c>
      <c r="AF133" s="16">
        <v>-71.618228872909654</v>
      </c>
      <c r="AG133" s="16">
        <v>-32.401101485148516</v>
      </c>
      <c r="AH133" s="16">
        <v>-40.580809038384906</v>
      </c>
      <c r="AI133" s="16">
        <v>-25.864537029615203</v>
      </c>
    </row>
    <row r="134" spans="1:59" s="16" customFormat="1" x14ac:dyDescent="0.35">
      <c r="B134" s="16" t="s">
        <v>108</v>
      </c>
      <c r="F134" s="16" cm="1">
        <f t="array" ref="F134:R134">_xldudf_WISE($B$1,$B134,F$2:R$2,F$3:R$3)</f>
        <v>8.9868979815725467</v>
      </c>
      <c r="G134" s="16">
        <v>11.068348090591108</v>
      </c>
      <c r="H134" s="16">
        <v>9.4489891822515606</v>
      </c>
      <c r="I134" s="16">
        <v>11.972270418369114</v>
      </c>
      <c r="J134" s="16">
        <v>5.9310343584297103</v>
      </c>
      <c r="K134" s="16">
        <v>9.7304710096381459</v>
      </c>
      <c r="L134" s="16">
        <v>12.283440895626704</v>
      </c>
      <c r="M134" s="16">
        <v>9.6211142771912517</v>
      </c>
      <c r="N134" s="16">
        <v>14.614122245487732</v>
      </c>
      <c r="O134" s="16">
        <v>0</v>
      </c>
      <c r="P134" s="16">
        <v>0</v>
      </c>
      <c r="Q134" s="16">
        <v>19.49650563576073</v>
      </c>
      <c r="R134" s="16">
        <v>0</v>
      </c>
      <c r="AE134" s="16" cm="1">
        <f t="array" ref="AE134:AI134">_xldudf_WISE($B$1,$B134,AE$3:AI$3)</f>
        <v>-102.1513939456908</v>
      </c>
      <c r="AF134" s="16">
        <v>-59.529776059371514</v>
      </c>
      <c r="AG134" s="16">
        <v>6.5883876050826853</v>
      </c>
      <c r="AH134" s="16">
        <v>9.5105053954501848</v>
      </c>
      <c r="AI134" s="16">
        <v>19.207919355572908</v>
      </c>
    </row>
    <row r="135" spans="1:59" s="16" customFormat="1" x14ac:dyDescent="0.35">
      <c r="B135" s="16" t="s">
        <v>109</v>
      </c>
      <c r="F135" s="16" cm="1">
        <f t="array" ref="F135:R135">_xldudf_WISE($B$1,$B135,F$2:R$2,F$3:R$3)</f>
        <v>-234.05258041958041</v>
      </c>
      <c r="G135" s="16">
        <v>-228.58641994959544</v>
      </c>
      <c r="H135" s="16">
        <v>-2420.2851995974502</v>
      </c>
      <c r="I135" s="16">
        <v>-2001.4898144552319</v>
      </c>
      <c r="J135" s="16">
        <v>-404.75542123562451</v>
      </c>
      <c r="K135" s="16">
        <v>284.18871943947528</v>
      </c>
      <c r="L135" s="16">
        <v>-1002.4971539495295</v>
      </c>
      <c r="M135" s="16">
        <v>-580.80735436893201</v>
      </c>
      <c r="N135" s="16">
        <v>221.65975185640255</v>
      </c>
      <c r="O135" s="16">
        <v>0</v>
      </c>
      <c r="P135" s="16">
        <v>0</v>
      </c>
      <c r="Q135" s="16">
        <v>454.08159802642308</v>
      </c>
      <c r="R135" s="16">
        <v>0</v>
      </c>
      <c r="AE135" s="16" cm="1">
        <f t="array" ref="AE135:AI135">_xldudf_WISE($B$1,$B135,AE$3:AI$3)</f>
        <v>-228.77694844264204</v>
      </c>
      <c r="AF135" s="16">
        <v>-184.72741508193201</v>
      </c>
      <c r="AG135" s="16">
        <v>-95.682083216193419</v>
      </c>
      <c r="AH135" s="16">
        <v>-87.840986487457755</v>
      </c>
      <c r="AI135" s="16">
        <v>328.06244034447701</v>
      </c>
    </row>
    <row r="138" spans="1:59" s="34" customFormat="1" x14ac:dyDescent="0.35">
      <c r="B138" s="34" t="s">
        <v>114</v>
      </c>
      <c r="AE138" s="34" cm="1">
        <f t="array" ref="AE138:AI138">_xldudf_WISE($B$1,$B138,AE$3:AI$3,,1000)</f>
        <v>13764593.880000001</v>
      </c>
      <c r="AF138" s="34">
        <v>13764593.880000001</v>
      </c>
      <c r="AG138" s="34">
        <v>5105117.55</v>
      </c>
      <c r="AH138" s="34">
        <v>7332789.8699999992</v>
      </c>
      <c r="AI138" s="34">
        <v>10971064.130000001</v>
      </c>
    </row>
    <row r="139" spans="1:59" x14ac:dyDescent="0.35">
      <c r="B139" t="s">
        <v>115</v>
      </c>
      <c r="AE139" s="33" t="e">
        <f>AE138/AE59</f>
        <v>#DIV/0!</v>
      </c>
      <c r="AF139" s="33" t="e">
        <f t="shared" ref="AF139:AH139" si="52">AF138/AF59</f>
        <v>#DIV/0!</v>
      </c>
      <c r="AG139" s="33">
        <f t="shared" si="52"/>
        <v>64.009999999999991</v>
      </c>
      <c r="AH139" s="33">
        <f t="shared" si="52"/>
        <v>49.41</v>
      </c>
      <c r="AI139" s="33">
        <f>AI138/AI59</f>
        <v>71.11</v>
      </c>
    </row>
    <row r="141" spans="1:59" x14ac:dyDescent="0.35">
      <c r="A141" s="4"/>
      <c r="B141" s="4" t="s">
        <v>28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51" spans="1:59" x14ac:dyDescent="0.35">
      <c r="A151" s="4"/>
      <c r="B151" s="4" t="s">
        <v>29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61" spans="1:59" x14ac:dyDescent="0.35">
      <c r="A161" s="4"/>
      <c r="B161" s="4" t="s">
        <v>25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70" spans="1:59" x14ac:dyDescent="0.35">
      <c r="Y170" s="35"/>
      <c r="Z170" s="35"/>
    </row>
    <row r="171" spans="1:59" x14ac:dyDescent="0.35">
      <c r="Y171" s="35"/>
      <c r="Z171" s="35"/>
    </row>
    <row r="174" spans="1:59" x14ac:dyDescent="0.35">
      <c r="Y174" s="35"/>
      <c r="Z174" s="35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2024-08-20T06:25:12Z</dcterms:created>
  <dcterms:modified xsi:type="dcterms:W3CDTF">2024-08-20T17:49:10Z</dcterms:modified>
</cp:coreProperties>
</file>