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KTOS/"/>
    </mc:Choice>
  </mc:AlternateContent>
  <xr:revisionPtr revIDLastSave="65" documentId="11_F5F19F4C488B4B9323F93E380E8CBB209773132C" xr6:coauthVersionLast="47" xr6:coauthVersionMax="47" xr10:uidLastSave="{AC88EA2A-E5B6-4717-B451-30372903BAC9}"/>
  <bookViews>
    <workbookView xWindow="-110" yWindow="-110" windowWidth="38620" windowHeight="21820" activeTab="2" xr2:uid="{00000000-000D-0000-FFFF-FFFF00000000}"/>
  </bookViews>
  <sheets>
    <sheet name="Main" sheetId="1" r:id="rId1"/>
    <sheet name="Info" sheetId="2" r:id="rId2"/>
    <sheet name="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3" l="1"/>
  <c r="V5" i="3"/>
  <c r="W5" i="3"/>
  <c r="Z5" i="3"/>
  <c r="Y5" i="3" s="1"/>
  <c r="X5" i="3" s="1"/>
  <c r="Z22" i="3"/>
  <c r="W22" i="3"/>
  <c r="U22" i="3"/>
  <c r="AA21" i="3"/>
  <c r="Z21" i="3"/>
  <c r="Z23" i="3" s="1"/>
  <c r="AA19" i="3"/>
  <c r="AA22" i="3" s="1"/>
  <c r="Z19" i="3"/>
  <c r="Y19" i="3"/>
  <c r="Y21" i="3" s="1"/>
  <c r="X19" i="3"/>
  <c r="X21" i="3" s="1"/>
  <c r="W19" i="3"/>
  <c r="W21" i="3" s="1"/>
  <c r="W23" i="3" s="1"/>
  <c r="V19" i="3"/>
  <c r="V21" i="3" s="1"/>
  <c r="U19" i="3"/>
  <c r="U21" i="3" s="1"/>
  <c r="U23" i="3" s="1"/>
  <c r="Y15" i="3"/>
  <c r="X15" i="3"/>
  <c r="Y14" i="3"/>
  <c r="X14" i="3"/>
  <c r="W14" i="3"/>
  <c r="V14" i="3"/>
  <c r="AA13" i="3"/>
  <c r="Z13" i="3"/>
  <c r="Y13" i="3"/>
  <c r="X13" i="3"/>
  <c r="W13" i="3"/>
  <c r="W15" i="3" s="1"/>
  <c r="V13" i="3"/>
  <c r="V15" i="3" s="1"/>
  <c r="AA11" i="3"/>
  <c r="AA14" i="3" s="1"/>
  <c r="AA15" i="3" s="1"/>
  <c r="Z11" i="3"/>
  <c r="Z14" i="3" s="1"/>
  <c r="Z15" i="3" s="1"/>
  <c r="Y11" i="3"/>
  <c r="X11" i="3"/>
  <c r="W11" i="3"/>
  <c r="V11" i="3"/>
  <c r="U11" i="3"/>
  <c r="U13" i="3" s="1"/>
  <c r="Y32" i="3"/>
  <c r="V32" i="3"/>
  <c r="AA31" i="3"/>
  <c r="AA32" i="3" s="1"/>
  <c r="Z31" i="3"/>
  <c r="Z32" i="3" s="1"/>
  <c r="X31" i="3"/>
  <c r="X32" i="3" s="1"/>
  <c r="W31" i="3"/>
  <c r="W32" i="3" s="1"/>
  <c r="U31" i="3"/>
  <c r="U32" i="3" s="1"/>
  <c r="AA28" i="3"/>
  <c r="AA33" i="3" s="1"/>
  <c r="AA37" i="3" s="1"/>
  <c r="AA39" i="3" s="1"/>
  <c r="AA42" i="3" s="1"/>
  <c r="Z28" i="3"/>
  <c r="Y28" i="3"/>
  <c r="Y33" i="3" s="1"/>
  <c r="Y37" i="3" s="1"/>
  <c r="Y39" i="3" s="1"/>
  <c r="Y42" i="3" s="1"/>
  <c r="X28" i="3"/>
  <c r="W28" i="3"/>
  <c r="V28" i="3"/>
  <c r="V33" i="3" s="1"/>
  <c r="V37" i="3" s="1"/>
  <c r="V39" i="3" s="1"/>
  <c r="V42" i="3" s="1"/>
  <c r="U28" i="3"/>
  <c r="U33" i="3" s="1"/>
  <c r="U37" i="3" s="1"/>
  <c r="U39" i="3" s="1"/>
  <c r="U42" i="3" s="1"/>
  <c r="AA23" i="3" l="1"/>
  <c r="V22" i="3"/>
  <c r="V23" i="3" s="1"/>
  <c r="X22" i="3"/>
  <c r="X23" i="3" s="1"/>
  <c r="U14" i="3"/>
  <c r="U15" i="3" s="1"/>
  <c r="Y22" i="3"/>
  <c r="Y23" i="3" s="1"/>
  <c r="Z33" i="3"/>
  <c r="Z37" i="3" s="1"/>
  <c r="Z39" i="3" s="1"/>
  <c r="Z42" i="3" s="1"/>
  <c r="X33" i="3"/>
  <c r="X37" i="3" s="1"/>
  <c r="X39" i="3" s="1"/>
  <c r="X42" i="3" s="1"/>
  <c r="X45" i="3" s="1"/>
  <c r="W33" i="3"/>
  <c r="W37" i="3" s="1"/>
  <c r="W39" i="3" s="1"/>
  <c r="W42" i="3" s="1"/>
  <c r="Y45" i="3"/>
  <c r="Y44" i="3"/>
  <c r="AA45" i="3"/>
  <c r="AA44" i="3"/>
  <c r="Z45" i="3"/>
  <c r="Z44" i="3"/>
  <c r="V45" i="3"/>
  <c r="V44" i="3"/>
  <c r="W45" i="3"/>
  <c r="W44" i="3"/>
  <c r="U45" i="3"/>
  <c r="U44" i="3"/>
  <c r="X44" i="3" l="1"/>
</calcChain>
</file>

<file path=xl/sharedStrings.xml><?xml version="1.0" encoding="utf-8"?>
<sst xmlns="http://schemas.openxmlformats.org/spreadsheetml/2006/main" count="72" uniqueCount="58">
  <si>
    <t>KTOS</t>
  </si>
  <si>
    <t>Ticker</t>
  </si>
  <si>
    <t>Price</t>
  </si>
  <si>
    <t>Shares</t>
  </si>
  <si>
    <t>Marketcap</t>
  </si>
  <si>
    <t>Cash</t>
  </si>
  <si>
    <t>Debt</t>
  </si>
  <si>
    <t>Net Cash</t>
  </si>
  <si>
    <t>EV</t>
  </si>
  <si>
    <t>Company</t>
  </si>
  <si>
    <t>Kratos Defense &amp; Security Solutions, Inc.</t>
  </si>
  <si>
    <t>Country</t>
  </si>
  <si>
    <t>United States</t>
  </si>
  <si>
    <t>Sector</t>
  </si>
  <si>
    <t>Industrials</t>
  </si>
  <si>
    <t>Industry</t>
  </si>
  <si>
    <t>Aerospace &amp; Defense</t>
  </si>
  <si>
    <t>Employees</t>
  </si>
  <si>
    <t>Fiscal Year</t>
  </si>
  <si>
    <t>Fiscal Period</t>
  </si>
  <si>
    <t>Filing Date</t>
  </si>
  <si>
    <t>Period Of Report</t>
  </si>
  <si>
    <t>Income Statement *in Millions, USD</t>
  </si>
  <si>
    <t>Balance Sheet *in Millions, USD</t>
  </si>
  <si>
    <t>Cash Flow *in Millions, USD</t>
  </si>
  <si>
    <t>Margins</t>
  </si>
  <si>
    <t>Growth</t>
  </si>
  <si>
    <t>Yields</t>
  </si>
  <si>
    <t>Ratios</t>
  </si>
  <si>
    <t>Segment Revenues *in Millions, USD</t>
  </si>
  <si>
    <t>Geographic Revenue *in Millions, USD</t>
  </si>
  <si>
    <t>Revenue</t>
  </si>
  <si>
    <t>COGs</t>
  </si>
  <si>
    <t>Gross Profit</t>
  </si>
  <si>
    <t>SG&amp;A</t>
  </si>
  <si>
    <t>R&amp;D</t>
  </si>
  <si>
    <t>Restructuring &amp; Other</t>
  </si>
  <si>
    <t>Total Operating Expenses</t>
  </si>
  <si>
    <t>Operating Income</t>
  </si>
  <si>
    <t xml:space="preserve">Interest expense </t>
  </si>
  <si>
    <t>Loss on extinguishment of debt</t>
  </si>
  <si>
    <t>Other income</t>
  </si>
  <si>
    <t>Income before tax</t>
  </si>
  <si>
    <t>Tax</t>
  </si>
  <si>
    <t>Income from continuing operations</t>
  </si>
  <si>
    <t>Income from discontinuing operations</t>
  </si>
  <si>
    <t>Less: Noncontrolling interests</t>
  </si>
  <si>
    <t>Net Income</t>
  </si>
  <si>
    <t>EPS - Basic</t>
  </si>
  <si>
    <t>EPS - Diluted</t>
  </si>
  <si>
    <t>Shares - Basic</t>
  </si>
  <si>
    <t>Shares - Diluted</t>
  </si>
  <si>
    <t xml:space="preserve">Kratos Government Solutions </t>
  </si>
  <si>
    <t>Services</t>
  </si>
  <si>
    <t>Products</t>
  </si>
  <si>
    <t>Total</t>
  </si>
  <si>
    <t>Mix</t>
  </si>
  <si>
    <t>Unmanned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</si>
</sst>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i/>
      <u/>
      <sz val="11"/>
      <color rgb="FF000000"/>
      <name val="Calibri"/>
      <family val="2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2" fontId="0" fillId="0" borderId="0" xfId="0" applyNumberFormat="1"/>
    <xf numFmtId="3" fontId="0" fillId="0" borderId="0" xfId="0" applyNumberFormat="1"/>
    <xf numFmtId="0" fontId="4" fillId="4" borderId="0" xfId="0" applyFont="1" applyFill="1"/>
    <xf numFmtId="0" fontId="5" fillId="0" borderId="0" xfId="0" applyFont="1"/>
    <xf numFmtId="9" fontId="0" fillId="0" borderId="0" xfId="0" applyNumberFormat="1"/>
    <xf numFmtId="9" fontId="0" fillId="0" borderId="2" xfId="0" applyNumberFormat="1" applyBorder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s="1"/>
      <c r="B2" s="1"/>
      <c r="C2" s="1"/>
      <c r="D2" s="1"/>
    </row>
    <row r="4" spans="1:4" x14ac:dyDescent="0.35">
      <c r="A4" s="2" t="s">
        <v>1</v>
      </c>
    </row>
    <row r="5" spans="1:4" x14ac:dyDescent="0.35">
      <c r="A5" s="2" t="s">
        <v>2</v>
      </c>
    </row>
    <row r="6" spans="1:4" x14ac:dyDescent="0.35">
      <c r="A6" s="2" t="s">
        <v>3</v>
      </c>
    </row>
    <row r="7" spans="1:4" x14ac:dyDescent="0.35">
      <c r="A7" s="2" t="s">
        <v>4</v>
      </c>
    </row>
    <row r="8" spans="1:4" x14ac:dyDescent="0.35">
      <c r="A8" s="2" t="s">
        <v>5</v>
      </c>
    </row>
    <row r="9" spans="1:4" x14ac:dyDescent="0.35">
      <c r="A9" s="2" t="s">
        <v>6</v>
      </c>
    </row>
    <row r="10" spans="1:4" x14ac:dyDescent="0.35">
      <c r="A10" s="2" t="s">
        <v>7</v>
      </c>
    </row>
    <row r="11" spans="1:4" x14ac:dyDescent="0.35">
      <c r="A1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2" t="s">
        <v>9</v>
      </c>
      <c r="B1" t="s">
        <v>10</v>
      </c>
    </row>
    <row r="2" spans="1:2" x14ac:dyDescent="0.35">
      <c r="A2" s="2" t="s">
        <v>1</v>
      </c>
      <c r="B2" t="s">
        <v>0</v>
      </c>
    </row>
    <row r="3" spans="1:2" x14ac:dyDescent="0.35">
      <c r="A3" s="2" t="s">
        <v>11</v>
      </c>
      <c r="B3" t="s">
        <v>12</v>
      </c>
    </row>
    <row r="4" spans="1:2" x14ac:dyDescent="0.35">
      <c r="A4" s="2" t="s">
        <v>13</v>
      </c>
      <c r="B4" t="s">
        <v>14</v>
      </c>
    </row>
    <row r="5" spans="1:2" x14ac:dyDescent="0.35">
      <c r="A5" s="2" t="s">
        <v>15</v>
      </c>
      <c r="B5" t="s">
        <v>16</v>
      </c>
    </row>
    <row r="6" spans="1:2" x14ac:dyDescent="0.35">
      <c r="A6" s="2" t="s">
        <v>17</v>
      </c>
      <c r="B6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49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U6" sqref="U6"/>
    </sheetView>
  </sheetViews>
  <sheetFormatPr defaultRowHeight="14.5" x14ac:dyDescent="0.35"/>
  <cols>
    <col min="2" max="2" width="20.81640625" customWidth="1"/>
    <col min="21" max="27" width="10.453125" bestFit="1" customWidth="1"/>
  </cols>
  <sheetData>
    <row r="1" spans="1:27" x14ac:dyDescent="0.35">
      <c r="B1" s="2" t="s">
        <v>0</v>
      </c>
    </row>
    <row r="2" spans="1:27" x14ac:dyDescent="0.35">
      <c r="B2" t="s">
        <v>18</v>
      </c>
      <c r="U2">
        <v>2017</v>
      </c>
      <c r="V2">
        <v>2018</v>
      </c>
      <c r="W2">
        <v>2019</v>
      </c>
      <c r="X2">
        <v>2020</v>
      </c>
      <c r="Y2">
        <v>2021</v>
      </c>
      <c r="Z2">
        <v>2022</v>
      </c>
      <c r="AA2">
        <v>2023</v>
      </c>
    </row>
    <row r="3" spans="1:27" x14ac:dyDescent="0.35">
      <c r="B3" t="s">
        <v>19</v>
      </c>
    </row>
    <row r="4" spans="1:27" x14ac:dyDescent="0.35">
      <c r="B4" t="s">
        <v>20</v>
      </c>
      <c r="U4" s="20">
        <v>43159</v>
      </c>
      <c r="V4" s="20">
        <v>43524</v>
      </c>
      <c r="W4" s="20">
        <v>43885</v>
      </c>
      <c r="X4" s="20">
        <v>44252</v>
      </c>
      <c r="Y4" s="20">
        <v>44614</v>
      </c>
      <c r="Z4" s="20">
        <v>44980</v>
      </c>
      <c r="AA4" s="20">
        <v>45335</v>
      </c>
    </row>
    <row r="5" spans="1:27" x14ac:dyDescent="0.35">
      <c r="B5" t="s">
        <v>21</v>
      </c>
      <c r="U5" s="20">
        <f>DATE(YEAR(V5)-1,MONTH(V5), DAY(V5))</f>
        <v>43100</v>
      </c>
      <c r="V5" s="20">
        <f>DATE(YEAR(W5)-1,MONTH(W5), DAY(W5))</f>
        <v>43465</v>
      </c>
      <c r="W5" s="20">
        <f>DATE(YEAR(X5)-1,MONTH(X5), DAY(X5))</f>
        <v>43830</v>
      </c>
      <c r="X5" s="20">
        <f>DATE(YEAR(Y5)-1,MONTH(Y5), DAY(Y5))</f>
        <v>44196</v>
      </c>
      <c r="Y5" s="20">
        <f>DATE(YEAR(Z5)-1,MONTH(Z5), DAY(Z5))</f>
        <v>44561</v>
      </c>
      <c r="Z5" s="20">
        <f>DATE(YEAR(AA5)-1,MONTH(AA5), DAY(AA5))</f>
        <v>44926</v>
      </c>
      <c r="AA5" s="20">
        <v>45291</v>
      </c>
    </row>
    <row r="8" spans="1:27" s="19" customFormat="1" x14ac:dyDescent="0.35">
      <c r="A8" s="15"/>
      <c r="B8" s="15" t="s">
        <v>52</v>
      </c>
    </row>
    <row r="9" spans="1:27" x14ac:dyDescent="0.35">
      <c r="B9" t="s">
        <v>53</v>
      </c>
      <c r="U9">
        <v>197.8</v>
      </c>
      <c r="V9">
        <v>200.7</v>
      </c>
      <c r="W9">
        <v>272.60000000000002</v>
      </c>
      <c r="X9">
        <v>248.7</v>
      </c>
      <c r="Y9">
        <v>214.5</v>
      </c>
      <c r="Z9">
        <v>320</v>
      </c>
      <c r="AA9">
        <v>395.9</v>
      </c>
    </row>
    <row r="10" spans="1:27" s="5" customFormat="1" x14ac:dyDescent="0.35">
      <c r="B10" s="5" t="s">
        <v>54</v>
      </c>
      <c r="U10" s="5">
        <v>283.8</v>
      </c>
      <c r="V10" s="5">
        <v>284.39999999999998</v>
      </c>
      <c r="W10" s="5">
        <v>283.5</v>
      </c>
      <c r="X10" s="5">
        <v>312</v>
      </c>
      <c r="Y10" s="5">
        <v>365.1</v>
      </c>
      <c r="Z10" s="5">
        <v>356.6</v>
      </c>
      <c r="AA10" s="5">
        <v>429</v>
      </c>
    </row>
    <row r="11" spans="1:27" x14ac:dyDescent="0.35">
      <c r="B11" t="s">
        <v>55</v>
      </c>
      <c r="U11">
        <f t="shared" ref="U11:AA11" si="0">SUM(U9:U10)</f>
        <v>481.6</v>
      </c>
      <c r="V11">
        <f t="shared" si="0"/>
        <v>485.09999999999997</v>
      </c>
      <c r="W11">
        <f t="shared" si="0"/>
        <v>556.1</v>
      </c>
      <c r="X11">
        <f t="shared" si="0"/>
        <v>560.70000000000005</v>
      </c>
      <c r="Y11">
        <f t="shared" si="0"/>
        <v>579.6</v>
      </c>
      <c r="Z11">
        <f t="shared" si="0"/>
        <v>676.6</v>
      </c>
      <c r="AA11">
        <f>SUM(AA9:AA10)</f>
        <v>824.9</v>
      </c>
    </row>
    <row r="12" spans="1:27" x14ac:dyDescent="0.35">
      <c r="B12" s="16" t="s">
        <v>56</v>
      </c>
    </row>
    <row r="13" spans="1:27" x14ac:dyDescent="0.35">
      <c r="A13" s="17"/>
      <c r="B13" s="17" t="s">
        <v>53</v>
      </c>
      <c r="U13" s="17">
        <f t="shared" ref="U13:AA13" si="1">U9/U11</f>
        <v>0.4107142857142857</v>
      </c>
      <c r="V13" s="17">
        <f t="shared" si="1"/>
        <v>0.4137291280148423</v>
      </c>
      <c r="W13" s="17">
        <f t="shared" si="1"/>
        <v>0.49019960438770005</v>
      </c>
      <c r="X13" s="17">
        <f t="shared" si="1"/>
        <v>0.44355270197966823</v>
      </c>
      <c r="Y13" s="17">
        <f t="shared" si="1"/>
        <v>0.37008281573498963</v>
      </c>
      <c r="Z13" s="17">
        <f t="shared" si="1"/>
        <v>0.47295300029559562</v>
      </c>
      <c r="AA13" s="17">
        <f>AA9/AA11</f>
        <v>0.47993696205600678</v>
      </c>
    </row>
    <row r="14" spans="1:27" s="5" customFormat="1" x14ac:dyDescent="0.35">
      <c r="A14" s="18"/>
      <c r="B14" s="18" t="s">
        <v>54</v>
      </c>
      <c r="U14" s="18">
        <f t="shared" ref="U14:AA14" si="2">U10/U11</f>
        <v>0.5892857142857143</v>
      </c>
      <c r="V14" s="18">
        <f t="shared" si="2"/>
        <v>0.5862708719851577</v>
      </c>
      <c r="W14" s="18">
        <f t="shared" si="2"/>
        <v>0.50980039561229995</v>
      </c>
      <c r="X14" s="18">
        <f t="shared" si="2"/>
        <v>0.55644729802033166</v>
      </c>
      <c r="Y14" s="18">
        <f t="shared" si="2"/>
        <v>0.62991718426501042</v>
      </c>
      <c r="Z14" s="18">
        <f t="shared" si="2"/>
        <v>0.52704699970440438</v>
      </c>
      <c r="AA14" s="18">
        <f>AA10/AA11</f>
        <v>0.52006303794399322</v>
      </c>
    </row>
    <row r="15" spans="1:27" x14ac:dyDescent="0.35">
      <c r="A15" s="17"/>
      <c r="B15" s="17" t="s">
        <v>55</v>
      </c>
      <c r="U15" s="17">
        <f t="shared" ref="U15:AA15" si="3">SUM(U13:U14)</f>
        <v>1</v>
      </c>
      <c r="V15" s="17">
        <f t="shared" si="3"/>
        <v>1</v>
      </c>
      <c r="W15" s="17">
        <f t="shared" si="3"/>
        <v>1</v>
      </c>
      <c r="X15" s="17">
        <f t="shared" si="3"/>
        <v>0.99999999999999989</v>
      </c>
      <c r="Y15" s="17">
        <f t="shared" si="3"/>
        <v>1</v>
      </c>
      <c r="Z15" s="17">
        <f t="shared" si="3"/>
        <v>1</v>
      </c>
      <c r="AA15" s="17">
        <f>SUM(AA13:AA14)</f>
        <v>1</v>
      </c>
    </row>
    <row r="16" spans="1:27" s="19" customFormat="1" x14ac:dyDescent="0.35">
      <c r="A16" s="15"/>
      <c r="B16" s="15" t="s">
        <v>57</v>
      </c>
      <c r="U16" s="15"/>
      <c r="V16" s="15"/>
      <c r="W16" s="15"/>
      <c r="X16" s="15"/>
      <c r="Y16" s="15"/>
      <c r="Z16" s="15"/>
      <c r="AA16" s="15"/>
    </row>
    <row r="17" spans="1:50" x14ac:dyDescent="0.35">
      <c r="B17" t="s">
        <v>53</v>
      </c>
      <c r="U17">
        <v>0</v>
      </c>
      <c r="V17">
        <v>0</v>
      </c>
      <c r="W17">
        <v>0</v>
      </c>
      <c r="X17">
        <v>0</v>
      </c>
      <c r="Y17">
        <v>4.9000000000000004</v>
      </c>
      <c r="Z17">
        <v>5.2</v>
      </c>
      <c r="AA17">
        <v>6.7</v>
      </c>
    </row>
    <row r="18" spans="1:50" s="5" customFormat="1" x14ac:dyDescent="0.35">
      <c r="B18" s="5" t="s">
        <v>54</v>
      </c>
      <c r="U18" s="5">
        <v>121.7</v>
      </c>
      <c r="V18" s="5">
        <v>132.9</v>
      </c>
      <c r="W18" s="5">
        <v>161.4</v>
      </c>
      <c r="X18" s="5">
        <v>187</v>
      </c>
      <c r="Y18" s="5">
        <v>227</v>
      </c>
      <c r="Z18" s="5">
        <v>216.5</v>
      </c>
      <c r="AA18" s="5">
        <v>205.5</v>
      </c>
    </row>
    <row r="19" spans="1:50" x14ac:dyDescent="0.35">
      <c r="B19" t="s">
        <v>55</v>
      </c>
      <c r="U19">
        <f t="shared" ref="U19:AA19" si="4">SUM(U17:U18)</f>
        <v>121.7</v>
      </c>
      <c r="V19">
        <f t="shared" si="4"/>
        <v>132.9</v>
      </c>
      <c r="W19">
        <f t="shared" si="4"/>
        <v>161.4</v>
      </c>
      <c r="X19">
        <f t="shared" si="4"/>
        <v>187</v>
      </c>
      <c r="Y19">
        <f t="shared" si="4"/>
        <v>231.9</v>
      </c>
      <c r="Z19">
        <f t="shared" si="4"/>
        <v>221.7</v>
      </c>
      <c r="AA19">
        <f>SUM(AA17:AA18)</f>
        <v>212.2</v>
      </c>
    </row>
    <row r="20" spans="1:50" x14ac:dyDescent="0.35">
      <c r="B20" s="16" t="s">
        <v>56</v>
      </c>
    </row>
    <row r="21" spans="1:50" x14ac:dyDescent="0.35">
      <c r="B21" t="s">
        <v>53</v>
      </c>
      <c r="U21" s="17">
        <f t="shared" ref="U21:AA21" si="5">U17/U19</f>
        <v>0</v>
      </c>
      <c r="V21" s="17">
        <f t="shared" si="5"/>
        <v>0</v>
      </c>
      <c r="W21" s="17">
        <f t="shared" si="5"/>
        <v>0</v>
      </c>
      <c r="X21" s="17">
        <f t="shared" si="5"/>
        <v>0</v>
      </c>
      <c r="Y21" s="17">
        <f t="shared" si="5"/>
        <v>2.1129797326433809E-2</v>
      </c>
      <c r="Z21" s="17">
        <f t="shared" si="5"/>
        <v>2.3455119530897611E-2</v>
      </c>
      <c r="AA21" s="17">
        <f>AA17/AA19</f>
        <v>3.157398680490104E-2</v>
      </c>
    </row>
    <row r="22" spans="1:50" s="5" customFormat="1" x14ac:dyDescent="0.35">
      <c r="B22" s="5" t="s">
        <v>54</v>
      </c>
      <c r="U22" s="18">
        <f t="shared" ref="U22:AA22" si="6">U18/U19</f>
        <v>1</v>
      </c>
      <c r="V22" s="18">
        <f t="shared" si="6"/>
        <v>1</v>
      </c>
      <c r="W22" s="18">
        <f t="shared" si="6"/>
        <v>1</v>
      </c>
      <c r="X22" s="18">
        <f t="shared" si="6"/>
        <v>1</v>
      </c>
      <c r="Y22" s="18">
        <f t="shared" si="6"/>
        <v>0.97887020267356617</v>
      </c>
      <c r="Z22" s="18">
        <f t="shared" si="6"/>
        <v>0.97654488046910248</v>
      </c>
      <c r="AA22" s="18">
        <f>AA18/AA19</f>
        <v>0.96842601319509902</v>
      </c>
    </row>
    <row r="23" spans="1:50" x14ac:dyDescent="0.35">
      <c r="B23" t="s">
        <v>55</v>
      </c>
      <c r="U23" s="17">
        <f t="shared" ref="U23:AA23" si="7">SUM(U21:U22)</f>
        <v>1</v>
      </c>
      <c r="V23" s="17">
        <f t="shared" si="7"/>
        <v>1</v>
      </c>
      <c r="W23" s="17">
        <f t="shared" si="7"/>
        <v>1</v>
      </c>
      <c r="X23" s="17">
        <f t="shared" si="7"/>
        <v>1</v>
      </c>
      <c r="Y23" s="17">
        <f t="shared" si="7"/>
        <v>1</v>
      </c>
      <c r="Z23" s="17">
        <f t="shared" si="7"/>
        <v>1</v>
      </c>
      <c r="AA23" s="17">
        <f>SUM(AA21:AA22)</f>
        <v>1</v>
      </c>
    </row>
    <row r="25" spans="1:50" x14ac:dyDescent="0.35">
      <c r="A25" s="3"/>
      <c r="B25" s="3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35">
      <c r="B26" t="s">
        <v>31</v>
      </c>
      <c r="U26" s="10">
        <v>603.29999999999995</v>
      </c>
      <c r="V26" s="10">
        <v>618</v>
      </c>
      <c r="W26" s="10">
        <v>717.5</v>
      </c>
      <c r="X26" s="10">
        <v>747.7</v>
      </c>
      <c r="Y26" s="10">
        <v>811.5</v>
      </c>
      <c r="Z26" s="10">
        <v>898.3</v>
      </c>
      <c r="AA26" s="10">
        <v>1037.0999999999999</v>
      </c>
    </row>
    <row r="27" spans="1:50" s="5" customFormat="1" x14ac:dyDescent="0.35">
      <c r="B27" s="5" t="s">
        <v>32</v>
      </c>
      <c r="U27" s="11">
        <v>445.7</v>
      </c>
      <c r="V27" s="11">
        <v>448.3</v>
      </c>
      <c r="W27" s="11">
        <v>527.5</v>
      </c>
      <c r="X27" s="11">
        <v>544.5</v>
      </c>
      <c r="Y27" s="11">
        <v>586.4</v>
      </c>
      <c r="Z27" s="11">
        <v>672.3</v>
      </c>
      <c r="AA27" s="11">
        <v>768.5</v>
      </c>
    </row>
    <row r="28" spans="1:50" x14ac:dyDescent="0.35">
      <c r="B28" s="6" t="s">
        <v>33</v>
      </c>
      <c r="U28" s="10">
        <f t="shared" ref="U28:AA28" si="8">U26-U27</f>
        <v>157.59999999999997</v>
      </c>
      <c r="V28" s="10">
        <f t="shared" si="8"/>
        <v>169.7</v>
      </c>
      <c r="W28" s="10">
        <f t="shared" si="8"/>
        <v>190</v>
      </c>
      <c r="X28" s="10">
        <f t="shared" si="8"/>
        <v>203.20000000000005</v>
      </c>
      <c r="Y28" s="10">
        <f t="shared" si="8"/>
        <v>225.10000000000002</v>
      </c>
      <c r="Z28" s="10">
        <f t="shared" si="8"/>
        <v>226</v>
      </c>
      <c r="AA28" s="10">
        <f>AA26-AA27</f>
        <v>268.59999999999991</v>
      </c>
    </row>
    <row r="29" spans="1:50" x14ac:dyDescent="0.35">
      <c r="B29" s="6" t="s">
        <v>34</v>
      </c>
      <c r="U29" s="10">
        <v>127.3</v>
      </c>
      <c r="V29" s="10">
        <v>119.8</v>
      </c>
      <c r="W29" s="10">
        <v>130.80000000000001</v>
      </c>
      <c r="X29" s="10">
        <v>144.5</v>
      </c>
      <c r="Y29" s="10">
        <v>160.19999999999999</v>
      </c>
      <c r="Z29" s="10">
        <v>182.5</v>
      </c>
      <c r="AA29" s="10">
        <v>197.8</v>
      </c>
    </row>
    <row r="30" spans="1:50" x14ac:dyDescent="0.35">
      <c r="B30" s="6" t="s">
        <v>35</v>
      </c>
      <c r="U30" s="10">
        <v>17.8</v>
      </c>
      <c r="V30" s="10">
        <v>15.6</v>
      </c>
      <c r="W30" s="10">
        <v>18</v>
      </c>
      <c r="X30" s="10">
        <v>27</v>
      </c>
      <c r="Y30" s="10">
        <v>35.200000000000003</v>
      </c>
      <c r="Z30" s="10">
        <v>38.6</v>
      </c>
      <c r="AA30" s="10">
        <v>38.4</v>
      </c>
    </row>
    <row r="31" spans="1:50" s="5" customFormat="1" x14ac:dyDescent="0.35">
      <c r="B31" s="7" t="s">
        <v>36</v>
      </c>
      <c r="U31" s="11">
        <f>24.2+0.3</f>
        <v>24.5</v>
      </c>
      <c r="V31" s="11">
        <v>3.8</v>
      </c>
      <c r="W31" s="11">
        <f>2.3+0.9</f>
        <v>3.1999999999999997</v>
      </c>
      <c r="X31" s="11">
        <f>1.7+0.7</f>
        <v>2.4</v>
      </c>
      <c r="Y31" s="11">
        <v>1.8</v>
      </c>
      <c r="Z31" s="11">
        <f>6.8+0.7</f>
        <v>7.5</v>
      </c>
      <c r="AA31" s="11">
        <f>0.9+0.4</f>
        <v>1.3</v>
      </c>
    </row>
    <row r="32" spans="1:50" s="8" customFormat="1" x14ac:dyDescent="0.35">
      <c r="B32" s="9" t="s">
        <v>37</v>
      </c>
      <c r="U32" s="12">
        <f t="shared" ref="U32:AA32" si="9">SUM(U29:U31)</f>
        <v>169.6</v>
      </c>
      <c r="V32" s="12">
        <f t="shared" si="9"/>
        <v>139.20000000000002</v>
      </c>
      <c r="W32" s="12">
        <f t="shared" si="9"/>
        <v>152</v>
      </c>
      <c r="X32" s="12">
        <f t="shared" si="9"/>
        <v>173.9</v>
      </c>
      <c r="Y32" s="12">
        <f t="shared" si="9"/>
        <v>197.2</v>
      </c>
      <c r="Z32" s="12">
        <f t="shared" si="9"/>
        <v>228.6</v>
      </c>
      <c r="AA32" s="12">
        <f>SUM(AA29:AA31)</f>
        <v>237.50000000000003</v>
      </c>
    </row>
    <row r="33" spans="2:27" x14ac:dyDescent="0.35">
      <c r="B33" s="6" t="s">
        <v>38</v>
      </c>
      <c r="U33" s="10">
        <f t="shared" ref="U33:AA33" si="10">U28-U32</f>
        <v>-12.000000000000028</v>
      </c>
      <c r="V33" s="10">
        <f t="shared" si="10"/>
        <v>30.499999999999972</v>
      </c>
      <c r="W33" s="10">
        <f t="shared" si="10"/>
        <v>38</v>
      </c>
      <c r="X33" s="10">
        <f t="shared" si="10"/>
        <v>29.30000000000004</v>
      </c>
      <c r="Y33" s="10">
        <f t="shared" si="10"/>
        <v>27.900000000000034</v>
      </c>
      <c r="Z33" s="10">
        <f t="shared" si="10"/>
        <v>-2.5999999999999943</v>
      </c>
      <c r="AA33" s="10">
        <f>AA28-AA32</f>
        <v>31.099999999999881</v>
      </c>
    </row>
    <row r="34" spans="2:27" x14ac:dyDescent="0.35">
      <c r="B34" s="6" t="s">
        <v>39</v>
      </c>
      <c r="U34" s="10">
        <v>-28.6</v>
      </c>
      <c r="V34" s="10">
        <v>-20.8</v>
      </c>
      <c r="W34" s="10">
        <v>-21.6</v>
      </c>
      <c r="X34" s="10">
        <v>-22.8</v>
      </c>
      <c r="Y34" s="10">
        <v>-23.4</v>
      </c>
      <c r="Z34" s="10">
        <v>-17.7</v>
      </c>
      <c r="AA34" s="10">
        <v>-20.5</v>
      </c>
    </row>
    <row r="35" spans="2:27" x14ac:dyDescent="0.35">
      <c r="B35" s="6" t="s">
        <v>40</v>
      </c>
      <c r="U35" s="10">
        <v>-17.3</v>
      </c>
      <c r="V35" s="10">
        <v>0</v>
      </c>
      <c r="W35" s="10">
        <v>0</v>
      </c>
      <c r="X35" s="10">
        <v>0</v>
      </c>
      <c r="Y35" s="10">
        <v>0</v>
      </c>
      <c r="Z35" s="10">
        <v>-13</v>
      </c>
      <c r="AA35" s="10">
        <v>0</v>
      </c>
    </row>
    <row r="36" spans="2:27" s="5" customFormat="1" x14ac:dyDescent="0.35">
      <c r="B36" s="7" t="s">
        <v>41</v>
      </c>
      <c r="U36" s="11">
        <v>0.8</v>
      </c>
      <c r="V36" s="11">
        <v>-1</v>
      </c>
      <c r="W36" s="11">
        <v>-0.7</v>
      </c>
      <c r="X36" s="11">
        <v>0.3</v>
      </c>
      <c r="Y36" s="11">
        <v>-0.1</v>
      </c>
      <c r="Z36" s="11">
        <v>0.6</v>
      </c>
      <c r="AA36" s="11">
        <v>0.5</v>
      </c>
    </row>
    <row r="37" spans="2:27" x14ac:dyDescent="0.35">
      <c r="B37" s="6" t="s">
        <v>42</v>
      </c>
      <c r="U37" s="10">
        <f t="shared" ref="U37:AA37" si="11">U33+SUM(U34:U36)</f>
        <v>-57.100000000000037</v>
      </c>
      <c r="V37" s="10">
        <f t="shared" si="11"/>
        <v>8.6999999999999709</v>
      </c>
      <c r="W37" s="10">
        <f t="shared" si="11"/>
        <v>15.7</v>
      </c>
      <c r="X37" s="10">
        <f t="shared" si="11"/>
        <v>6.8000000000000398</v>
      </c>
      <c r="Y37" s="10">
        <f t="shared" si="11"/>
        <v>4.4000000000000341</v>
      </c>
      <c r="Z37" s="10">
        <f t="shared" si="11"/>
        <v>-32.699999999999989</v>
      </c>
      <c r="AA37" s="10">
        <f>AA33+SUM(AA34:AA36)</f>
        <v>11.099999999999881</v>
      </c>
    </row>
    <row r="38" spans="2:27" x14ac:dyDescent="0.35">
      <c r="B38" s="6" t="s">
        <v>43</v>
      </c>
      <c r="U38" s="11">
        <v>-10.199999999999999</v>
      </c>
      <c r="V38" s="11">
        <v>4.5999999999999996</v>
      </c>
      <c r="W38" s="11">
        <v>4.8</v>
      </c>
      <c r="X38" s="11">
        <v>-73.5</v>
      </c>
      <c r="Y38" s="11">
        <v>3.9</v>
      </c>
      <c r="Z38" s="11">
        <v>1.4</v>
      </c>
      <c r="AA38" s="11">
        <v>8.9</v>
      </c>
    </row>
    <row r="39" spans="2:27" x14ac:dyDescent="0.35">
      <c r="B39" s="6" t="s">
        <v>44</v>
      </c>
      <c r="U39" s="10">
        <f t="shared" ref="U39:AA39" si="12">U37-U38</f>
        <v>-46.900000000000034</v>
      </c>
      <c r="V39" s="10">
        <f t="shared" si="12"/>
        <v>4.0999999999999712</v>
      </c>
      <c r="W39" s="10">
        <f t="shared" si="12"/>
        <v>10.899999999999999</v>
      </c>
      <c r="X39" s="10">
        <f t="shared" si="12"/>
        <v>80.30000000000004</v>
      </c>
      <c r="Y39" s="10">
        <f t="shared" si="12"/>
        <v>0.50000000000003419</v>
      </c>
      <c r="Z39" s="10">
        <f t="shared" si="12"/>
        <v>-34.099999999999987</v>
      </c>
      <c r="AA39" s="10">
        <f>AA37-AA38</f>
        <v>2.1999999999998803</v>
      </c>
    </row>
    <row r="40" spans="2:27" x14ac:dyDescent="0.35">
      <c r="B40" s="6" t="s">
        <v>45</v>
      </c>
      <c r="U40" s="10">
        <v>4.2</v>
      </c>
      <c r="V40" s="10">
        <v>-7.6</v>
      </c>
      <c r="W40" s="10">
        <v>1.7</v>
      </c>
      <c r="X40" s="10">
        <v>-0.9</v>
      </c>
      <c r="Y40" s="10">
        <v>-2.1</v>
      </c>
      <c r="Z40" s="10">
        <v>0.9</v>
      </c>
      <c r="AA40" s="10">
        <v>0.2</v>
      </c>
    </row>
    <row r="41" spans="2:27" s="5" customFormat="1" x14ac:dyDescent="0.35">
      <c r="B41" s="7" t="s">
        <v>46</v>
      </c>
      <c r="U41" s="11">
        <v>0</v>
      </c>
      <c r="V41" s="11">
        <v>0</v>
      </c>
      <c r="W41" s="11">
        <v>0.1</v>
      </c>
      <c r="X41" s="11">
        <v>-0.2</v>
      </c>
      <c r="Y41" s="11">
        <v>0.4</v>
      </c>
      <c r="Z41" s="11">
        <v>3.7</v>
      </c>
      <c r="AA41" s="11">
        <v>11.3</v>
      </c>
    </row>
    <row r="42" spans="2:27" x14ac:dyDescent="0.35">
      <c r="B42" s="6" t="s">
        <v>47</v>
      </c>
      <c r="U42" s="10">
        <f t="shared" ref="U42:AA42" si="13">U39-U41+U40</f>
        <v>-42.700000000000031</v>
      </c>
      <c r="V42" s="10">
        <f t="shared" si="13"/>
        <v>-3.5000000000000284</v>
      </c>
      <c r="W42" s="10">
        <f t="shared" si="13"/>
        <v>12.499999999999998</v>
      </c>
      <c r="X42" s="10">
        <f t="shared" si="13"/>
        <v>79.600000000000037</v>
      </c>
      <c r="Y42" s="10">
        <f t="shared" si="13"/>
        <v>-1.9999999999999658</v>
      </c>
      <c r="Z42" s="10">
        <f t="shared" si="13"/>
        <v>-36.899999999999991</v>
      </c>
      <c r="AA42" s="10">
        <f>AA39-AA41+AA40</f>
        <v>-8.9000000000001211</v>
      </c>
    </row>
    <row r="44" spans="2:27" x14ac:dyDescent="0.35">
      <c r="B44" t="s">
        <v>48</v>
      </c>
      <c r="U44" s="13">
        <f t="shared" ref="U44:AA44" si="14">U42/U46</f>
        <v>-0.47709497206703944</v>
      </c>
      <c r="V44" s="13">
        <f t="shared" si="14"/>
        <v>-3.3718689788054222E-2</v>
      </c>
      <c r="W44" s="13">
        <f t="shared" si="14"/>
        <v>0.11792452830188678</v>
      </c>
      <c r="X44" s="13">
        <f t="shared" si="14"/>
        <v>0.68917748917748944</v>
      </c>
      <c r="Y44" s="13">
        <f t="shared" si="14"/>
        <v>-1.6051364365970835E-2</v>
      </c>
      <c r="Z44" s="13">
        <f t="shared" si="14"/>
        <v>-0.29123914759273867</v>
      </c>
      <c r="AA44" s="13">
        <f>AA42/AA46</f>
        <v>-6.8251533742332213E-2</v>
      </c>
    </row>
    <row r="45" spans="2:27" x14ac:dyDescent="0.35">
      <c r="B45" t="s">
        <v>49</v>
      </c>
      <c r="U45" s="13">
        <f t="shared" ref="U45:AA45" si="15">U42/U47</f>
        <v>-0.47709497206703944</v>
      </c>
      <c r="V45" s="13">
        <f t="shared" si="15"/>
        <v>-3.2987747408105832E-2</v>
      </c>
      <c r="W45" s="13">
        <f t="shared" si="15"/>
        <v>0.11446886446886445</v>
      </c>
      <c r="X45" s="13">
        <f t="shared" si="15"/>
        <v>0.6705981465880374</v>
      </c>
      <c r="Y45" s="13">
        <f t="shared" si="15"/>
        <v>-1.5624999999999733E-2</v>
      </c>
      <c r="Z45" s="13">
        <f t="shared" si="15"/>
        <v>-0.29123914759273867</v>
      </c>
      <c r="AA45" s="13">
        <f>AA42/AA47</f>
        <v>-6.8251533742332213E-2</v>
      </c>
    </row>
    <row r="46" spans="2:27" x14ac:dyDescent="0.35">
      <c r="B46" t="s">
        <v>50</v>
      </c>
      <c r="U46" s="14">
        <v>89.5</v>
      </c>
      <c r="V46" s="14">
        <v>103.8</v>
      </c>
      <c r="W46" s="14">
        <v>106</v>
      </c>
      <c r="X46" s="14">
        <v>115.5</v>
      </c>
      <c r="Y46" s="14">
        <v>124.6</v>
      </c>
      <c r="Z46" s="14">
        <v>126.7</v>
      </c>
      <c r="AA46" s="14">
        <v>130.4</v>
      </c>
    </row>
    <row r="47" spans="2:27" x14ac:dyDescent="0.35">
      <c r="B47" t="s">
        <v>51</v>
      </c>
      <c r="U47" s="14">
        <v>89.5</v>
      </c>
      <c r="V47" s="14">
        <v>106.1</v>
      </c>
      <c r="W47" s="14">
        <v>109.2</v>
      </c>
      <c r="X47" s="14">
        <v>118.7</v>
      </c>
      <c r="Y47" s="14">
        <v>128</v>
      </c>
      <c r="Z47" s="14">
        <v>126.7</v>
      </c>
      <c r="AA47" s="14">
        <v>130.4</v>
      </c>
    </row>
    <row r="49" spans="1:50" x14ac:dyDescent="0.35">
      <c r="A49" s="3"/>
      <c r="B49" s="3" t="s">
        <v>23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69" spans="1:50" x14ac:dyDescent="0.35">
      <c r="A69" s="3"/>
      <c r="B69" s="3" t="s">
        <v>24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89" spans="1:50" x14ac:dyDescent="0.35">
      <c r="A89" s="4"/>
      <c r="B89" s="4" t="s">
        <v>25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9" spans="1:50" x14ac:dyDescent="0.35">
      <c r="A99" s="4"/>
      <c r="B99" s="4" t="s">
        <v>26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9" spans="1:50" x14ac:dyDescent="0.35">
      <c r="A109" s="4"/>
      <c r="B109" s="4" t="s">
        <v>27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9" spans="1:50" x14ac:dyDescent="0.35">
      <c r="A119" s="4"/>
      <c r="B119" s="4" t="s">
        <v>28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9" spans="1:50" x14ac:dyDescent="0.35">
      <c r="A129" s="4"/>
      <c r="B129" s="4" t="s">
        <v>29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9" spans="1:50" x14ac:dyDescent="0.35">
      <c r="A139" s="4"/>
      <c r="B139" s="4" t="s">
        <v>30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9" spans="1:50" x14ac:dyDescent="0.35">
      <c r="A149" s="4"/>
      <c r="B149" s="4" t="s">
        <v>26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2024-08-09T07:46:11Z</dcterms:created>
  <dcterms:modified xsi:type="dcterms:W3CDTF">2024-08-09T07:54:10Z</dcterms:modified>
</cp:coreProperties>
</file>