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534a1defcf7f9d1a/Company Models CloudSave/NVDA/"/>
    </mc:Choice>
  </mc:AlternateContent>
  <xr:revisionPtr revIDLastSave="2102" documentId="11_60E75B87F94EC339A3CE5EC2F11D231891AC5B93" xr6:coauthVersionLast="47" xr6:coauthVersionMax="47" xr10:uidLastSave="{BBD257A5-2AA3-418F-A004-4B2E1A6FE0A4}"/>
  <bookViews>
    <workbookView xWindow="1330" yWindow="1450" windowWidth="29050" windowHeight="19020" activeTab="3" xr2:uid="{00000000-000D-0000-FFFF-FFFF00000000}"/>
  </bookViews>
  <sheets>
    <sheet name="Main" sheetId="1" r:id="rId1"/>
    <sheet name="Info" sheetId="2" r:id="rId2"/>
    <sheet name="Model" sheetId="3" r:id="rId3"/>
    <sheet name="New Model" sheetId="8" r:id="rId4"/>
    <sheet name="Summary" sheetId="4" r:id="rId5"/>
    <sheet name="Income Statement" sheetId="5" r:id="rId6"/>
    <sheet name="Balance Sheet" sheetId="6" r:id="rId7"/>
    <sheet name="Cash Flow"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80" i="8" l="1" a="1"/>
  <c r="AG80" i="8" s="1"/>
  <c r="AG71" i="8" a="1"/>
  <c r="AG71" i="8" s="1"/>
  <c r="K61" i="8"/>
  <c r="L61" i="8"/>
  <c r="M61" i="8"/>
  <c r="N61" i="8"/>
  <c r="O61" i="8"/>
  <c r="P61" i="8"/>
  <c r="Q61" i="8"/>
  <c r="R61" i="8"/>
  <c r="S61" i="8"/>
  <c r="T61" i="8"/>
  <c r="U61" i="8"/>
  <c r="V61" i="8"/>
  <c r="W61" i="8"/>
  <c r="X61" i="8"/>
  <c r="Y61" i="8"/>
  <c r="Z61" i="8"/>
  <c r="AA61" i="8"/>
  <c r="AB61" i="8"/>
  <c r="AC61" i="8"/>
  <c r="K62" i="8"/>
  <c r="L62" i="8"/>
  <c r="M62" i="8"/>
  <c r="N62" i="8"/>
  <c r="O62" i="8"/>
  <c r="P62" i="8"/>
  <c r="Q62" i="8"/>
  <c r="R62" i="8"/>
  <c r="S62" i="8"/>
  <c r="T62" i="8"/>
  <c r="U62" i="8"/>
  <c r="V62" i="8"/>
  <c r="W62" i="8"/>
  <c r="X62" i="8"/>
  <c r="Y62" i="8"/>
  <c r="Z62" i="8"/>
  <c r="AA62" i="8"/>
  <c r="AB62" i="8"/>
  <c r="AC62" i="8"/>
  <c r="J62" i="8"/>
  <c r="J61" i="8"/>
  <c r="AD62" i="8"/>
  <c r="AD61" i="8"/>
  <c r="AE36" i="8"/>
  <c r="AF36" i="8" s="1"/>
  <c r="AG36" i="8" s="1"/>
  <c r="AH36" i="8" s="1"/>
  <c r="AI36" i="8" s="1"/>
  <c r="AJ36" i="8" s="1"/>
  <c r="AK36" i="8" s="1"/>
  <c r="AL36" i="8" s="1"/>
  <c r="AM36" i="8" s="1"/>
  <c r="AN36" i="8" s="1"/>
  <c r="AO36" i="8" s="1"/>
  <c r="AP36" i="8" s="1"/>
  <c r="AP40" i="8" s="1"/>
  <c r="AT71" i="8" a="1"/>
  <c r="AT71" i="8" s="1"/>
  <c r="AE53" i="8"/>
  <c r="AF53" i="8" s="1"/>
  <c r="AG53" i="8" s="1"/>
  <c r="AH53" i="8" s="1"/>
  <c r="AI53" i="8" s="1"/>
  <c r="AJ53" i="8" s="1"/>
  <c r="AK53" i="8" s="1"/>
  <c r="AL53" i="8" s="1"/>
  <c r="AM53" i="8" s="1"/>
  <c r="AN53" i="8" s="1"/>
  <c r="AO53" i="8" s="1"/>
  <c r="AP53" i="8" s="1"/>
  <c r="AE1" i="8"/>
  <c r="AF1" i="8" s="1"/>
  <c r="AG1" i="8" s="1"/>
  <c r="AH1" i="8" s="1"/>
  <c r="AI1" i="8" s="1"/>
  <c r="AJ1" i="8" s="1"/>
  <c r="AK1" i="8" s="1"/>
  <c r="AL1" i="8" s="1"/>
  <c r="AM1" i="8" s="1"/>
  <c r="AN1" i="8" s="1"/>
  <c r="AO1" i="8" s="1"/>
  <c r="AP1" i="8" s="1"/>
  <c r="AQ1" i="8" s="1"/>
  <c r="AR1" i="8" s="1"/>
  <c r="AS1" i="8" s="1"/>
  <c r="AT1" i="8" s="1"/>
  <c r="AU1" i="8" s="1"/>
  <c r="AV1" i="8" s="1"/>
  <c r="AW1" i="8" s="1"/>
  <c r="AX1" i="8" s="1"/>
  <c r="AY1" i="8" s="1"/>
  <c r="AZ1" i="8" s="1"/>
  <c r="BA1" i="8" s="1"/>
  <c r="BB1" i="8" s="1"/>
  <c r="BC1" i="8" s="1"/>
  <c r="BD1" i="8" s="1"/>
  <c r="BE1" i="8" s="1"/>
  <c r="BF1" i="8" s="1"/>
  <c r="BG1" i="8" s="1"/>
  <c r="BH1" i="8" s="1"/>
  <c r="BI1" i="8" s="1"/>
  <c r="BJ1" i="8" s="1"/>
  <c r="BK1" i="8" s="1"/>
  <c r="BL1" i="8" s="1"/>
  <c r="BM1" i="8" s="1"/>
  <c r="BN1" i="8" s="1"/>
  <c r="BO1" i="8" s="1"/>
  <c r="BP1" i="8" s="1"/>
  <c r="BQ1" i="8" s="1"/>
  <c r="BR1" i="8" s="1"/>
  <c r="BS1" i="8" s="1"/>
  <c r="BT1" i="8" s="1"/>
  <c r="BU1" i="8" s="1"/>
  <c r="BV1" i="8" s="1"/>
  <c r="BW1" i="8" s="1"/>
  <c r="BX1" i="8" s="1"/>
  <c r="BY1" i="8" s="1"/>
  <c r="BZ1" i="8" s="1"/>
  <c r="CA1" i="8" s="1"/>
  <c r="CB1" i="8" s="1"/>
  <c r="CC1" i="8" s="1"/>
  <c r="CD1" i="8" s="1"/>
  <c r="CE1" i="8" s="1"/>
  <c r="CF1" i="8" s="1"/>
  <c r="CG1" i="8" s="1"/>
  <c r="CH1" i="8" s="1"/>
  <c r="CI1" i="8" s="1"/>
  <c r="CJ1" i="8" s="1"/>
  <c r="CK1" i="8" s="1"/>
  <c r="CL1" i="8" s="1"/>
  <c r="CM1" i="8" s="1"/>
  <c r="CN1" i="8" s="1"/>
  <c r="CO1" i="8" s="1"/>
  <c r="CP1" i="8" s="1"/>
  <c r="K56" i="8"/>
  <c r="L56" i="8"/>
  <c r="M56" i="8"/>
  <c r="N56" i="8"/>
  <c r="O56" i="8"/>
  <c r="P56" i="8"/>
  <c r="Q56" i="8"/>
  <c r="R56" i="8"/>
  <c r="S56" i="8"/>
  <c r="T56" i="8"/>
  <c r="U56" i="8"/>
  <c r="V56" i="8"/>
  <c r="W56" i="8"/>
  <c r="X56" i="8"/>
  <c r="Y56" i="8"/>
  <c r="Z56" i="8"/>
  <c r="AA56" i="8"/>
  <c r="AB56" i="8"/>
  <c r="AC56" i="8"/>
  <c r="AD56" i="8"/>
  <c r="J56" i="8"/>
  <c r="V53" i="8"/>
  <c r="W53" i="8"/>
  <c r="X53" i="8"/>
  <c r="AC3" i="8"/>
  <c r="AB3" i="8" s="1"/>
  <c r="AA3" i="8" s="1"/>
  <c r="Z3" i="8" s="1"/>
  <c r="Y3" i="8" s="1"/>
  <c r="X3" i="8" s="1"/>
  <c r="W3" i="8" s="1"/>
  <c r="V3" i="8" s="1"/>
  <c r="AP12" i="8"/>
  <c r="AO12" i="8"/>
  <c r="AN12" i="8"/>
  <c r="AM12" i="8"/>
  <c r="AL12" i="8"/>
  <c r="AK12" i="8"/>
  <c r="AJ12" i="8"/>
  <c r="AI12" i="8"/>
  <c r="AH12" i="8"/>
  <c r="AG12" i="8"/>
  <c r="AF12" i="8"/>
  <c r="AE12" i="8"/>
  <c r="AD12" i="8"/>
  <c r="AC12" i="8"/>
  <c r="AB12" i="8"/>
  <c r="AA12" i="8"/>
  <c r="Z12" i="8"/>
  <c r="Y12" i="8"/>
  <c r="X12" i="8"/>
  <c r="W12" i="8"/>
  <c r="V12" i="8"/>
  <c r="U12" i="8"/>
  <c r="T12" i="8"/>
  <c r="S12" i="8"/>
  <c r="R12" i="8"/>
  <c r="Q12" i="8"/>
  <c r="P12" i="8"/>
  <c r="O12" i="8"/>
  <c r="N12" i="8"/>
  <c r="M12" i="8"/>
  <c r="L12" i="8"/>
  <c r="K12" i="8"/>
  <c r="J12" i="8"/>
  <c r="K8" i="8"/>
  <c r="L8" i="8"/>
  <c r="M8" i="8"/>
  <c r="N8" i="8"/>
  <c r="O8" i="8"/>
  <c r="P8" i="8"/>
  <c r="Q8" i="8"/>
  <c r="R8" i="8"/>
  <c r="S8" i="8"/>
  <c r="T8" i="8"/>
  <c r="U8" i="8"/>
  <c r="V8" i="8"/>
  <c r="W8" i="8"/>
  <c r="X8" i="8"/>
  <c r="Y8" i="8"/>
  <c r="Z8" i="8"/>
  <c r="AA8" i="8"/>
  <c r="J8" i="8"/>
  <c r="AF8" i="8"/>
  <c r="AG8" i="8"/>
  <c r="AH8" i="8"/>
  <c r="AI8" i="8"/>
  <c r="AJ8" i="8"/>
  <c r="AK8" i="8"/>
  <c r="AL8" i="8"/>
  <c r="AM8" i="8"/>
  <c r="AN8" i="8"/>
  <c r="AO8" i="8"/>
  <c r="AP8" i="8"/>
  <c r="AC8" i="8"/>
  <c r="AD8" i="8"/>
  <c r="AE8" i="8"/>
  <c r="AB8" i="8"/>
  <c r="K21" i="8"/>
  <c r="L21" i="8"/>
  <c r="M21" i="8"/>
  <c r="N21" i="8"/>
  <c r="O21" i="8"/>
  <c r="P21" i="8"/>
  <c r="Q21" i="8"/>
  <c r="R21" i="8"/>
  <c r="S21" i="8"/>
  <c r="T21" i="8"/>
  <c r="U21" i="8"/>
  <c r="V21" i="8"/>
  <c r="W21" i="8"/>
  <c r="X21" i="8"/>
  <c r="Y21" i="8"/>
  <c r="Z21" i="8"/>
  <c r="AA21" i="8"/>
  <c r="AB21" i="8"/>
  <c r="AC21" i="8"/>
  <c r="AD21" i="8"/>
  <c r="AE21" i="8"/>
  <c r="AF21" i="8"/>
  <c r="AG21" i="8"/>
  <c r="AH21" i="8"/>
  <c r="AI21" i="8"/>
  <c r="AJ21" i="8"/>
  <c r="AK21" i="8"/>
  <c r="AL21" i="8"/>
  <c r="AM21" i="8"/>
  <c r="AN21" i="8"/>
  <c r="AO21" i="8"/>
  <c r="AP21" i="8"/>
  <c r="K22" i="8"/>
  <c r="L22" i="8"/>
  <c r="M22" i="8"/>
  <c r="N22" i="8"/>
  <c r="O22" i="8"/>
  <c r="P22" i="8"/>
  <c r="Q22" i="8"/>
  <c r="R22" i="8"/>
  <c r="S22" i="8"/>
  <c r="T22" i="8"/>
  <c r="U22" i="8"/>
  <c r="V22" i="8"/>
  <c r="W22" i="8"/>
  <c r="X22" i="8"/>
  <c r="Y22" i="8"/>
  <c r="Z22" i="8"/>
  <c r="AA22" i="8"/>
  <c r="AB22" i="8"/>
  <c r="AC22" i="8"/>
  <c r="AD22" i="8"/>
  <c r="AE22" i="8"/>
  <c r="AF22" i="8"/>
  <c r="AG22" i="8"/>
  <c r="AH22" i="8"/>
  <c r="AI22" i="8"/>
  <c r="AJ22" i="8"/>
  <c r="AK22" i="8"/>
  <c r="AL22" i="8"/>
  <c r="AM22" i="8"/>
  <c r="AN22" i="8"/>
  <c r="AO22" i="8"/>
  <c r="AP22" i="8"/>
  <c r="K23" i="8"/>
  <c r="L23" i="8"/>
  <c r="M23" i="8"/>
  <c r="N23" i="8"/>
  <c r="O23" i="8"/>
  <c r="P23" i="8"/>
  <c r="Q23" i="8"/>
  <c r="R23" i="8"/>
  <c r="S23" i="8"/>
  <c r="T23" i="8"/>
  <c r="U23" i="8"/>
  <c r="V23" i="8"/>
  <c r="W23" i="8"/>
  <c r="X23" i="8"/>
  <c r="Y23" i="8"/>
  <c r="Z23" i="8"/>
  <c r="AA23" i="8"/>
  <c r="AB23" i="8"/>
  <c r="AC23" i="8"/>
  <c r="AD23" i="8"/>
  <c r="AE23" i="8"/>
  <c r="AF23" i="8"/>
  <c r="AG23" i="8"/>
  <c r="AH23" i="8"/>
  <c r="AI23" i="8"/>
  <c r="AJ23" i="8"/>
  <c r="AK23" i="8"/>
  <c r="AL23" i="8"/>
  <c r="AM23" i="8"/>
  <c r="AN23" i="8"/>
  <c r="AO23" i="8"/>
  <c r="AP23" i="8"/>
  <c r="K24" i="8"/>
  <c r="L24" i="8"/>
  <c r="M24" i="8"/>
  <c r="N24" i="8"/>
  <c r="O24" i="8"/>
  <c r="P24" i="8"/>
  <c r="Q24" i="8"/>
  <c r="R24" i="8"/>
  <c r="S24" i="8"/>
  <c r="T24" i="8"/>
  <c r="U24" i="8"/>
  <c r="V24" i="8"/>
  <c r="W24" i="8"/>
  <c r="X24" i="8"/>
  <c r="Y24" i="8"/>
  <c r="Z24" i="8"/>
  <c r="AA24" i="8"/>
  <c r="AB24" i="8"/>
  <c r="AC24" i="8"/>
  <c r="AD24" i="8"/>
  <c r="AE24" i="8"/>
  <c r="AF24" i="8"/>
  <c r="AG24" i="8"/>
  <c r="AH24" i="8"/>
  <c r="AI24" i="8"/>
  <c r="AJ24" i="8"/>
  <c r="AK24" i="8"/>
  <c r="AL24" i="8"/>
  <c r="AM24" i="8"/>
  <c r="AN24" i="8"/>
  <c r="AO24" i="8"/>
  <c r="AP24" i="8"/>
  <c r="K25" i="8"/>
  <c r="L25" i="8"/>
  <c r="M25" i="8"/>
  <c r="N25" i="8"/>
  <c r="O25" i="8"/>
  <c r="P25" i="8"/>
  <c r="Q25" i="8"/>
  <c r="R25" i="8"/>
  <c r="S25" i="8"/>
  <c r="T25" i="8"/>
  <c r="U25" i="8"/>
  <c r="V25" i="8"/>
  <c r="W25" i="8"/>
  <c r="X25" i="8"/>
  <c r="Y25" i="8"/>
  <c r="Z25" i="8"/>
  <c r="AA25" i="8"/>
  <c r="AB25" i="8"/>
  <c r="AC25" i="8"/>
  <c r="AD25" i="8"/>
  <c r="AE25" i="8"/>
  <c r="AF25" i="8"/>
  <c r="AG25" i="8"/>
  <c r="AH25" i="8"/>
  <c r="AI25" i="8"/>
  <c r="AJ25" i="8"/>
  <c r="AK25" i="8"/>
  <c r="AL25" i="8"/>
  <c r="AM25" i="8"/>
  <c r="AN25" i="8"/>
  <c r="AO25" i="8"/>
  <c r="AP25" i="8"/>
  <c r="J25" i="8"/>
  <c r="J24" i="8"/>
  <c r="J23" i="8"/>
  <c r="J22" i="8"/>
  <c r="J21" i="8"/>
  <c r="K19" i="8"/>
  <c r="K29" i="8" s="1"/>
  <c r="L19" i="8"/>
  <c r="L28" i="8" s="1"/>
  <c r="L33" i="8" s="1"/>
  <c r="M19" i="8"/>
  <c r="M28" i="8" s="1"/>
  <c r="M33" i="8" s="1"/>
  <c r="N19" i="8"/>
  <c r="N28" i="8" s="1"/>
  <c r="N33" i="8" s="1"/>
  <c r="O19" i="8"/>
  <c r="O28" i="8" s="1"/>
  <c r="O33" i="8" s="1"/>
  <c r="P19" i="8"/>
  <c r="P28" i="8" s="1"/>
  <c r="P33" i="8" s="1"/>
  <c r="Q19" i="8"/>
  <c r="Q28" i="8" s="1"/>
  <c r="Q33" i="8" s="1"/>
  <c r="R19" i="8"/>
  <c r="R28" i="8" s="1"/>
  <c r="R33" i="8" s="1"/>
  <c r="S19" i="8"/>
  <c r="S28" i="8" s="1"/>
  <c r="S33" i="8" s="1"/>
  <c r="T19" i="8"/>
  <c r="T28" i="8" s="1"/>
  <c r="T33" i="8" s="1"/>
  <c r="U19" i="8"/>
  <c r="U28" i="8" s="1"/>
  <c r="U33" i="8" s="1"/>
  <c r="V19" i="8"/>
  <c r="V28" i="8" s="1"/>
  <c r="V33" i="8" s="1"/>
  <c r="W19" i="8"/>
  <c r="W28" i="8" s="1"/>
  <c r="W33" i="8" s="1"/>
  <c r="X19" i="8"/>
  <c r="X28" i="8" s="1"/>
  <c r="X33" i="8" s="1"/>
  <c r="Y19" i="8"/>
  <c r="Y28" i="8" s="1"/>
  <c r="Z19" i="8"/>
  <c r="Z28" i="8" s="1"/>
  <c r="AA19" i="8"/>
  <c r="AA28" i="8" s="1"/>
  <c r="AB19" i="8"/>
  <c r="AB28" i="8" s="1"/>
  <c r="AC19" i="8"/>
  <c r="AC28" i="8" s="1"/>
  <c r="AD19" i="8"/>
  <c r="AD28" i="8" s="1"/>
  <c r="AE19" i="8"/>
  <c r="AE28" i="8" s="1"/>
  <c r="AE33" i="8" s="1"/>
  <c r="AF19" i="8"/>
  <c r="AF28" i="8" s="1"/>
  <c r="AF33" i="8" s="1"/>
  <c r="AG19" i="8"/>
  <c r="AG29" i="8" s="1"/>
  <c r="AH19" i="8"/>
  <c r="AH28" i="8" s="1"/>
  <c r="AH33" i="8" s="1"/>
  <c r="AI19" i="8"/>
  <c r="AI28" i="8" s="1"/>
  <c r="AI33" i="8" s="1"/>
  <c r="AJ19" i="8"/>
  <c r="AJ28" i="8" s="1"/>
  <c r="AJ33" i="8" s="1"/>
  <c r="AK19" i="8"/>
  <c r="AK28" i="8" s="1"/>
  <c r="AK33" i="8" s="1"/>
  <c r="AL19" i="8"/>
  <c r="AL28" i="8" s="1"/>
  <c r="AL33" i="8" s="1"/>
  <c r="AM19" i="8"/>
  <c r="AM28" i="8" s="1"/>
  <c r="AM33" i="8" s="1"/>
  <c r="AN19" i="8"/>
  <c r="AN28" i="8" s="1"/>
  <c r="AN33" i="8" s="1"/>
  <c r="AO19" i="8"/>
  <c r="AO28" i="8" s="1"/>
  <c r="AO33" i="8" s="1"/>
  <c r="AP19" i="8"/>
  <c r="AP29" i="8" s="1"/>
  <c r="J19" i="8"/>
  <c r="J31" i="8" s="1"/>
  <c r="Y53" i="8"/>
  <c r="Z53" i="8"/>
  <c r="AA53" i="8"/>
  <c r="K38" i="8"/>
  <c r="K58" i="8" s="1"/>
  <c r="L38" i="8"/>
  <c r="L58" i="8" s="1"/>
  <c r="M38" i="8"/>
  <c r="M58" i="8" s="1"/>
  <c r="N38" i="8"/>
  <c r="N58" i="8" s="1"/>
  <c r="O38" i="8"/>
  <c r="O58" i="8" s="1"/>
  <c r="P38" i="8"/>
  <c r="P58" i="8" s="1"/>
  <c r="Q38" i="8"/>
  <c r="Q58" i="8" s="1"/>
  <c r="R38" i="8"/>
  <c r="R58" i="8" s="1"/>
  <c r="S38" i="8"/>
  <c r="S58" i="8" s="1"/>
  <c r="T38" i="8"/>
  <c r="T58" i="8" s="1"/>
  <c r="U38" i="8"/>
  <c r="U58" i="8" s="1"/>
  <c r="V38" i="8"/>
  <c r="V58" i="8" s="1"/>
  <c r="W38" i="8"/>
  <c r="W58" i="8" s="1"/>
  <c r="X38" i="8"/>
  <c r="X58" i="8" s="1"/>
  <c r="Y38" i="8"/>
  <c r="Y58" i="8" s="1"/>
  <c r="Z38" i="8"/>
  <c r="Z58" i="8" s="1"/>
  <c r="AA38" i="8"/>
  <c r="AA58" i="8" s="1"/>
  <c r="AB38" i="8"/>
  <c r="AB58" i="8" s="1"/>
  <c r="AC38" i="8"/>
  <c r="AC58" i="8" s="1"/>
  <c r="AD38" i="8"/>
  <c r="AD58" i="8" s="1"/>
  <c r="J38" i="8"/>
  <c r="J58" i="8" s="1"/>
  <c r="K42" i="8"/>
  <c r="L42" i="8"/>
  <c r="M42" i="8"/>
  <c r="N42" i="8"/>
  <c r="O42" i="8"/>
  <c r="P42" i="8"/>
  <c r="Q42" i="8"/>
  <c r="R42" i="8"/>
  <c r="S42" i="8"/>
  <c r="T42" i="8"/>
  <c r="U42" i="8"/>
  <c r="V42" i="8"/>
  <c r="W42" i="8"/>
  <c r="X42" i="8"/>
  <c r="Y42" i="8"/>
  <c r="Z42" i="8"/>
  <c r="AA42" i="8"/>
  <c r="AB42" i="8"/>
  <c r="AC42" i="8"/>
  <c r="AD42" i="8"/>
  <c r="J42" i="8"/>
  <c r="AC1" i="8"/>
  <c r="AB1" i="8" s="1"/>
  <c r="AA1" i="8" s="1"/>
  <c r="Z1" i="8" s="1"/>
  <c r="Y1" i="8" s="1"/>
  <c r="X1" i="8" s="1"/>
  <c r="W1" i="8" s="1"/>
  <c r="V1" i="8" s="1"/>
  <c r="X12" i="3"/>
  <c r="X46" i="3"/>
  <c r="Y151" i="3"/>
  <c r="Z151" i="3" s="1"/>
  <c r="AA151" i="3" s="1"/>
  <c r="X151" i="3"/>
  <c r="X150" i="3"/>
  <c r="Y150" i="3" s="1"/>
  <c r="Z150" i="3" s="1"/>
  <c r="AA150" i="3" s="1"/>
  <c r="X149" i="3"/>
  <c r="Y149" i="3" s="1"/>
  <c r="Z149" i="3" s="1"/>
  <c r="AA149" i="3" s="1"/>
  <c r="X148" i="3"/>
  <c r="Y148" i="3" s="1"/>
  <c r="Z148" i="3" s="1"/>
  <c r="AA148" i="3" s="1"/>
  <c r="X145" i="3"/>
  <c r="X146" i="3" s="1"/>
  <c r="X144" i="3"/>
  <c r="Y144" i="3" s="1"/>
  <c r="AC12" i="3"/>
  <c r="AD12" i="3"/>
  <c r="AE12" i="3"/>
  <c r="AF12" i="3"/>
  <c r="AG12" i="3"/>
  <c r="AH12" i="3"/>
  <c r="AI12" i="3"/>
  <c r="AJ12" i="3"/>
  <c r="AK12" i="3"/>
  <c r="AL12" i="3"/>
  <c r="AC14" i="3"/>
  <c r="AD14" i="3"/>
  <c r="AE14" i="3"/>
  <c r="AF14" i="3"/>
  <c r="AG14" i="3"/>
  <c r="AH14" i="3"/>
  <c r="AI14" i="3"/>
  <c r="AJ14" i="3"/>
  <c r="AK14" i="3"/>
  <c r="AL14" i="3"/>
  <c r="AC17" i="3"/>
  <c r="AD17" i="3"/>
  <c r="AE17" i="3"/>
  <c r="AF17" i="3"/>
  <c r="AG17" i="3"/>
  <c r="AH17" i="3"/>
  <c r="AI17" i="3"/>
  <c r="AJ17" i="3"/>
  <c r="AK17" i="3"/>
  <c r="AL17" i="3"/>
  <c r="AC19" i="3"/>
  <c r="AD19" i="3"/>
  <c r="AE19" i="3"/>
  <c r="AF19" i="3"/>
  <c r="AG19" i="3"/>
  <c r="AH19" i="3"/>
  <c r="AI19" i="3"/>
  <c r="AJ19" i="3"/>
  <c r="AK19" i="3"/>
  <c r="AL19" i="3"/>
  <c r="AC22" i="3"/>
  <c r="AD22" i="3"/>
  <c r="AE22" i="3"/>
  <c r="AF22" i="3"/>
  <c r="AG22" i="3"/>
  <c r="AH22" i="3"/>
  <c r="AI22" i="3"/>
  <c r="AJ22" i="3"/>
  <c r="AK22" i="3"/>
  <c r="AL22" i="3"/>
  <c r="AC24" i="3"/>
  <c r="AD24" i="3"/>
  <c r="AE24" i="3"/>
  <c r="AF24" i="3"/>
  <c r="AG24" i="3"/>
  <c r="AH24" i="3"/>
  <c r="AI24" i="3"/>
  <c r="AJ24" i="3"/>
  <c r="AK24" i="3"/>
  <c r="AL24" i="3"/>
  <c r="AC27" i="3"/>
  <c r="AD27" i="3"/>
  <c r="AE27" i="3"/>
  <c r="AF27" i="3"/>
  <c r="AG27" i="3"/>
  <c r="AH27" i="3"/>
  <c r="AI27" i="3"/>
  <c r="AJ27" i="3"/>
  <c r="AK27" i="3"/>
  <c r="AL27" i="3"/>
  <c r="AC35" i="3"/>
  <c r="AC41" i="3" s="1"/>
  <c r="AD35" i="3"/>
  <c r="AE35" i="3"/>
  <c r="AF35" i="3"/>
  <c r="AG35" i="3"/>
  <c r="AG41" i="3" s="1"/>
  <c r="AH35" i="3"/>
  <c r="AI35" i="3"/>
  <c r="AJ35" i="3"/>
  <c r="AK35" i="3"/>
  <c r="AK41" i="3" s="1"/>
  <c r="AL35" i="3"/>
  <c r="AL41" i="3" s="1"/>
  <c r="AC36" i="3"/>
  <c r="AD36" i="3"/>
  <c r="AE36" i="3"/>
  <c r="AF36" i="3"/>
  <c r="AG36" i="3"/>
  <c r="AH36" i="3"/>
  <c r="AI36" i="3"/>
  <c r="AJ36" i="3"/>
  <c r="AK36" i="3"/>
  <c r="AL36" i="3"/>
  <c r="AC37" i="3"/>
  <c r="AD37" i="3"/>
  <c r="AE37" i="3"/>
  <c r="AF37" i="3"/>
  <c r="AG37" i="3"/>
  <c r="AH37" i="3"/>
  <c r="AI37" i="3"/>
  <c r="AJ37" i="3"/>
  <c r="AK37" i="3"/>
  <c r="AL37" i="3"/>
  <c r="AC38" i="3"/>
  <c r="AD38" i="3"/>
  <c r="AE38" i="3"/>
  <c r="AF38" i="3"/>
  <c r="AG38" i="3"/>
  <c r="AH38" i="3"/>
  <c r="AI38" i="3"/>
  <c r="AJ38" i="3"/>
  <c r="AK38" i="3"/>
  <c r="AL38" i="3"/>
  <c r="AC39" i="3"/>
  <c r="AD39" i="3"/>
  <c r="AE39" i="3"/>
  <c r="AF39" i="3"/>
  <c r="AG39" i="3"/>
  <c r="AH39" i="3"/>
  <c r="AI39" i="3"/>
  <c r="AJ39" i="3"/>
  <c r="AK39" i="3"/>
  <c r="AL39" i="3"/>
  <c r="AE41" i="3"/>
  <c r="AF41" i="3"/>
  <c r="AH41" i="3"/>
  <c r="AI41" i="3"/>
  <c r="AJ41" i="3"/>
  <c r="AC47" i="3"/>
  <c r="AD47" i="3"/>
  <c r="AE47" i="3"/>
  <c r="AF47" i="3"/>
  <c r="AG47" i="3"/>
  <c r="AH47" i="3"/>
  <c r="AI47" i="3"/>
  <c r="AJ47" i="3"/>
  <c r="AK47" i="3"/>
  <c r="AL47" i="3"/>
  <c r="AC53" i="3"/>
  <c r="AD53" i="3"/>
  <c r="AD91" i="3" s="1"/>
  <c r="AE53" i="3"/>
  <c r="AE91" i="3" s="1"/>
  <c r="AF53" i="3"/>
  <c r="AF91" i="3" s="1"/>
  <c r="AG53" i="3"/>
  <c r="AH53" i="3"/>
  <c r="AI53" i="3"/>
  <c r="AJ53" i="3"/>
  <c r="AK53" i="3"/>
  <c r="AL53" i="3"/>
  <c r="AC54" i="3"/>
  <c r="AG54" i="3"/>
  <c r="AH54" i="3"/>
  <c r="AI54" i="3"/>
  <c r="AJ54" i="3"/>
  <c r="AK54" i="3"/>
  <c r="AL54" i="3"/>
  <c r="AC59" i="3"/>
  <c r="AD59" i="3"/>
  <c r="AE59" i="3"/>
  <c r="AF59" i="3"/>
  <c r="AG59" i="3"/>
  <c r="AH59" i="3"/>
  <c r="AI59" i="3"/>
  <c r="AI60" i="3" s="1"/>
  <c r="AJ59" i="3"/>
  <c r="AK59" i="3"/>
  <c r="AL59" i="3"/>
  <c r="AC60" i="3"/>
  <c r="AC61" i="3" s="1"/>
  <c r="AG60" i="3"/>
  <c r="AG92" i="3" s="1"/>
  <c r="AH60" i="3"/>
  <c r="AH67" i="3" s="1"/>
  <c r="AJ60" i="3"/>
  <c r="AK60" i="3"/>
  <c r="AK61" i="3" s="1"/>
  <c r="AL60" i="3"/>
  <c r="AJ61" i="3"/>
  <c r="AL61" i="3"/>
  <c r="AC66" i="3"/>
  <c r="AD66" i="3"/>
  <c r="AE66" i="3"/>
  <c r="AF66" i="3"/>
  <c r="AG66" i="3"/>
  <c r="AH66" i="3"/>
  <c r="AI66" i="3"/>
  <c r="AJ66" i="3"/>
  <c r="AK66" i="3"/>
  <c r="AK67" i="3" s="1"/>
  <c r="AL66" i="3"/>
  <c r="AJ67" i="3"/>
  <c r="AJ69" i="3" s="1"/>
  <c r="AL67" i="3"/>
  <c r="AL69" i="3" s="1"/>
  <c r="AC81" i="3"/>
  <c r="AD81" i="3"/>
  <c r="AE81" i="3"/>
  <c r="AF81" i="3"/>
  <c r="AG81" i="3"/>
  <c r="AH81" i="3"/>
  <c r="AI81" i="3"/>
  <c r="AJ81" i="3"/>
  <c r="AK81" i="3"/>
  <c r="AL81" i="3"/>
  <c r="AC82" i="3"/>
  <c r="AD82" i="3"/>
  <c r="AE82" i="3"/>
  <c r="AF82" i="3"/>
  <c r="AG82" i="3"/>
  <c r="AH82" i="3"/>
  <c r="AI82" i="3"/>
  <c r="AJ82" i="3"/>
  <c r="AK82" i="3"/>
  <c r="AL82" i="3"/>
  <c r="AC85" i="3"/>
  <c r="AG85" i="3"/>
  <c r="AH85" i="3"/>
  <c r="AI85" i="3"/>
  <c r="AJ85" i="3"/>
  <c r="AK85" i="3"/>
  <c r="AL85" i="3"/>
  <c r="AC86" i="3"/>
  <c r="AG86" i="3"/>
  <c r="AH86" i="3"/>
  <c r="AI86" i="3"/>
  <c r="AJ86" i="3"/>
  <c r="AK86" i="3"/>
  <c r="AL86" i="3"/>
  <c r="AC87" i="3"/>
  <c r="AD87" i="3"/>
  <c r="AE87" i="3"/>
  <c r="AF87" i="3"/>
  <c r="AG87" i="3"/>
  <c r="AH87" i="3"/>
  <c r="AI87" i="3"/>
  <c r="AJ87" i="3"/>
  <c r="AK87" i="3"/>
  <c r="AL87" i="3"/>
  <c r="AC88" i="3"/>
  <c r="AG88" i="3"/>
  <c r="AH88" i="3"/>
  <c r="AI88" i="3"/>
  <c r="AJ88" i="3"/>
  <c r="AK88" i="3"/>
  <c r="AL88" i="3"/>
  <c r="AC91" i="3"/>
  <c r="AG91" i="3"/>
  <c r="AH91" i="3"/>
  <c r="AI91" i="3"/>
  <c r="AJ91" i="3"/>
  <c r="AK91" i="3"/>
  <c r="AL91" i="3"/>
  <c r="AC92" i="3"/>
  <c r="AH92" i="3"/>
  <c r="AJ92" i="3"/>
  <c r="AK92" i="3"/>
  <c r="AL92" i="3"/>
  <c r="AL93" i="3"/>
  <c r="AC102" i="3"/>
  <c r="AC111" i="3" s="1"/>
  <c r="AD102" i="3"/>
  <c r="AD111" i="3" s="1"/>
  <c r="AE102" i="3"/>
  <c r="AF102" i="3"/>
  <c r="AG102" i="3"/>
  <c r="AH102" i="3"/>
  <c r="AI102" i="3"/>
  <c r="AJ102" i="3"/>
  <c r="AK102" i="3"/>
  <c r="AL102" i="3"/>
  <c r="AC110" i="3"/>
  <c r="AD110" i="3"/>
  <c r="AE110" i="3"/>
  <c r="AF110" i="3"/>
  <c r="AG110" i="3"/>
  <c r="AH110" i="3"/>
  <c r="AH111" i="3" s="1"/>
  <c r="AI110" i="3"/>
  <c r="AI111" i="3" s="1"/>
  <c r="AJ110" i="3"/>
  <c r="AJ111" i="3" s="1"/>
  <c r="AK110" i="3"/>
  <c r="AK111" i="3" s="1"/>
  <c r="AL110" i="3"/>
  <c r="AL111" i="3" s="1"/>
  <c r="AE111" i="3"/>
  <c r="AF111" i="3"/>
  <c r="AG111" i="3"/>
  <c r="AC116" i="3"/>
  <c r="AD116" i="3"/>
  <c r="AD122" i="3" s="1"/>
  <c r="AE116" i="3"/>
  <c r="AE122" i="3" s="1"/>
  <c r="AE131" i="3" s="1"/>
  <c r="AF116" i="3"/>
  <c r="AF122" i="3" s="1"/>
  <c r="AG116" i="3"/>
  <c r="AH116" i="3"/>
  <c r="AI116" i="3"/>
  <c r="AJ116" i="3"/>
  <c r="AK116" i="3"/>
  <c r="AL116" i="3"/>
  <c r="AC121" i="3"/>
  <c r="AC122" i="3" s="1"/>
  <c r="AD121" i="3"/>
  <c r="AE121" i="3"/>
  <c r="AF121" i="3"/>
  <c r="AG121" i="3"/>
  <c r="AH121" i="3"/>
  <c r="AI121" i="3"/>
  <c r="AJ121" i="3"/>
  <c r="AJ122" i="3" s="1"/>
  <c r="AJ131" i="3" s="1"/>
  <c r="AK121" i="3"/>
  <c r="AK122" i="3" s="1"/>
  <c r="AK131" i="3" s="1"/>
  <c r="AL121" i="3"/>
  <c r="AL122" i="3" s="1"/>
  <c r="AL131" i="3" s="1"/>
  <c r="AG122" i="3"/>
  <c r="AH122" i="3"/>
  <c r="AI122" i="3"/>
  <c r="AI131" i="3" s="1"/>
  <c r="AC130" i="3"/>
  <c r="AD130" i="3"/>
  <c r="AE130" i="3"/>
  <c r="AF130" i="3"/>
  <c r="AF131" i="3" s="1"/>
  <c r="AG130" i="3"/>
  <c r="AG131" i="3" s="1"/>
  <c r="AH130" i="3"/>
  <c r="AH131" i="3" s="1"/>
  <c r="AI130" i="3"/>
  <c r="AJ130" i="3"/>
  <c r="AK130" i="3"/>
  <c r="AL130" i="3"/>
  <c r="AC136" i="3"/>
  <c r="AD136" i="3"/>
  <c r="AE136" i="3"/>
  <c r="AF136" i="3"/>
  <c r="AG136" i="3"/>
  <c r="AH136" i="3"/>
  <c r="AI136" i="3"/>
  <c r="AJ136" i="3"/>
  <c r="AK136" i="3"/>
  <c r="AL136" i="3"/>
  <c r="H151" i="3"/>
  <c r="I151" i="3" s="1"/>
  <c r="J151" i="3" s="1"/>
  <c r="H150" i="3"/>
  <c r="I150" i="3" s="1"/>
  <c r="J150" i="3" s="1"/>
  <c r="H149" i="3"/>
  <c r="I149" i="3" s="1"/>
  <c r="J149" i="3" s="1"/>
  <c r="H148" i="3"/>
  <c r="I148" i="3" s="1"/>
  <c r="J148" i="3" s="1"/>
  <c r="H145" i="3"/>
  <c r="I145" i="3" s="1"/>
  <c r="J145" i="3" s="1"/>
  <c r="H144" i="3"/>
  <c r="I144" i="3" s="1"/>
  <c r="L151" i="3"/>
  <c r="M151" i="3" s="1"/>
  <c r="N151" i="3" s="1"/>
  <c r="L150" i="3"/>
  <c r="M150" i="3" s="1"/>
  <c r="N150" i="3" s="1"/>
  <c r="M149" i="3"/>
  <c r="N149" i="3" s="1"/>
  <c r="L149" i="3"/>
  <c r="L148" i="3"/>
  <c r="M148" i="3" s="1"/>
  <c r="N148" i="3" s="1"/>
  <c r="L145" i="3"/>
  <c r="M145" i="3" s="1"/>
  <c r="N145" i="3" s="1"/>
  <c r="L144" i="3"/>
  <c r="M144" i="3" s="1"/>
  <c r="T151" i="3"/>
  <c r="U151" i="3" s="1"/>
  <c r="V151" i="3" s="1"/>
  <c r="W151" i="3" s="1"/>
  <c r="T150" i="3"/>
  <c r="U150" i="3" s="1"/>
  <c r="V150" i="3" s="1"/>
  <c r="W150" i="3" s="1"/>
  <c r="T149" i="3"/>
  <c r="U149" i="3" s="1"/>
  <c r="V149" i="3" s="1"/>
  <c r="W149" i="3" s="1"/>
  <c r="T148" i="3"/>
  <c r="U148" i="3" s="1"/>
  <c r="V148" i="3" s="1"/>
  <c r="T145" i="3"/>
  <c r="U145" i="3" s="1"/>
  <c r="V145" i="3" s="1"/>
  <c r="T144" i="3"/>
  <c r="T146" i="3" s="1"/>
  <c r="W141" i="3"/>
  <c r="W140" i="3"/>
  <c r="W139" i="3"/>
  <c r="W138" i="3"/>
  <c r="W135" i="3"/>
  <c r="W134" i="3"/>
  <c r="W129" i="3"/>
  <c r="W128" i="3"/>
  <c r="W127" i="3"/>
  <c r="W126" i="3"/>
  <c r="W125" i="3"/>
  <c r="W124" i="3"/>
  <c r="W120" i="3"/>
  <c r="W121" i="3" s="1"/>
  <c r="W119" i="3"/>
  <c r="W118" i="3"/>
  <c r="W115" i="3"/>
  <c r="W114" i="3"/>
  <c r="W113" i="3"/>
  <c r="W109" i="3"/>
  <c r="W108" i="3"/>
  <c r="W107" i="3"/>
  <c r="W106" i="3"/>
  <c r="W105" i="3"/>
  <c r="W104" i="3"/>
  <c r="W101" i="3"/>
  <c r="W100" i="3"/>
  <c r="W99" i="3"/>
  <c r="W98" i="3"/>
  <c r="W97" i="3"/>
  <c r="W28" i="3"/>
  <c r="W26" i="3"/>
  <c r="W23" i="3"/>
  <c r="W21" i="3"/>
  <c r="W18" i="3"/>
  <c r="W19" i="3" s="1"/>
  <c r="W16" i="3"/>
  <c r="W13" i="3"/>
  <c r="W11" i="3"/>
  <c r="W34" i="3"/>
  <c r="W33" i="3"/>
  <c r="W39" i="3" s="1"/>
  <c r="W32" i="3"/>
  <c r="W31" i="3"/>
  <c r="W30" i="3"/>
  <c r="W45" i="3"/>
  <c r="W44" i="3"/>
  <c r="W43" i="3"/>
  <c r="W75" i="3"/>
  <c r="W74" i="3"/>
  <c r="W81" i="3" s="1"/>
  <c r="W52" i="3"/>
  <c r="W51" i="3"/>
  <c r="W68" i="3"/>
  <c r="W65" i="3"/>
  <c r="W64" i="3"/>
  <c r="W63" i="3"/>
  <c r="W58" i="3"/>
  <c r="W57" i="3"/>
  <c r="W56" i="3"/>
  <c r="BJ136" i="3"/>
  <c r="BK136" i="3"/>
  <c r="BL136" i="3"/>
  <c r="BM136" i="3"/>
  <c r="BN136" i="3"/>
  <c r="BO136" i="3"/>
  <c r="BP136" i="3"/>
  <c r="BQ136" i="3"/>
  <c r="BR136" i="3"/>
  <c r="BS136" i="3"/>
  <c r="BT136" i="3"/>
  <c r="BJ130" i="3"/>
  <c r="BK130" i="3"/>
  <c r="BL130" i="3"/>
  <c r="BM130" i="3"/>
  <c r="BN130" i="3"/>
  <c r="BO130" i="3"/>
  <c r="BP130" i="3"/>
  <c r="BQ130" i="3"/>
  <c r="BR130" i="3"/>
  <c r="BS130" i="3"/>
  <c r="BT130" i="3"/>
  <c r="BJ102" i="3"/>
  <c r="BK102" i="3"/>
  <c r="BL102" i="3"/>
  <c r="BM102" i="3"/>
  <c r="BN102" i="3"/>
  <c r="BO102" i="3"/>
  <c r="BP102" i="3"/>
  <c r="BQ102" i="3"/>
  <c r="BR102" i="3"/>
  <c r="BS102" i="3"/>
  <c r="BT102" i="3"/>
  <c r="BQ85" i="3"/>
  <c r="BO86" i="3"/>
  <c r="BJ66" i="3"/>
  <c r="BL53" i="3"/>
  <c r="BL86" i="3" s="1"/>
  <c r="BM53" i="3"/>
  <c r="BM86" i="3" s="1"/>
  <c r="BN53" i="3"/>
  <c r="BN60" i="3" s="1"/>
  <c r="BO53" i="3"/>
  <c r="BO87" i="3" s="1"/>
  <c r="BP53" i="3"/>
  <c r="BP87" i="3" s="1"/>
  <c r="BQ53" i="3"/>
  <c r="BQ87" i="3" s="1"/>
  <c r="BR53" i="3"/>
  <c r="BR87" i="3" s="1"/>
  <c r="BS53" i="3"/>
  <c r="BS87" i="3" s="1"/>
  <c r="BT53" i="3"/>
  <c r="BT54" i="3" s="1"/>
  <c r="BL59" i="3"/>
  <c r="BM59" i="3"/>
  <c r="BM88" i="3" s="1"/>
  <c r="BN59" i="3"/>
  <c r="BN88" i="3" s="1"/>
  <c r="BO59" i="3"/>
  <c r="BO60" i="3" s="1"/>
  <c r="BP59" i="3"/>
  <c r="BP88" i="3" s="1"/>
  <c r="BQ59" i="3"/>
  <c r="BR59" i="3"/>
  <c r="BS59" i="3"/>
  <c r="BT59" i="3"/>
  <c r="BL66" i="3"/>
  <c r="BM66" i="3"/>
  <c r="BN66" i="3"/>
  <c r="BO66" i="3"/>
  <c r="BP66" i="3"/>
  <c r="BQ66" i="3"/>
  <c r="BR66" i="3"/>
  <c r="BS66" i="3"/>
  <c r="BT66" i="3"/>
  <c r="BK66" i="3"/>
  <c r="BK59" i="3"/>
  <c r="BK88" i="3" s="1"/>
  <c r="BK53" i="3"/>
  <c r="BJ59" i="3"/>
  <c r="BJ53" i="3"/>
  <c r="BJ86" i="3" s="1"/>
  <c r="P151" i="3"/>
  <c r="Q151" i="3" s="1"/>
  <c r="R151" i="3" s="1"/>
  <c r="P150" i="3"/>
  <c r="Q150" i="3" s="1"/>
  <c r="R150" i="3" s="1"/>
  <c r="P149" i="3"/>
  <c r="Q149" i="3" s="1"/>
  <c r="R149" i="3" s="1"/>
  <c r="P148" i="3"/>
  <c r="Q148" i="3" s="1"/>
  <c r="R148" i="3" s="1"/>
  <c r="P145" i="3"/>
  <c r="Q145" i="3" s="1"/>
  <c r="R145" i="3" s="1"/>
  <c r="P144" i="3"/>
  <c r="Q144" i="3" s="1"/>
  <c r="R144" i="3" s="1"/>
  <c r="K74" i="3"/>
  <c r="K81" i="3" s="1"/>
  <c r="K75" i="3"/>
  <c r="K68" i="3"/>
  <c r="K65" i="3"/>
  <c r="K64" i="3"/>
  <c r="K63" i="3"/>
  <c r="K52" i="3"/>
  <c r="K51" i="3"/>
  <c r="K58" i="3"/>
  <c r="K57" i="3"/>
  <c r="K56" i="3"/>
  <c r="O18" i="3"/>
  <c r="O16" i="3"/>
  <c r="O13" i="3"/>
  <c r="O11" i="3"/>
  <c r="O23" i="3"/>
  <c r="O22" i="3" s="1"/>
  <c r="O21" i="3"/>
  <c r="O28" i="3"/>
  <c r="O26" i="3"/>
  <c r="O34" i="3"/>
  <c r="O33" i="3"/>
  <c r="O32" i="3"/>
  <c r="O31" i="3"/>
  <c r="O37" i="3" s="1"/>
  <c r="O30" i="3"/>
  <c r="O36" i="3" s="1"/>
  <c r="O46" i="3"/>
  <c r="O45" i="3"/>
  <c r="O44" i="3"/>
  <c r="O43" i="3"/>
  <c r="O52" i="3"/>
  <c r="O51" i="3"/>
  <c r="O75" i="3"/>
  <c r="O74" i="3"/>
  <c r="O81" i="3" s="1"/>
  <c r="O68" i="3"/>
  <c r="O65" i="3"/>
  <c r="O64" i="3"/>
  <c r="O63" i="3"/>
  <c r="O58" i="3"/>
  <c r="O57" i="3"/>
  <c r="O56" i="3"/>
  <c r="S13" i="3"/>
  <c r="S14" i="3" s="1"/>
  <c r="S11" i="3"/>
  <c r="S18" i="3"/>
  <c r="S16" i="3"/>
  <c r="S28" i="3"/>
  <c r="S26" i="3"/>
  <c r="S34" i="3"/>
  <c r="S33" i="3"/>
  <c r="S39" i="3" s="1"/>
  <c r="S32" i="3"/>
  <c r="S38" i="3" s="1"/>
  <c r="S31" i="3"/>
  <c r="T37" i="3" s="1"/>
  <c r="S30" i="3"/>
  <c r="S36" i="3" s="1"/>
  <c r="S45" i="3"/>
  <c r="S44" i="3"/>
  <c r="S43" i="3"/>
  <c r="S74" i="3"/>
  <c r="S81" i="3" s="1"/>
  <c r="S75" i="3"/>
  <c r="S68" i="3"/>
  <c r="S65" i="3"/>
  <c r="S64" i="3"/>
  <c r="S63" i="3"/>
  <c r="S52" i="3"/>
  <c r="S51" i="3"/>
  <c r="S58" i="3"/>
  <c r="S57" i="3"/>
  <c r="S56" i="3"/>
  <c r="AX110" i="3"/>
  <c r="AY110" i="3"/>
  <c r="AY111" i="3" s="1"/>
  <c r="AZ110" i="3"/>
  <c r="BA110" i="3"/>
  <c r="BB110" i="3"/>
  <c r="BC110" i="3"/>
  <c r="BD110" i="3"/>
  <c r="BE110" i="3"/>
  <c r="BF110" i="3"/>
  <c r="BG110" i="3"/>
  <c r="BH110" i="3"/>
  <c r="BI110" i="3"/>
  <c r="BJ110" i="3"/>
  <c r="BJ111" i="3" s="1"/>
  <c r="BK110" i="3"/>
  <c r="BK111" i="3" s="1"/>
  <c r="BL110" i="3"/>
  <c r="BM110" i="3"/>
  <c r="BM111" i="3" s="1"/>
  <c r="BN110" i="3"/>
  <c r="BN111" i="3" s="1"/>
  <c r="BO110" i="3"/>
  <c r="BP110" i="3"/>
  <c r="BP111" i="3" s="1"/>
  <c r="BQ110" i="3"/>
  <c r="BQ111" i="3" s="1"/>
  <c r="BR110" i="3"/>
  <c r="BS110" i="3"/>
  <c r="BS111" i="3" s="1"/>
  <c r="BT110" i="3"/>
  <c r="BT111" i="3" s="1"/>
  <c r="AX111" i="3"/>
  <c r="BR111" i="3"/>
  <c r="AW110" i="3"/>
  <c r="AW111" i="3" s="1"/>
  <c r="BJ116" i="3"/>
  <c r="BK116" i="3"/>
  <c r="BL116" i="3"/>
  <c r="BM116" i="3"/>
  <c r="BN116" i="3"/>
  <c r="BO116" i="3"/>
  <c r="BP116" i="3"/>
  <c r="BQ116" i="3"/>
  <c r="BR116" i="3"/>
  <c r="BS116" i="3"/>
  <c r="BT116" i="3"/>
  <c r="AX121" i="3"/>
  <c r="AX122" i="3" s="1"/>
  <c r="AY121" i="3"/>
  <c r="AY122" i="3" s="1"/>
  <c r="AZ121" i="3"/>
  <c r="BA121" i="3"/>
  <c r="BB121" i="3"/>
  <c r="BC121" i="3"/>
  <c r="BD121" i="3"/>
  <c r="BE121" i="3"/>
  <c r="BF121" i="3"/>
  <c r="BG121" i="3"/>
  <c r="BH121" i="3"/>
  <c r="BI121" i="3"/>
  <c r="BJ121" i="3"/>
  <c r="BK121" i="3"/>
  <c r="BL121" i="3"/>
  <c r="BM121" i="3"/>
  <c r="BN121" i="3"/>
  <c r="BO121" i="3"/>
  <c r="BP121" i="3"/>
  <c r="BQ121" i="3"/>
  <c r="BR121" i="3"/>
  <c r="BR122" i="3" s="1"/>
  <c r="BS121" i="3"/>
  <c r="BT121" i="3"/>
  <c r="AW121" i="3"/>
  <c r="AW122" i="3" s="1"/>
  <c r="E110" i="3"/>
  <c r="F110" i="3"/>
  <c r="G110" i="3"/>
  <c r="H110" i="3"/>
  <c r="I110" i="3"/>
  <c r="J110" i="3"/>
  <c r="L110" i="3"/>
  <c r="M110" i="3"/>
  <c r="N110" i="3"/>
  <c r="P110" i="3"/>
  <c r="Q110" i="3"/>
  <c r="R110" i="3"/>
  <c r="T110" i="3"/>
  <c r="U110" i="3"/>
  <c r="V110" i="3"/>
  <c r="X110" i="3"/>
  <c r="Y110" i="3"/>
  <c r="Z110" i="3"/>
  <c r="AA110" i="3"/>
  <c r="AB110" i="3"/>
  <c r="D110" i="3"/>
  <c r="E121" i="3"/>
  <c r="F121" i="3"/>
  <c r="G121" i="3"/>
  <c r="H121" i="3"/>
  <c r="I121" i="3"/>
  <c r="J121" i="3"/>
  <c r="L121" i="3"/>
  <c r="M121" i="3"/>
  <c r="N121" i="3"/>
  <c r="P121" i="3"/>
  <c r="Q121" i="3"/>
  <c r="R121" i="3"/>
  <c r="T121" i="3"/>
  <c r="U121" i="3"/>
  <c r="V121" i="3"/>
  <c r="X121" i="3"/>
  <c r="Y121" i="3"/>
  <c r="Z121" i="3"/>
  <c r="AA121" i="3"/>
  <c r="AB121" i="3"/>
  <c r="D121" i="3"/>
  <c r="S141" i="3"/>
  <c r="S140" i="3"/>
  <c r="S139" i="3"/>
  <c r="S149" i="3" s="1"/>
  <c r="S138" i="3"/>
  <c r="H46" i="3"/>
  <c r="H75" i="3"/>
  <c r="H74" i="3"/>
  <c r="H81" i="3" s="1"/>
  <c r="I46" i="3"/>
  <c r="I47" i="3" s="1"/>
  <c r="J46" i="3"/>
  <c r="J47" i="3" s="1"/>
  <c r="M12" i="3"/>
  <c r="M14" i="3"/>
  <c r="P46" i="3"/>
  <c r="P47" i="3" s="1"/>
  <c r="T46" i="3"/>
  <c r="T47" i="3" s="1"/>
  <c r="K141" i="3"/>
  <c r="K140" i="3"/>
  <c r="K139" i="3"/>
  <c r="K138" i="3"/>
  <c r="K135" i="3"/>
  <c r="K134" i="3"/>
  <c r="O141" i="3"/>
  <c r="O140" i="3"/>
  <c r="O139" i="3"/>
  <c r="O138" i="3"/>
  <c r="O135" i="3"/>
  <c r="O134" i="3"/>
  <c r="Q17" i="3"/>
  <c r="R46" i="3"/>
  <c r="R47" i="3" s="1"/>
  <c r="V46" i="3"/>
  <c r="V47" i="3" s="1"/>
  <c r="K129" i="3"/>
  <c r="K128" i="3"/>
  <c r="K127" i="3"/>
  <c r="K126" i="3"/>
  <c r="K125" i="3"/>
  <c r="K124" i="3"/>
  <c r="K120" i="3"/>
  <c r="K119" i="3"/>
  <c r="K118" i="3"/>
  <c r="K121" i="3" s="1"/>
  <c r="K115" i="3"/>
  <c r="K114" i="3"/>
  <c r="K113" i="3"/>
  <c r="K109" i="3"/>
  <c r="K108" i="3"/>
  <c r="K107" i="3"/>
  <c r="K106" i="3"/>
  <c r="K105" i="3"/>
  <c r="K104" i="3"/>
  <c r="K101" i="3"/>
  <c r="K100" i="3"/>
  <c r="K99" i="3"/>
  <c r="K98" i="3"/>
  <c r="K97" i="3"/>
  <c r="O129" i="3"/>
  <c r="O128" i="3"/>
  <c r="O127" i="3"/>
  <c r="O126" i="3"/>
  <c r="O125" i="3"/>
  <c r="O124" i="3"/>
  <c r="O120" i="3"/>
  <c r="O119" i="3"/>
  <c r="O118" i="3"/>
  <c r="O115" i="3"/>
  <c r="O114" i="3"/>
  <c r="O113" i="3"/>
  <c r="O109" i="3"/>
  <c r="O108" i="3"/>
  <c r="O107" i="3"/>
  <c r="O106" i="3"/>
  <c r="O105" i="3"/>
  <c r="O104" i="3"/>
  <c r="O101" i="3"/>
  <c r="O100" i="3"/>
  <c r="O99" i="3"/>
  <c r="O98" i="3"/>
  <c r="O97" i="3"/>
  <c r="S135" i="3"/>
  <c r="S134" i="3"/>
  <c r="S129" i="3"/>
  <c r="S128" i="3"/>
  <c r="S127" i="3"/>
  <c r="S126" i="3"/>
  <c r="S125" i="3"/>
  <c r="S124" i="3"/>
  <c r="S120" i="3"/>
  <c r="S119" i="3"/>
  <c r="S118" i="3"/>
  <c r="S115" i="3"/>
  <c r="S114" i="3"/>
  <c r="S113" i="3"/>
  <c r="S109" i="3"/>
  <c r="S108" i="3"/>
  <c r="S106" i="3"/>
  <c r="S107" i="3"/>
  <c r="S104" i="3"/>
  <c r="S105" i="3"/>
  <c r="S101" i="3"/>
  <c r="S100" i="3"/>
  <c r="S99" i="3"/>
  <c r="S98" i="3"/>
  <c r="S97" i="3"/>
  <c r="E12" i="3"/>
  <c r="F12" i="3"/>
  <c r="G12" i="3"/>
  <c r="H12" i="3"/>
  <c r="I12" i="3"/>
  <c r="J12" i="3"/>
  <c r="K12" i="3"/>
  <c r="L12" i="3"/>
  <c r="N12" i="3"/>
  <c r="P12" i="3"/>
  <c r="Q12" i="3"/>
  <c r="R12" i="3"/>
  <c r="T12" i="3"/>
  <c r="U12" i="3"/>
  <c r="V12" i="3"/>
  <c r="Y12" i="3"/>
  <c r="Z12" i="3"/>
  <c r="AA12" i="3"/>
  <c r="AB12" i="3"/>
  <c r="E14" i="3"/>
  <c r="F14" i="3"/>
  <c r="G14" i="3"/>
  <c r="H14" i="3"/>
  <c r="I14" i="3"/>
  <c r="J14" i="3"/>
  <c r="K14" i="3"/>
  <c r="L14" i="3"/>
  <c r="N14" i="3"/>
  <c r="P14" i="3"/>
  <c r="Q14" i="3"/>
  <c r="R14" i="3"/>
  <c r="T14" i="3"/>
  <c r="U14" i="3"/>
  <c r="V14" i="3"/>
  <c r="X14" i="3"/>
  <c r="Y14" i="3"/>
  <c r="Z14" i="3"/>
  <c r="AA14" i="3"/>
  <c r="AB14" i="3"/>
  <c r="E17" i="3"/>
  <c r="F17" i="3"/>
  <c r="G17" i="3"/>
  <c r="H17" i="3"/>
  <c r="I17" i="3"/>
  <c r="J17" i="3"/>
  <c r="K17" i="3"/>
  <c r="L17" i="3"/>
  <c r="M17" i="3"/>
  <c r="N17" i="3"/>
  <c r="P17" i="3"/>
  <c r="R17" i="3"/>
  <c r="T17" i="3"/>
  <c r="U17" i="3"/>
  <c r="V17" i="3"/>
  <c r="X17" i="3"/>
  <c r="Y17" i="3"/>
  <c r="Z17" i="3"/>
  <c r="AA17" i="3"/>
  <c r="AB17" i="3"/>
  <c r="E19" i="3"/>
  <c r="F19" i="3"/>
  <c r="G19" i="3"/>
  <c r="H19" i="3"/>
  <c r="I19" i="3"/>
  <c r="J19" i="3"/>
  <c r="K19" i="3"/>
  <c r="L19" i="3"/>
  <c r="M19" i="3"/>
  <c r="N19" i="3"/>
  <c r="P19" i="3"/>
  <c r="Q19" i="3"/>
  <c r="R19" i="3"/>
  <c r="T19" i="3"/>
  <c r="U19" i="3"/>
  <c r="V19" i="3"/>
  <c r="X19" i="3"/>
  <c r="Y19" i="3"/>
  <c r="Z19" i="3"/>
  <c r="AA19" i="3"/>
  <c r="AB19" i="3"/>
  <c r="E22" i="3"/>
  <c r="F22" i="3"/>
  <c r="G22" i="3"/>
  <c r="H22" i="3"/>
  <c r="I22" i="3"/>
  <c r="J22" i="3"/>
  <c r="K22" i="3"/>
  <c r="L22" i="3"/>
  <c r="M22" i="3"/>
  <c r="N22" i="3"/>
  <c r="P22" i="3"/>
  <c r="R22" i="3"/>
  <c r="S22" i="3"/>
  <c r="T22" i="3"/>
  <c r="U22" i="3"/>
  <c r="V22" i="3"/>
  <c r="W22" i="3"/>
  <c r="X22" i="3"/>
  <c r="Y22" i="3"/>
  <c r="Z22" i="3"/>
  <c r="AA22" i="3"/>
  <c r="AB22" i="3"/>
  <c r="E24" i="3"/>
  <c r="F24" i="3"/>
  <c r="G24" i="3"/>
  <c r="H24" i="3"/>
  <c r="I24" i="3"/>
  <c r="J24" i="3"/>
  <c r="K24" i="3"/>
  <c r="L24" i="3"/>
  <c r="M24" i="3"/>
  <c r="N24" i="3"/>
  <c r="P24" i="3"/>
  <c r="Q24" i="3"/>
  <c r="R24" i="3"/>
  <c r="S24" i="3"/>
  <c r="T24" i="3"/>
  <c r="U24" i="3"/>
  <c r="V24" i="3"/>
  <c r="W24" i="3"/>
  <c r="X24" i="3"/>
  <c r="Y24" i="3"/>
  <c r="Z24" i="3"/>
  <c r="AA24" i="3"/>
  <c r="AB24" i="3"/>
  <c r="E27" i="3"/>
  <c r="F27" i="3"/>
  <c r="G27" i="3"/>
  <c r="H27" i="3"/>
  <c r="I27" i="3"/>
  <c r="J27" i="3"/>
  <c r="K27" i="3"/>
  <c r="L27" i="3"/>
  <c r="M27" i="3"/>
  <c r="N27" i="3"/>
  <c r="O27" i="3"/>
  <c r="P27" i="3"/>
  <c r="Q27" i="3"/>
  <c r="R27" i="3"/>
  <c r="T27" i="3"/>
  <c r="U27" i="3"/>
  <c r="W27" i="3"/>
  <c r="X27" i="3"/>
  <c r="Y27" i="3"/>
  <c r="Z27" i="3"/>
  <c r="AA27" i="3"/>
  <c r="AB27" i="3"/>
  <c r="E35" i="3"/>
  <c r="F35" i="3"/>
  <c r="G35" i="3"/>
  <c r="H35" i="3"/>
  <c r="I35" i="3"/>
  <c r="J35" i="3"/>
  <c r="K35" i="3"/>
  <c r="L35" i="3"/>
  <c r="M35" i="3"/>
  <c r="N35" i="3"/>
  <c r="P35" i="3"/>
  <c r="Q35" i="3"/>
  <c r="R35" i="3"/>
  <c r="T35" i="3"/>
  <c r="U35" i="3"/>
  <c r="V35" i="3"/>
  <c r="X35" i="3"/>
  <c r="Y35" i="3"/>
  <c r="Z35" i="3"/>
  <c r="AA35" i="3"/>
  <c r="AB35" i="3"/>
  <c r="E36" i="3"/>
  <c r="F36" i="3"/>
  <c r="G36" i="3"/>
  <c r="H36" i="3"/>
  <c r="I36" i="3"/>
  <c r="J36" i="3"/>
  <c r="K36" i="3"/>
  <c r="L36" i="3"/>
  <c r="M36" i="3"/>
  <c r="N36" i="3"/>
  <c r="Q36" i="3"/>
  <c r="R36" i="3"/>
  <c r="U36" i="3"/>
  <c r="V36" i="3"/>
  <c r="W36" i="3"/>
  <c r="X36" i="3"/>
  <c r="Y36" i="3"/>
  <c r="Z36" i="3"/>
  <c r="AA36" i="3"/>
  <c r="AB36" i="3"/>
  <c r="E37" i="3"/>
  <c r="F37" i="3"/>
  <c r="G37" i="3"/>
  <c r="H37" i="3"/>
  <c r="I37" i="3"/>
  <c r="J37" i="3"/>
  <c r="K37" i="3"/>
  <c r="L37" i="3"/>
  <c r="M37" i="3"/>
  <c r="N37" i="3"/>
  <c r="Q37" i="3"/>
  <c r="R37" i="3"/>
  <c r="S37" i="3"/>
  <c r="U37" i="3"/>
  <c r="V37" i="3"/>
  <c r="X37" i="3"/>
  <c r="Y37" i="3"/>
  <c r="Z37" i="3"/>
  <c r="AA37" i="3"/>
  <c r="AB37" i="3"/>
  <c r="E38" i="3"/>
  <c r="F38" i="3"/>
  <c r="G38" i="3"/>
  <c r="H38" i="3"/>
  <c r="I38" i="3"/>
  <c r="J38" i="3"/>
  <c r="K38" i="3"/>
  <c r="L38" i="3"/>
  <c r="M38" i="3"/>
  <c r="N38" i="3"/>
  <c r="Q38" i="3"/>
  <c r="R38" i="3"/>
  <c r="U38" i="3"/>
  <c r="V38" i="3"/>
  <c r="W38" i="3"/>
  <c r="X38" i="3"/>
  <c r="Y38" i="3"/>
  <c r="Z38" i="3"/>
  <c r="AA38" i="3"/>
  <c r="AB38" i="3"/>
  <c r="E39" i="3"/>
  <c r="F39" i="3"/>
  <c r="G39" i="3"/>
  <c r="H39" i="3"/>
  <c r="I39" i="3"/>
  <c r="J39" i="3"/>
  <c r="K39" i="3"/>
  <c r="L39" i="3"/>
  <c r="M39" i="3"/>
  <c r="N39" i="3"/>
  <c r="O39" i="3"/>
  <c r="P39" i="3"/>
  <c r="Q39" i="3"/>
  <c r="R39" i="3"/>
  <c r="U39" i="3"/>
  <c r="V39" i="3"/>
  <c r="Y39" i="3"/>
  <c r="Z39" i="3"/>
  <c r="AA39" i="3"/>
  <c r="AB39" i="3"/>
  <c r="E47" i="3"/>
  <c r="F47" i="3"/>
  <c r="G47" i="3"/>
  <c r="H47" i="3"/>
  <c r="K47" i="3"/>
  <c r="L47" i="3"/>
  <c r="M47" i="3"/>
  <c r="N47" i="3"/>
  <c r="Q47" i="3"/>
  <c r="U47" i="3"/>
  <c r="X47" i="3"/>
  <c r="Y47" i="3"/>
  <c r="Z47" i="3"/>
  <c r="AA47" i="3"/>
  <c r="AB47" i="3"/>
  <c r="E53" i="3"/>
  <c r="E87" i="3" s="1"/>
  <c r="F53" i="3"/>
  <c r="F86" i="3" s="1"/>
  <c r="G53" i="3"/>
  <c r="G86" i="3" s="1"/>
  <c r="H53" i="3"/>
  <c r="H87" i="3" s="1"/>
  <c r="I53" i="3"/>
  <c r="I87" i="3" s="1"/>
  <c r="J53" i="3"/>
  <c r="J86" i="3" s="1"/>
  <c r="L53" i="3"/>
  <c r="L85" i="3" s="1"/>
  <c r="M53" i="3"/>
  <c r="M85" i="3" s="1"/>
  <c r="N53" i="3"/>
  <c r="N85" i="3" s="1"/>
  <c r="P53" i="3"/>
  <c r="P86" i="3" s="1"/>
  <c r="Q53" i="3"/>
  <c r="Q54" i="3" s="1"/>
  <c r="R53" i="3"/>
  <c r="R86" i="3" s="1"/>
  <c r="T53" i="3"/>
  <c r="T91" i="3" s="1"/>
  <c r="U53" i="3"/>
  <c r="U91" i="3" s="1"/>
  <c r="V53" i="3"/>
  <c r="V86" i="3" s="1"/>
  <c r="X53" i="3"/>
  <c r="X86" i="3" s="1"/>
  <c r="Y53" i="3"/>
  <c r="Y54" i="3" s="1"/>
  <c r="Z53" i="3"/>
  <c r="Z86" i="3" s="1"/>
  <c r="AA53" i="3"/>
  <c r="AA87" i="3" s="1"/>
  <c r="AB53" i="3"/>
  <c r="AB87" i="3" s="1"/>
  <c r="E59" i="3"/>
  <c r="F59" i="3"/>
  <c r="G59" i="3"/>
  <c r="H59" i="3"/>
  <c r="I59" i="3"/>
  <c r="J59" i="3"/>
  <c r="L59" i="3"/>
  <c r="M59" i="3"/>
  <c r="N59" i="3"/>
  <c r="P59" i="3"/>
  <c r="Q59" i="3"/>
  <c r="R59" i="3"/>
  <c r="T59" i="3"/>
  <c r="U59" i="3"/>
  <c r="V59" i="3"/>
  <c r="X59" i="3"/>
  <c r="Y59" i="3"/>
  <c r="Z59" i="3"/>
  <c r="AA59" i="3"/>
  <c r="AB59" i="3"/>
  <c r="E66" i="3"/>
  <c r="F66" i="3"/>
  <c r="G66" i="3"/>
  <c r="H66" i="3"/>
  <c r="I66" i="3"/>
  <c r="J66" i="3"/>
  <c r="L66" i="3"/>
  <c r="M66" i="3"/>
  <c r="N66" i="3"/>
  <c r="P66" i="3"/>
  <c r="Q66" i="3"/>
  <c r="R66" i="3"/>
  <c r="T66" i="3"/>
  <c r="U66" i="3"/>
  <c r="V66" i="3"/>
  <c r="X66" i="3"/>
  <c r="Y66" i="3"/>
  <c r="Z66" i="3"/>
  <c r="AA66" i="3"/>
  <c r="AB66" i="3"/>
  <c r="E81" i="3"/>
  <c r="F81" i="3"/>
  <c r="G81" i="3"/>
  <c r="I81" i="3"/>
  <c r="J81" i="3"/>
  <c r="L81" i="3"/>
  <c r="M81" i="3"/>
  <c r="N81" i="3"/>
  <c r="P81" i="3"/>
  <c r="Q81" i="3"/>
  <c r="R81" i="3"/>
  <c r="T81" i="3"/>
  <c r="U81" i="3"/>
  <c r="V81" i="3"/>
  <c r="X81" i="3"/>
  <c r="Y81" i="3"/>
  <c r="Z81" i="3"/>
  <c r="AA81" i="3"/>
  <c r="AB81" i="3"/>
  <c r="E82" i="3"/>
  <c r="F82" i="3"/>
  <c r="G82" i="3"/>
  <c r="H82" i="3"/>
  <c r="I82" i="3"/>
  <c r="J82" i="3"/>
  <c r="K82" i="3"/>
  <c r="L82" i="3"/>
  <c r="M82" i="3"/>
  <c r="N82" i="3"/>
  <c r="O82" i="3"/>
  <c r="P82" i="3"/>
  <c r="Q82" i="3"/>
  <c r="R82" i="3"/>
  <c r="S82" i="3"/>
  <c r="T82" i="3"/>
  <c r="U82" i="3"/>
  <c r="V82" i="3"/>
  <c r="W82" i="3"/>
  <c r="X82" i="3"/>
  <c r="Y82" i="3"/>
  <c r="Z82" i="3"/>
  <c r="AA82" i="3"/>
  <c r="AB82" i="3"/>
  <c r="F87" i="3"/>
  <c r="E102" i="3"/>
  <c r="F102" i="3"/>
  <c r="G102" i="3"/>
  <c r="H102" i="3"/>
  <c r="I102" i="3"/>
  <c r="J102" i="3"/>
  <c r="L102" i="3"/>
  <c r="M102" i="3"/>
  <c r="N102" i="3"/>
  <c r="P102" i="3"/>
  <c r="Q102" i="3"/>
  <c r="R102" i="3"/>
  <c r="T102" i="3"/>
  <c r="U102" i="3"/>
  <c r="U111" i="3" s="1"/>
  <c r="V102" i="3"/>
  <c r="V111" i="3" s="1"/>
  <c r="X102" i="3"/>
  <c r="Y102" i="3"/>
  <c r="Z102" i="3"/>
  <c r="AA102" i="3"/>
  <c r="AB102" i="3"/>
  <c r="AB111" i="3" s="1"/>
  <c r="E116" i="3"/>
  <c r="F116" i="3"/>
  <c r="G116" i="3"/>
  <c r="G122" i="3" s="1"/>
  <c r="H116" i="3"/>
  <c r="I116" i="3"/>
  <c r="J116" i="3"/>
  <c r="L116" i="3"/>
  <c r="M116" i="3"/>
  <c r="N116" i="3"/>
  <c r="P116" i="3"/>
  <c r="Q116" i="3"/>
  <c r="R116" i="3"/>
  <c r="T116" i="3"/>
  <c r="U116" i="3"/>
  <c r="U122" i="3" s="1"/>
  <c r="V116" i="3"/>
  <c r="V122" i="3" s="1"/>
  <c r="X116" i="3"/>
  <c r="Y116" i="3"/>
  <c r="Z116" i="3"/>
  <c r="AA116" i="3"/>
  <c r="AB116" i="3"/>
  <c r="E130" i="3"/>
  <c r="F130" i="3"/>
  <c r="G130" i="3"/>
  <c r="H130" i="3"/>
  <c r="I130" i="3"/>
  <c r="J130" i="3"/>
  <c r="L130" i="3"/>
  <c r="M130" i="3"/>
  <c r="N130" i="3"/>
  <c r="P130" i="3"/>
  <c r="Q130" i="3"/>
  <c r="R130" i="3"/>
  <c r="T130" i="3"/>
  <c r="U130" i="3"/>
  <c r="V130" i="3"/>
  <c r="X130" i="3"/>
  <c r="Y130" i="3"/>
  <c r="Z130" i="3"/>
  <c r="AA130" i="3"/>
  <c r="AB130" i="3"/>
  <c r="E136" i="3"/>
  <c r="F136" i="3"/>
  <c r="G136" i="3"/>
  <c r="H136" i="3"/>
  <c r="I136" i="3"/>
  <c r="J136" i="3"/>
  <c r="L136" i="3"/>
  <c r="M136" i="3"/>
  <c r="N136" i="3"/>
  <c r="P136" i="3"/>
  <c r="Q136" i="3"/>
  <c r="R136" i="3"/>
  <c r="T136" i="3"/>
  <c r="U136" i="3"/>
  <c r="V136" i="3"/>
  <c r="W136" i="3"/>
  <c r="X136" i="3"/>
  <c r="Y136" i="3"/>
  <c r="Z136" i="3"/>
  <c r="AA136" i="3"/>
  <c r="AB136" i="3"/>
  <c r="D136" i="3"/>
  <c r="D130" i="3"/>
  <c r="D116" i="3"/>
  <c r="D102" i="3"/>
  <c r="D82" i="3"/>
  <c r="D81" i="3"/>
  <c r="D66" i="3"/>
  <c r="D59" i="3"/>
  <c r="D53" i="3"/>
  <c r="D91" i="3" s="1"/>
  <c r="D47" i="3"/>
  <c r="D39" i="3"/>
  <c r="D38" i="3"/>
  <c r="D37" i="3"/>
  <c r="D36" i="3"/>
  <c r="D35" i="3"/>
  <c r="D41" i="3" s="1"/>
  <c r="D24" i="3"/>
  <c r="D22" i="3"/>
  <c r="D19" i="3"/>
  <c r="D17" i="3"/>
  <c r="D14" i="3"/>
  <c r="D12" i="3"/>
  <c r="BI163" i="3"/>
  <c r="BA155" i="3"/>
  <c r="BA154" i="3" s="1"/>
  <c r="BB155" i="3"/>
  <c r="BB154" i="3" s="1"/>
  <c r="BC155" i="3"/>
  <c r="BC154" i="3" s="1"/>
  <c r="BD155" i="3"/>
  <c r="BD154" i="3" s="1"/>
  <c r="BE155" i="3"/>
  <c r="BE154" i="3" s="1"/>
  <c r="BF155" i="3"/>
  <c r="BF154" i="3" s="1"/>
  <c r="BG155" i="3"/>
  <c r="BG154" i="3" s="1"/>
  <c r="BH155" i="3"/>
  <c r="BH154" i="3" s="1"/>
  <c r="BI155" i="3"/>
  <c r="BI154" i="3" s="1"/>
  <c r="BJ155" i="3"/>
  <c r="BJ154" i="3" s="1"/>
  <c r="BK155" i="3"/>
  <c r="BK154" i="3" s="1"/>
  <c r="BL155" i="3"/>
  <c r="BL154" i="3" s="1"/>
  <c r="BM155" i="3"/>
  <c r="BM154" i="3" s="1"/>
  <c r="BN155" i="3"/>
  <c r="BN154" i="3" s="1"/>
  <c r="BO155" i="3"/>
  <c r="BO154" i="3" s="1"/>
  <c r="BP155" i="3"/>
  <c r="BP154" i="3" s="1"/>
  <c r="BQ155" i="3"/>
  <c r="BQ154" i="3" s="1"/>
  <c r="BR155" i="3"/>
  <c r="BR154" i="3" s="1"/>
  <c r="BS155" i="3"/>
  <c r="BS154" i="3" s="1"/>
  <c r="BT155" i="3"/>
  <c r="BT154" i="3" s="1"/>
  <c r="AZ155" i="3"/>
  <c r="AZ154" i="3" s="1"/>
  <c r="BA82" i="3"/>
  <c r="AZ82" i="3"/>
  <c r="BH27" i="3"/>
  <c r="BI27" i="3"/>
  <c r="BJ27" i="3"/>
  <c r="BK27" i="3"/>
  <c r="BL27" i="3"/>
  <c r="BM27" i="3"/>
  <c r="BN27" i="3"/>
  <c r="BO27" i="3"/>
  <c r="BP27" i="3"/>
  <c r="BQ27" i="3"/>
  <c r="BR27" i="3"/>
  <c r="BS27" i="3"/>
  <c r="BT27" i="3"/>
  <c r="BG27" i="3"/>
  <c r="BF27" i="3"/>
  <c r="BI12" i="3"/>
  <c r="BJ12" i="3"/>
  <c r="BL12" i="3"/>
  <c r="BM12" i="3"/>
  <c r="BN12" i="3"/>
  <c r="BO12" i="3"/>
  <c r="BP12" i="3"/>
  <c r="BQ12" i="3"/>
  <c r="BR12" i="3"/>
  <c r="BS12" i="3"/>
  <c r="BT12" i="3"/>
  <c r="BI17" i="3"/>
  <c r="BJ17" i="3"/>
  <c r="BK17" i="3"/>
  <c r="BL17" i="3"/>
  <c r="BM17" i="3"/>
  <c r="BN17" i="3"/>
  <c r="BO17" i="3"/>
  <c r="BP17" i="3"/>
  <c r="BQ17" i="3"/>
  <c r="BR17" i="3"/>
  <c r="BS17" i="3"/>
  <c r="BT17" i="3"/>
  <c r="BJ24" i="3"/>
  <c r="BK24" i="3"/>
  <c r="BL24" i="3"/>
  <c r="BM24" i="3"/>
  <c r="BN24" i="3"/>
  <c r="BO24" i="3"/>
  <c r="BP24" i="3"/>
  <c r="BQ24" i="3"/>
  <c r="BR24" i="3"/>
  <c r="BS24" i="3"/>
  <c r="BT24" i="3"/>
  <c r="BJ14" i="3"/>
  <c r="BK14" i="3"/>
  <c r="BL14" i="3"/>
  <c r="BM14" i="3"/>
  <c r="BN14" i="3"/>
  <c r="BO14" i="3"/>
  <c r="BP14" i="3"/>
  <c r="BQ14" i="3"/>
  <c r="BR14" i="3"/>
  <c r="BS14" i="3"/>
  <c r="BT14" i="3"/>
  <c r="BH14" i="3"/>
  <c r="BG14" i="3"/>
  <c r="BF14" i="3"/>
  <c r="BE14" i="3"/>
  <c r="BD14" i="3"/>
  <c r="BC14" i="3"/>
  <c r="BB14" i="3"/>
  <c r="BA14" i="3"/>
  <c r="BH12" i="3"/>
  <c r="BG12" i="3"/>
  <c r="BF12" i="3"/>
  <c r="BE12" i="3"/>
  <c r="BD12" i="3"/>
  <c r="BC12" i="3"/>
  <c r="BB12" i="3"/>
  <c r="BA12" i="3"/>
  <c r="BI19" i="3"/>
  <c r="BJ19" i="3"/>
  <c r="BK19" i="3"/>
  <c r="BL19" i="3"/>
  <c r="BM19" i="3"/>
  <c r="BN19" i="3"/>
  <c r="BO19" i="3"/>
  <c r="BP19" i="3"/>
  <c r="BQ19" i="3"/>
  <c r="BR19" i="3"/>
  <c r="BS19" i="3"/>
  <c r="BT19" i="3"/>
  <c r="BH19" i="3"/>
  <c r="BG19" i="3"/>
  <c r="BF19" i="3"/>
  <c r="BE19" i="3"/>
  <c r="BH17" i="3"/>
  <c r="BG17" i="3"/>
  <c r="BF17" i="3"/>
  <c r="BE17" i="3"/>
  <c r="BJ3" i="3"/>
  <c r="BK3" i="3" s="1"/>
  <c r="BL3" i="3" s="1"/>
  <c r="BM3" i="3" s="1"/>
  <c r="BN3" i="3" s="1"/>
  <c r="BO3" i="3" s="1"/>
  <c r="BP3" i="3" s="1"/>
  <c r="BH3" i="3"/>
  <c r="BG3" i="3" s="1"/>
  <c r="BF3" i="3" s="1"/>
  <c r="BE3" i="3" s="1"/>
  <c r="BD3" i="3" s="1"/>
  <c r="BC3" i="3" s="1"/>
  <c r="BB3" i="3" s="1"/>
  <c r="BA3" i="3" s="1"/>
  <c r="AZ3" i="3" s="1"/>
  <c r="BI14" i="3"/>
  <c r="BI47" i="3"/>
  <c r="BJ47" i="3"/>
  <c r="BK47" i="3"/>
  <c r="BL47" i="3"/>
  <c r="BM47" i="3"/>
  <c r="BN47" i="3"/>
  <c r="BO47" i="3"/>
  <c r="BP47" i="3"/>
  <c r="BQ47" i="3"/>
  <c r="BR47" i="3"/>
  <c r="BS47" i="3"/>
  <c r="BT47" i="3"/>
  <c r="BH47" i="3"/>
  <c r="BG47" i="3"/>
  <c r="BF47" i="3"/>
  <c r="BI36" i="3"/>
  <c r="BJ36" i="3"/>
  <c r="BK36" i="3"/>
  <c r="BL36" i="3"/>
  <c r="BM36" i="3"/>
  <c r="BN36" i="3"/>
  <c r="BO36" i="3"/>
  <c r="BP36" i="3"/>
  <c r="BQ36" i="3"/>
  <c r="BR36" i="3"/>
  <c r="BS36" i="3"/>
  <c r="BT36" i="3"/>
  <c r="BI37" i="3"/>
  <c r="BJ37" i="3"/>
  <c r="BK37" i="3"/>
  <c r="BL37" i="3"/>
  <c r="BM37" i="3"/>
  <c r="BN37" i="3"/>
  <c r="BO37" i="3"/>
  <c r="BP37" i="3"/>
  <c r="BQ37" i="3"/>
  <c r="BR37" i="3"/>
  <c r="BS37" i="3"/>
  <c r="BT37" i="3"/>
  <c r="BI38" i="3"/>
  <c r="BJ38" i="3"/>
  <c r="BK38" i="3"/>
  <c r="BL38" i="3"/>
  <c r="BM38" i="3"/>
  <c r="BN38" i="3"/>
  <c r="BO38" i="3"/>
  <c r="BP38" i="3"/>
  <c r="BQ38" i="3"/>
  <c r="BR38" i="3"/>
  <c r="BS38" i="3"/>
  <c r="BT38" i="3"/>
  <c r="BI39" i="3"/>
  <c r="BJ39" i="3"/>
  <c r="BK39" i="3"/>
  <c r="BL39" i="3"/>
  <c r="BM39" i="3"/>
  <c r="BN39" i="3"/>
  <c r="BO39" i="3"/>
  <c r="BP39" i="3"/>
  <c r="BQ39" i="3"/>
  <c r="BR39" i="3"/>
  <c r="BS39" i="3"/>
  <c r="BT39" i="3"/>
  <c r="BI40" i="3"/>
  <c r="BJ40" i="3"/>
  <c r="BK40" i="3"/>
  <c r="BL40" i="3"/>
  <c r="BM40" i="3"/>
  <c r="BN40" i="3"/>
  <c r="BO40" i="3"/>
  <c r="BP40" i="3"/>
  <c r="BQ40" i="3"/>
  <c r="BR40" i="3"/>
  <c r="BS40" i="3"/>
  <c r="BT40" i="3"/>
  <c r="BI35" i="3"/>
  <c r="BJ35" i="3"/>
  <c r="BK35" i="3"/>
  <c r="BL35" i="3"/>
  <c r="BM35" i="3"/>
  <c r="BN35" i="3"/>
  <c r="BO35" i="3"/>
  <c r="BP35" i="3"/>
  <c r="BQ35" i="3"/>
  <c r="BR35" i="3"/>
  <c r="BS35" i="3"/>
  <c r="BT35" i="3"/>
  <c r="BH40" i="3"/>
  <c r="BG40" i="3"/>
  <c r="BF40" i="3"/>
  <c r="BH39" i="3"/>
  <c r="BG39" i="3"/>
  <c r="BF39" i="3"/>
  <c r="BH38" i="3"/>
  <c r="BG38" i="3"/>
  <c r="BF38" i="3"/>
  <c r="BH37" i="3"/>
  <c r="BG37" i="3"/>
  <c r="BF37" i="3"/>
  <c r="BH36" i="3"/>
  <c r="BG36" i="3"/>
  <c r="BF36" i="3"/>
  <c r="BH35" i="3"/>
  <c r="BG35" i="3"/>
  <c r="BF35" i="3"/>
  <c r="BH66" i="3"/>
  <c r="BG66" i="3"/>
  <c r="BH59" i="3"/>
  <c r="BG59" i="3"/>
  <c r="BH53" i="3"/>
  <c r="BH91" i="3" s="1"/>
  <c r="BG53" i="3"/>
  <c r="BG54" i="3" s="1"/>
  <c r="BF66" i="3"/>
  <c r="BF59" i="3"/>
  <c r="BF53" i="3"/>
  <c r="BF54" i="3" s="1"/>
  <c r="BE46" i="3"/>
  <c r="BE47" i="3" s="1"/>
  <c r="BE27" i="3"/>
  <c r="BD27" i="3"/>
  <c r="BC27" i="3"/>
  <c r="BB27" i="3"/>
  <c r="BE24" i="3"/>
  <c r="BD24" i="3"/>
  <c r="BC24" i="3"/>
  <c r="BB24" i="3"/>
  <c r="BD22" i="3"/>
  <c r="BC22" i="3"/>
  <c r="BB22" i="3"/>
  <c r="BD19" i="3"/>
  <c r="BC19" i="3"/>
  <c r="BB19" i="3"/>
  <c r="BD17" i="3"/>
  <c r="BC17" i="3"/>
  <c r="BB17" i="3"/>
  <c r="R29" i="4"/>
  <c r="Q29" i="4"/>
  <c r="P29" i="4"/>
  <c r="O29" i="4"/>
  <c r="N29" i="4"/>
  <c r="M29" i="4"/>
  <c r="L29" i="4"/>
  <c r="K29" i="4"/>
  <c r="J29" i="4"/>
  <c r="I29" i="4"/>
  <c r="H29" i="4"/>
  <c r="G29" i="4"/>
  <c r="F29" i="4"/>
  <c r="E29" i="4"/>
  <c r="D29" i="4"/>
  <c r="C29" i="4"/>
  <c r="B29" i="4"/>
  <c r="BI136" i="3"/>
  <c r="BH136" i="3"/>
  <c r="BG136" i="3"/>
  <c r="BF136" i="3"/>
  <c r="BE136" i="3"/>
  <c r="BD136" i="3"/>
  <c r="BC136" i="3"/>
  <c r="BB136" i="3"/>
  <c r="BA136" i="3"/>
  <c r="AZ136" i="3"/>
  <c r="BI130" i="3"/>
  <c r="BH130" i="3"/>
  <c r="BG130" i="3"/>
  <c r="BF130" i="3"/>
  <c r="BE130" i="3"/>
  <c r="BD130" i="3"/>
  <c r="BC130" i="3"/>
  <c r="BB130" i="3"/>
  <c r="BA130" i="3"/>
  <c r="AZ130" i="3"/>
  <c r="BI116" i="3"/>
  <c r="BH116" i="3"/>
  <c r="BG116" i="3"/>
  <c r="BF116" i="3"/>
  <c r="BE116" i="3"/>
  <c r="BD116" i="3"/>
  <c r="BC116" i="3"/>
  <c r="BB116" i="3"/>
  <c r="BB122" i="3" s="1"/>
  <c r="BA116" i="3"/>
  <c r="BA122" i="3" s="1"/>
  <c r="AZ116" i="3"/>
  <c r="BI102" i="3"/>
  <c r="BH102" i="3"/>
  <c r="BG102" i="3"/>
  <c r="BF102" i="3"/>
  <c r="BF111" i="3" s="1"/>
  <c r="BE102" i="3"/>
  <c r="BE111" i="3" s="1"/>
  <c r="BD102" i="3"/>
  <c r="BD111" i="3" s="1"/>
  <c r="BC102" i="3"/>
  <c r="BC111" i="3" s="1"/>
  <c r="BB102" i="3"/>
  <c r="BB111" i="3" s="1"/>
  <c r="BA102" i="3"/>
  <c r="BA111" i="3" s="1"/>
  <c r="AZ102" i="3"/>
  <c r="BA81" i="3"/>
  <c r="AZ81" i="3"/>
  <c r="BI66" i="3"/>
  <c r="BE66" i="3"/>
  <c r="BD66" i="3"/>
  <c r="BC66" i="3"/>
  <c r="BB66" i="3"/>
  <c r="BA66" i="3"/>
  <c r="AZ66" i="3"/>
  <c r="BI59" i="3"/>
  <c r="BE59" i="3"/>
  <c r="BD59" i="3"/>
  <c r="BC59" i="3"/>
  <c r="BB59" i="3"/>
  <c r="BA59" i="3"/>
  <c r="AZ59" i="3"/>
  <c r="BI53" i="3"/>
  <c r="BI85" i="3" s="1"/>
  <c r="BE53" i="3"/>
  <c r="BE87" i="3" s="1"/>
  <c r="BD53" i="3"/>
  <c r="BD87" i="3" s="1"/>
  <c r="BC53" i="3"/>
  <c r="BC91" i="3" s="1"/>
  <c r="BB53" i="3"/>
  <c r="BB91" i="3" s="1"/>
  <c r="BA53" i="3"/>
  <c r="BA86" i="3" s="1"/>
  <c r="AZ53" i="3"/>
  <c r="AZ86" i="3" s="1"/>
  <c r="BA47" i="3"/>
  <c r="AZ47" i="3"/>
  <c r="BD46" i="3"/>
  <c r="BD47" i="3" s="1"/>
  <c r="BC46" i="3"/>
  <c r="BC47" i="3" s="1"/>
  <c r="BB46" i="3"/>
  <c r="BB47" i="3" s="1"/>
  <c r="BE40" i="3"/>
  <c r="BD40" i="3"/>
  <c r="BC40" i="3"/>
  <c r="BB40" i="3"/>
  <c r="BA40" i="3"/>
  <c r="BE39" i="3"/>
  <c r="BD39" i="3"/>
  <c r="BC39" i="3"/>
  <c r="BB39" i="3"/>
  <c r="BA39" i="3"/>
  <c r="AZ39" i="3"/>
  <c r="BE38" i="3"/>
  <c r="BD38" i="3"/>
  <c r="BC38" i="3"/>
  <c r="BB38" i="3"/>
  <c r="BA38" i="3"/>
  <c r="AZ38" i="3"/>
  <c r="BE37" i="3"/>
  <c r="BD37" i="3"/>
  <c r="BC37" i="3"/>
  <c r="BB37" i="3"/>
  <c r="BA37" i="3"/>
  <c r="AZ37" i="3"/>
  <c r="BE36" i="3"/>
  <c r="BD36" i="3"/>
  <c r="BC36" i="3"/>
  <c r="BB36" i="3"/>
  <c r="BA36" i="3"/>
  <c r="AZ36" i="3"/>
  <c r="BE35" i="3"/>
  <c r="BD35" i="3"/>
  <c r="BC35" i="3"/>
  <c r="BB35" i="3"/>
  <c r="BA35" i="3"/>
  <c r="AZ35" i="3"/>
  <c r="AZ41" i="3" s="1"/>
  <c r="BA27" i="3"/>
  <c r="AZ27" i="3"/>
  <c r="BI24" i="3"/>
  <c r="BH24" i="3"/>
  <c r="BG24" i="3"/>
  <c r="BA24" i="3"/>
  <c r="AZ24" i="3"/>
  <c r="BA22" i="3"/>
  <c r="AZ22" i="3"/>
  <c r="BA19" i="3"/>
  <c r="AZ19" i="3"/>
  <c r="BA17" i="3"/>
  <c r="AZ17" i="3"/>
  <c r="AZ14" i="3"/>
  <c r="AZ12" i="3"/>
  <c r="B3" i="1" a="1"/>
  <c r="B3" i="1" s="1"/>
  <c r="B2" i="1" a="1"/>
  <c r="B2" i="1" s="1"/>
  <c r="B4" i="1" s="1"/>
  <c r="AQ36" i="8" l="1"/>
  <c r="AR36" i="8" s="1"/>
  <c r="AS36" i="8" s="1"/>
  <c r="AT36" i="8" s="1"/>
  <c r="AU36" i="8" s="1"/>
  <c r="AV36" i="8" s="1"/>
  <c r="AW36" i="8" s="1"/>
  <c r="AX36" i="8" s="1"/>
  <c r="AY36" i="8" s="1"/>
  <c r="AZ36" i="8" s="1"/>
  <c r="BA36" i="8" s="1"/>
  <c r="BB36" i="8" s="1"/>
  <c r="BC36" i="8" s="1"/>
  <c r="BD36" i="8" s="1"/>
  <c r="BE36" i="8" s="1"/>
  <c r="BF36" i="8" s="1"/>
  <c r="BG36" i="8" s="1"/>
  <c r="BH36" i="8" s="1"/>
  <c r="BI36" i="8" s="1"/>
  <c r="BJ36" i="8" s="1"/>
  <c r="BK36" i="8" s="1"/>
  <c r="BL36" i="8" s="1"/>
  <c r="BM36" i="8" s="1"/>
  <c r="BN36" i="8" s="1"/>
  <c r="BO36" i="8" s="1"/>
  <c r="BP36" i="8" s="1"/>
  <c r="BQ36" i="8" s="1"/>
  <c r="BR36" i="8" s="1"/>
  <c r="BS36" i="8" s="1"/>
  <c r="BT36" i="8" s="1"/>
  <c r="BU36" i="8" s="1"/>
  <c r="BV36" i="8" s="1"/>
  <c r="BW36" i="8" s="1"/>
  <c r="BX36" i="8" s="1"/>
  <c r="BY36" i="8" s="1"/>
  <c r="BZ36" i="8" s="1"/>
  <c r="CA36" i="8" s="1"/>
  <c r="CB36" i="8" s="1"/>
  <c r="CC36" i="8" s="1"/>
  <c r="CD36" i="8" s="1"/>
  <c r="CE36" i="8" s="1"/>
  <c r="CF36" i="8" s="1"/>
  <c r="CG36" i="8" s="1"/>
  <c r="CH36" i="8" s="1"/>
  <c r="CI36" i="8" s="1"/>
  <c r="CJ36" i="8" s="1"/>
  <c r="CK36" i="8" s="1"/>
  <c r="CL36" i="8" s="1"/>
  <c r="CM36" i="8" s="1"/>
  <c r="CN36" i="8" s="1"/>
  <c r="CO36" i="8" s="1"/>
  <c r="CP36" i="8" s="1"/>
  <c r="AI40" i="8"/>
  <c r="AG40" i="8"/>
  <c r="AJ40" i="8"/>
  <c r="AH40" i="8"/>
  <c r="AF40" i="8"/>
  <c r="AP39" i="8"/>
  <c r="AO39" i="8"/>
  <c r="AN39" i="8"/>
  <c r="AE39" i="8"/>
  <c r="AM39" i="8"/>
  <c r="AE40" i="8"/>
  <c r="AL39" i="8"/>
  <c r="AK39" i="8"/>
  <c r="AO40" i="8"/>
  <c r="AJ39" i="8"/>
  <c r="AN40" i="8"/>
  <c r="AI39" i="8"/>
  <c r="AM40" i="8"/>
  <c r="AH39" i="8"/>
  <c r="AL40" i="8"/>
  <c r="AG39" i="8"/>
  <c r="AK40" i="8"/>
  <c r="AF39" i="8"/>
  <c r="J28" i="8"/>
  <c r="J33" i="8" s="1"/>
  <c r="AA32" i="8"/>
  <c r="K32" i="8"/>
  <c r="Z29" i="8"/>
  <c r="J26" i="8"/>
  <c r="J29" i="8"/>
  <c r="AG26" i="8"/>
  <c r="J32" i="8"/>
  <c r="AO31" i="8"/>
  <c r="AP26" i="8"/>
  <c r="AG31" i="8"/>
  <c r="AO26" i="8"/>
  <c r="AA31" i="8"/>
  <c r="AN26" i="8"/>
  <c r="Z31" i="8"/>
  <c r="AE26" i="8"/>
  <c r="K30" i="8"/>
  <c r="AA26" i="8"/>
  <c r="AO29" i="8"/>
  <c r="Z26" i="8"/>
  <c r="Y26" i="8"/>
  <c r="AA29" i="8"/>
  <c r="X26" i="8"/>
  <c r="O26" i="8"/>
  <c r="K28" i="8"/>
  <c r="K33" i="8" s="1"/>
  <c r="K26" i="8"/>
  <c r="Y31" i="8"/>
  <c r="Y29" i="8"/>
  <c r="AM26" i="8"/>
  <c r="W26" i="8"/>
  <c r="AP32" i="8"/>
  <c r="Q31" i="8"/>
  <c r="Q29" i="8"/>
  <c r="AL26" i="8"/>
  <c r="V26" i="8"/>
  <c r="AO32" i="8"/>
  <c r="K31" i="8"/>
  <c r="AK26" i="8"/>
  <c r="U26" i="8"/>
  <c r="AI32" i="8"/>
  <c r="AP30" i="8"/>
  <c r="AP28" i="8"/>
  <c r="AP33" i="8" s="1"/>
  <c r="AJ26" i="8"/>
  <c r="T26" i="8"/>
  <c r="AG32" i="8"/>
  <c r="AO30" i="8"/>
  <c r="AI26" i="8"/>
  <c r="S26" i="8"/>
  <c r="AG30" i="8"/>
  <c r="AG28" i="8"/>
  <c r="AG33" i="8" s="1"/>
  <c r="AH26" i="8"/>
  <c r="R26" i="8"/>
  <c r="Z32" i="8"/>
  <c r="AA30" i="8"/>
  <c r="Q26" i="8"/>
  <c r="Y32" i="8"/>
  <c r="Z30" i="8"/>
  <c r="AF26" i="8"/>
  <c r="P26" i="8"/>
  <c r="S32" i="8"/>
  <c r="Y30" i="8"/>
  <c r="Q32" i="8"/>
  <c r="Q30" i="8"/>
  <c r="AD26" i="8"/>
  <c r="N26" i="8"/>
  <c r="AC26" i="8"/>
  <c r="M26" i="8"/>
  <c r="AP31" i="8"/>
  <c r="AB26" i="8"/>
  <c r="L26" i="8"/>
  <c r="AN32" i="8"/>
  <c r="X32" i="8"/>
  <c r="AN31" i="8"/>
  <c r="X31" i="8"/>
  <c r="AN30" i="8"/>
  <c r="X30" i="8"/>
  <c r="AN29" i="8"/>
  <c r="X29" i="8"/>
  <c r="AM32" i="8"/>
  <c r="W32" i="8"/>
  <c r="AM31" i="8"/>
  <c r="W31" i="8"/>
  <c r="AM30" i="8"/>
  <c r="W30" i="8"/>
  <c r="AM29" i="8"/>
  <c r="W29" i="8"/>
  <c r="AL32" i="8"/>
  <c r="V32" i="8"/>
  <c r="AL31" i="8"/>
  <c r="V31" i="8"/>
  <c r="AL30" i="8"/>
  <c r="V30" i="8"/>
  <c r="AL29" i="8"/>
  <c r="V29" i="8"/>
  <c r="AK32" i="8"/>
  <c r="U32" i="8"/>
  <c r="AK31" i="8"/>
  <c r="U31" i="8"/>
  <c r="AK30" i="8"/>
  <c r="U30" i="8"/>
  <c r="AK29" i="8"/>
  <c r="U29" i="8"/>
  <c r="AJ32" i="8"/>
  <c r="T32" i="8"/>
  <c r="AJ31" i="8"/>
  <c r="T31" i="8"/>
  <c r="AJ30" i="8"/>
  <c r="T30" i="8"/>
  <c r="AJ29" i="8"/>
  <c r="T29" i="8"/>
  <c r="AI31" i="8"/>
  <c r="S31" i="8"/>
  <c r="AI30" i="8"/>
  <c r="S30" i="8"/>
  <c r="AI29" i="8"/>
  <c r="S29" i="8"/>
  <c r="AH32" i="8"/>
  <c r="R32" i="8"/>
  <c r="AH31" i="8"/>
  <c r="R31" i="8"/>
  <c r="AH30" i="8"/>
  <c r="R30" i="8"/>
  <c r="AH29" i="8"/>
  <c r="R29" i="8"/>
  <c r="AF32" i="8"/>
  <c r="P32" i="8"/>
  <c r="AF31" i="8"/>
  <c r="P31" i="8"/>
  <c r="AF30" i="8"/>
  <c r="P30" i="8"/>
  <c r="AF29" i="8"/>
  <c r="P29" i="8"/>
  <c r="AE32" i="8"/>
  <c r="O32" i="8"/>
  <c r="AE31" i="8"/>
  <c r="O31" i="8"/>
  <c r="AE30" i="8"/>
  <c r="O30" i="8"/>
  <c r="AE29" i="8"/>
  <c r="O29" i="8"/>
  <c r="AD32" i="8"/>
  <c r="N32" i="8"/>
  <c r="AD31" i="8"/>
  <c r="N31" i="8"/>
  <c r="AD30" i="8"/>
  <c r="N30" i="8"/>
  <c r="AD29" i="8"/>
  <c r="N29" i="8"/>
  <c r="J30" i="8"/>
  <c r="AC32" i="8"/>
  <c r="M32" i="8"/>
  <c r="AC31" i="8"/>
  <c r="M31" i="8"/>
  <c r="AC30" i="8"/>
  <c r="M30" i="8"/>
  <c r="AC29" i="8"/>
  <c r="M29" i="8"/>
  <c r="AB32" i="8"/>
  <c r="L32" i="8"/>
  <c r="AB31" i="8"/>
  <c r="L31" i="8"/>
  <c r="AB30" i="8"/>
  <c r="L30" i="8"/>
  <c r="AB29" i="8"/>
  <c r="L29" i="8"/>
  <c r="X43" i="8"/>
  <c r="N43" i="8"/>
  <c r="L43" i="8"/>
  <c r="Q43" i="8"/>
  <c r="V43" i="8"/>
  <c r="W43" i="8"/>
  <c r="M43" i="8"/>
  <c r="K43" i="8"/>
  <c r="T43" i="8"/>
  <c r="S43" i="8"/>
  <c r="P43" i="8"/>
  <c r="AD43" i="8"/>
  <c r="R43" i="8"/>
  <c r="O43" i="8"/>
  <c r="U43" i="8"/>
  <c r="AB43" i="8"/>
  <c r="Y43" i="8"/>
  <c r="Z43" i="8"/>
  <c r="AA43" i="8"/>
  <c r="AC43" i="8"/>
  <c r="J43" i="8"/>
  <c r="Z144" i="3"/>
  <c r="Y145" i="3"/>
  <c r="Z145" i="3" s="1"/>
  <c r="AA145" i="3" s="1"/>
  <c r="AI92" i="3"/>
  <c r="AI61" i="3"/>
  <c r="AI67" i="3"/>
  <c r="AD131" i="3"/>
  <c r="AL72" i="3"/>
  <c r="AL80" i="3" s="1"/>
  <c r="AL70" i="3"/>
  <c r="AL73" i="3"/>
  <c r="AC131" i="3"/>
  <c r="AJ72" i="3"/>
  <c r="AJ80" i="3" s="1"/>
  <c r="AJ70" i="3"/>
  <c r="AJ73" i="3"/>
  <c r="AH69" i="3"/>
  <c r="AH93" i="3"/>
  <c r="AK69" i="3"/>
  <c r="AK93" i="3"/>
  <c r="AG67" i="3"/>
  <c r="AE60" i="3"/>
  <c r="AJ93" i="3"/>
  <c r="AF85" i="3"/>
  <c r="AD60" i="3"/>
  <c r="AE85" i="3"/>
  <c r="AF88" i="3"/>
  <c r="AD85" i="3"/>
  <c r="AH61" i="3"/>
  <c r="AF54" i="3"/>
  <c r="AD41" i="3"/>
  <c r="AE88" i="3"/>
  <c r="AC67" i="3"/>
  <c r="AG61" i="3"/>
  <c r="AE54" i="3"/>
  <c r="AD88" i="3"/>
  <c r="AD54" i="3"/>
  <c r="AF86" i="3"/>
  <c r="AF60" i="3"/>
  <c r="AE86" i="3"/>
  <c r="AD86" i="3"/>
  <c r="BJ85" i="3"/>
  <c r="BP60" i="3"/>
  <c r="BP61" i="3" s="1"/>
  <c r="L146" i="3"/>
  <c r="BS60" i="3"/>
  <c r="BS92" i="3" s="1"/>
  <c r="W110" i="3"/>
  <c r="F111" i="3"/>
  <c r="BJ88" i="3"/>
  <c r="BR88" i="3"/>
  <c r="BK60" i="3"/>
  <c r="BK92" i="3" s="1"/>
  <c r="BQ60" i="3"/>
  <c r="X88" i="3"/>
  <c r="BD54" i="3"/>
  <c r="BO91" i="3"/>
  <c r="BL88" i="3"/>
  <c r="BN91" i="3"/>
  <c r="H146" i="3"/>
  <c r="BO111" i="3"/>
  <c r="BS54" i="3"/>
  <c r="W145" i="3"/>
  <c r="BQ54" i="3"/>
  <c r="BK87" i="3"/>
  <c r="W148" i="3"/>
  <c r="BL54" i="3"/>
  <c r="BP86" i="3"/>
  <c r="W102" i="3"/>
  <c r="W111" i="3" s="1"/>
  <c r="BN61" i="3"/>
  <c r="BN92" i="3"/>
  <c r="BO61" i="3"/>
  <c r="BO92" i="3"/>
  <c r="BQ92" i="3"/>
  <c r="BQ61" i="3"/>
  <c r="BQ67" i="3"/>
  <c r="V54" i="3"/>
  <c r="BM60" i="3"/>
  <c r="BN54" i="3"/>
  <c r="BS88" i="3"/>
  <c r="BN87" i="3"/>
  <c r="BT85" i="3"/>
  <c r="U54" i="3"/>
  <c r="BL60" i="3"/>
  <c r="BL67" i="3" s="1"/>
  <c r="BM54" i="3"/>
  <c r="BM87" i="3"/>
  <c r="BS85" i="3"/>
  <c r="S145" i="3"/>
  <c r="T54" i="3"/>
  <c r="BT60" i="3"/>
  <c r="BT92" i="3" s="1"/>
  <c r="BE54" i="3"/>
  <c r="BQ88" i="3"/>
  <c r="BL87" i="3"/>
  <c r="BR85" i="3"/>
  <c r="O145" i="3"/>
  <c r="R54" i="3"/>
  <c r="BR60" i="3"/>
  <c r="BR92" i="3" s="1"/>
  <c r="BC54" i="3"/>
  <c r="BT91" i="3"/>
  <c r="BO88" i="3"/>
  <c r="BJ87" i="3"/>
  <c r="BP85" i="3"/>
  <c r="O148" i="3"/>
  <c r="BB54" i="3"/>
  <c r="BS91" i="3"/>
  <c r="BT86" i="3"/>
  <c r="BO85" i="3"/>
  <c r="W12" i="3"/>
  <c r="P54" i="3"/>
  <c r="BA54" i="3"/>
  <c r="BR91" i="3"/>
  <c r="BS86" i="3"/>
  <c r="BN85" i="3"/>
  <c r="O149" i="3"/>
  <c r="BQ91" i="3"/>
  <c r="BR86" i="3"/>
  <c r="BM85" i="3"/>
  <c r="O150" i="3"/>
  <c r="N54" i="3"/>
  <c r="BP91" i="3"/>
  <c r="BQ86" i="3"/>
  <c r="BL85" i="3"/>
  <c r="O151" i="3"/>
  <c r="X39" i="3"/>
  <c r="H54" i="3"/>
  <c r="M54" i="3"/>
  <c r="BK85" i="3"/>
  <c r="L54" i="3"/>
  <c r="BT87" i="3"/>
  <c r="K145" i="3"/>
  <c r="AB54" i="3"/>
  <c r="BM91" i="3"/>
  <c r="BN86" i="3"/>
  <c r="AA54" i="3"/>
  <c r="J54" i="3"/>
  <c r="BR54" i="3"/>
  <c r="AZ54" i="3"/>
  <c r="BL91" i="3"/>
  <c r="K148" i="3"/>
  <c r="Z54" i="3"/>
  <c r="I54" i="3"/>
  <c r="BJ54" i="3"/>
  <c r="BP92" i="3"/>
  <c r="BK91" i="3"/>
  <c r="BR131" i="3"/>
  <c r="K149" i="3"/>
  <c r="BP54" i="3"/>
  <c r="BI54" i="3"/>
  <c r="BJ91" i="3"/>
  <c r="BK86" i="3"/>
  <c r="K150" i="3"/>
  <c r="X54" i="3"/>
  <c r="BO54" i="3"/>
  <c r="BH54" i="3"/>
  <c r="BT88" i="3"/>
  <c r="W46" i="3"/>
  <c r="W47" i="3" s="1"/>
  <c r="K151" i="3"/>
  <c r="I146" i="3"/>
  <c r="J144" i="3"/>
  <c r="M146" i="3"/>
  <c r="N144" i="3"/>
  <c r="U144" i="3"/>
  <c r="W130" i="3"/>
  <c r="W116" i="3"/>
  <c r="W17" i="3"/>
  <c r="W14" i="3"/>
  <c r="W35" i="3"/>
  <c r="W41" i="3" s="1"/>
  <c r="W37" i="3"/>
  <c r="W53" i="3"/>
  <c r="W91" i="3" s="1"/>
  <c r="W66" i="3"/>
  <c r="W59" i="3"/>
  <c r="BL111" i="3"/>
  <c r="BS67" i="3"/>
  <c r="BS61" i="3"/>
  <c r="BP67" i="3"/>
  <c r="BO67" i="3"/>
  <c r="BN67" i="3"/>
  <c r="BM67" i="3"/>
  <c r="BK61" i="3"/>
  <c r="BK54" i="3"/>
  <c r="S144" i="3"/>
  <c r="BT122" i="3"/>
  <c r="BT131" i="3" s="1"/>
  <c r="S148" i="3"/>
  <c r="F122" i="3"/>
  <c r="F131" i="3" s="1"/>
  <c r="F88" i="3"/>
  <c r="I122" i="3"/>
  <c r="S17" i="3"/>
  <c r="X122" i="3"/>
  <c r="X131" i="3" s="1"/>
  <c r="O59" i="3"/>
  <c r="S150" i="3"/>
  <c r="W122" i="3"/>
  <c r="M111" i="3"/>
  <c r="S19" i="3"/>
  <c r="P146" i="3"/>
  <c r="P36" i="3"/>
  <c r="BP122" i="3"/>
  <c r="BP131" i="3" s="1"/>
  <c r="S53" i="3"/>
  <c r="S27" i="3"/>
  <c r="O53" i="3"/>
  <c r="O19" i="3"/>
  <c r="BC122" i="3"/>
  <c r="BC131" i="3" s="1"/>
  <c r="E111" i="3"/>
  <c r="M122" i="3"/>
  <c r="M131" i="3" s="1"/>
  <c r="AZ111" i="3"/>
  <c r="S151" i="3"/>
  <c r="H111" i="3"/>
  <c r="BJ122" i="3"/>
  <c r="BJ131" i="3" s="1"/>
  <c r="H122" i="3"/>
  <c r="H131" i="3" s="1"/>
  <c r="BJ60" i="3"/>
  <c r="Q146" i="3"/>
  <c r="R146" i="3"/>
  <c r="J111" i="3"/>
  <c r="E122" i="3"/>
  <c r="E131" i="3" s="1"/>
  <c r="R85" i="3"/>
  <c r="I111" i="3"/>
  <c r="L111" i="3"/>
  <c r="K110" i="3"/>
  <c r="Z111" i="3"/>
  <c r="G111" i="3"/>
  <c r="S110" i="3"/>
  <c r="L122" i="3"/>
  <c r="L131" i="3" s="1"/>
  <c r="Y111" i="3"/>
  <c r="O121" i="3"/>
  <c r="X111" i="3"/>
  <c r="AZ122" i="3"/>
  <c r="AA111" i="3"/>
  <c r="AB122" i="3"/>
  <c r="AB131" i="3" s="1"/>
  <c r="J122" i="3"/>
  <c r="AA122" i="3"/>
  <c r="AA131" i="3" s="1"/>
  <c r="BH122" i="3"/>
  <c r="BH131" i="3" s="1"/>
  <c r="BO122" i="3"/>
  <c r="BO131" i="3" s="1"/>
  <c r="K53" i="3"/>
  <c r="R88" i="3"/>
  <c r="Z122" i="3"/>
  <c r="Z131" i="3" s="1"/>
  <c r="BN122" i="3"/>
  <c r="BN131" i="3" s="1"/>
  <c r="Y122" i="3"/>
  <c r="BF122" i="3"/>
  <c r="BF131" i="3" s="1"/>
  <c r="Y41" i="3"/>
  <c r="BE122" i="3"/>
  <c r="BE131" i="3" s="1"/>
  <c r="BD122" i="3"/>
  <c r="BD131" i="3" s="1"/>
  <c r="S121" i="3"/>
  <c r="O110" i="3"/>
  <c r="D111" i="3"/>
  <c r="BG122" i="3"/>
  <c r="BG131" i="3" s="1"/>
  <c r="O12" i="3"/>
  <c r="BI111" i="3"/>
  <c r="BH111" i="3"/>
  <c r="O17" i="3"/>
  <c r="BG111" i="3"/>
  <c r="T111" i="3"/>
  <c r="K59" i="3"/>
  <c r="T122" i="3"/>
  <c r="T131" i="3" s="1"/>
  <c r="R111" i="3"/>
  <c r="D122" i="3"/>
  <c r="D131" i="3" s="1"/>
  <c r="Q111" i="3"/>
  <c r="R122" i="3"/>
  <c r="R131" i="3" s="1"/>
  <c r="P111" i="3"/>
  <c r="Q122" i="3"/>
  <c r="Q131" i="3" s="1"/>
  <c r="P122" i="3"/>
  <c r="P131" i="3" s="1"/>
  <c r="N111" i="3"/>
  <c r="BL122" i="3"/>
  <c r="BL131" i="3" s="1"/>
  <c r="BS122" i="3"/>
  <c r="BS131" i="3" s="1"/>
  <c r="S46" i="3"/>
  <c r="S47" i="3" s="1"/>
  <c r="N122" i="3"/>
  <c r="N131" i="3" s="1"/>
  <c r="BQ122" i="3"/>
  <c r="BQ131" i="3" s="1"/>
  <c r="T38" i="3"/>
  <c r="BI122" i="3"/>
  <c r="BI131" i="3" s="1"/>
  <c r="K66" i="3"/>
  <c r="O14" i="3"/>
  <c r="O24" i="3"/>
  <c r="O35" i="3"/>
  <c r="P41" i="3" s="1"/>
  <c r="P38" i="3"/>
  <c r="O38" i="3"/>
  <c r="P37" i="3"/>
  <c r="O47" i="3"/>
  <c r="O91" i="3"/>
  <c r="O66" i="3"/>
  <c r="S12" i="3"/>
  <c r="T39" i="3"/>
  <c r="T36" i="3"/>
  <c r="S35" i="3"/>
  <c r="T41" i="3" s="1"/>
  <c r="S66" i="3"/>
  <c r="S59" i="3"/>
  <c r="BM122" i="3"/>
  <c r="BM131" i="3" s="1"/>
  <c r="BK122" i="3"/>
  <c r="BK131" i="3" s="1"/>
  <c r="BG60" i="3"/>
  <c r="X87" i="3"/>
  <c r="G87" i="3"/>
  <c r="X91" i="3"/>
  <c r="E60" i="3"/>
  <c r="E92" i="3" s="1"/>
  <c r="K136" i="3"/>
  <c r="Y88" i="3"/>
  <c r="J41" i="3"/>
  <c r="I41" i="3"/>
  <c r="H88" i="3"/>
  <c r="O136" i="3"/>
  <c r="P91" i="3"/>
  <c r="P88" i="3"/>
  <c r="P87" i="3"/>
  <c r="T88" i="3"/>
  <c r="T85" i="3"/>
  <c r="T87" i="3"/>
  <c r="T86" i="3"/>
  <c r="R41" i="3"/>
  <c r="L91" i="3"/>
  <c r="L87" i="3"/>
  <c r="L88" i="3"/>
  <c r="AB85" i="3"/>
  <c r="AB91" i="3"/>
  <c r="I131" i="3"/>
  <c r="Q60" i="3"/>
  <c r="AB86" i="3"/>
  <c r="AB88" i="3"/>
  <c r="AB60" i="3"/>
  <c r="L60" i="3"/>
  <c r="AB41" i="3"/>
  <c r="L86" i="3"/>
  <c r="F41" i="3"/>
  <c r="F91" i="3"/>
  <c r="G60" i="3"/>
  <c r="G67" i="3" s="1"/>
  <c r="T60" i="3"/>
  <c r="G41" i="3"/>
  <c r="Q91" i="3"/>
  <c r="F85" i="3"/>
  <c r="Y87" i="3"/>
  <c r="S136" i="3"/>
  <c r="G131" i="3"/>
  <c r="Y85" i="3"/>
  <c r="N41" i="3"/>
  <c r="L41" i="3"/>
  <c r="K116" i="3"/>
  <c r="K122" i="3" s="1"/>
  <c r="I91" i="3"/>
  <c r="I85" i="3"/>
  <c r="Y131" i="3"/>
  <c r="V41" i="3"/>
  <c r="Y86" i="3"/>
  <c r="E41" i="3"/>
  <c r="Y60" i="3"/>
  <c r="I88" i="3"/>
  <c r="I60" i="3"/>
  <c r="Y91" i="3"/>
  <c r="Q41" i="3"/>
  <c r="V131" i="3"/>
  <c r="K130" i="3"/>
  <c r="K102" i="3"/>
  <c r="O130" i="3"/>
  <c r="O116" i="3"/>
  <c r="O102" i="3"/>
  <c r="S130" i="3"/>
  <c r="S116" i="3"/>
  <c r="S122" i="3" s="1"/>
  <c r="S102" i="3"/>
  <c r="S111" i="3" s="1"/>
  <c r="AA85" i="3"/>
  <c r="J131" i="3"/>
  <c r="G91" i="3"/>
  <c r="M88" i="3"/>
  <c r="U85" i="3"/>
  <c r="U131" i="3"/>
  <c r="E91" i="3"/>
  <c r="U87" i="3"/>
  <c r="U86" i="3"/>
  <c r="AA88" i="3"/>
  <c r="V88" i="3"/>
  <c r="Q87" i="3"/>
  <c r="Q86" i="3"/>
  <c r="Q85" i="3"/>
  <c r="AA60" i="3"/>
  <c r="U88" i="3"/>
  <c r="G88" i="3"/>
  <c r="Q88" i="3"/>
  <c r="I86" i="3"/>
  <c r="H85" i="3"/>
  <c r="U60" i="3"/>
  <c r="E88" i="3"/>
  <c r="P60" i="3"/>
  <c r="H86" i="3"/>
  <c r="G85" i="3"/>
  <c r="AA41" i="3"/>
  <c r="K41" i="3"/>
  <c r="E86" i="3"/>
  <c r="E85" i="3"/>
  <c r="H60" i="3"/>
  <c r="Z41" i="3"/>
  <c r="V91" i="3"/>
  <c r="V87" i="3"/>
  <c r="X85" i="3"/>
  <c r="X60" i="3"/>
  <c r="X61" i="3" s="1"/>
  <c r="F60" i="3"/>
  <c r="M86" i="3"/>
  <c r="V85" i="3"/>
  <c r="V60" i="3"/>
  <c r="V61" i="3" s="1"/>
  <c r="N86" i="3"/>
  <c r="D85" i="3"/>
  <c r="M41" i="3"/>
  <c r="D86" i="3"/>
  <c r="R91" i="3"/>
  <c r="R87" i="3"/>
  <c r="N88" i="3"/>
  <c r="D87" i="3"/>
  <c r="AA86" i="3"/>
  <c r="R60" i="3"/>
  <c r="R61" i="3" s="1"/>
  <c r="D60" i="3"/>
  <c r="D92" i="3" s="1"/>
  <c r="N91" i="3"/>
  <c r="N87" i="3"/>
  <c r="P85" i="3"/>
  <c r="M91" i="3"/>
  <c r="M87" i="3"/>
  <c r="N60" i="3"/>
  <c r="N61" i="3" s="1"/>
  <c r="M60" i="3"/>
  <c r="M61" i="3" s="1"/>
  <c r="U41" i="3"/>
  <c r="AA91" i="3"/>
  <c r="H91" i="3"/>
  <c r="Z87" i="3"/>
  <c r="J87" i="3"/>
  <c r="Z88" i="3"/>
  <c r="J88" i="3"/>
  <c r="Z85" i="3"/>
  <c r="J85" i="3"/>
  <c r="H41" i="3"/>
  <c r="Z60" i="3"/>
  <c r="Z61" i="3" s="1"/>
  <c r="J60" i="3"/>
  <c r="J61" i="3" s="1"/>
  <c r="Z91" i="3"/>
  <c r="J91" i="3"/>
  <c r="D88" i="3"/>
  <c r="BH85" i="3"/>
  <c r="BI165" i="3"/>
  <c r="BL41" i="3"/>
  <c r="BM159" i="3"/>
  <c r="BN159" i="3"/>
  <c r="BO159" i="3"/>
  <c r="BJ156" i="3"/>
  <c r="BJ160" i="3"/>
  <c r="BJ157" i="3"/>
  <c r="BJ159" i="3"/>
  <c r="BI156" i="3"/>
  <c r="BI160" i="3"/>
  <c r="BI157" i="3"/>
  <c r="BI159" i="3"/>
  <c r="BH157" i="3"/>
  <c r="BH156" i="3"/>
  <c r="BH159" i="3"/>
  <c r="BH160" i="3"/>
  <c r="BL156" i="3"/>
  <c r="BL160" i="3"/>
  <c r="BL159" i="3"/>
  <c r="BL157" i="3"/>
  <c r="BG157" i="3"/>
  <c r="BG160" i="3"/>
  <c r="BG159" i="3"/>
  <c r="BG156" i="3"/>
  <c r="BF157" i="3"/>
  <c r="BF159" i="3"/>
  <c r="BF156" i="3"/>
  <c r="BF160" i="3"/>
  <c r="BE157" i="3"/>
  <c r="BE159" i="3"/>
  <c r="BE156" i="3"/>
  <c r="BE160" i="3"/>
  <c r="BT159" i="3"/>
  <c r="BT157" i="3"/>
  <c r="BT156" i="3"/>
  <c r="BT160" i="3"/>
  <c r="BD157" i="3"/>
  <c r="BD159" i="3"/>
  <c r="BD156" i="3"/>
  <c r="BD160" i="3"/>
  <c r="BS159" i="3"/>
  <c r="BS157" i="3"/>
  <c r="BS156" i="3"/>
  <c r="BS160" i="3"/>
  <c r="BC159" i="3"/>
  <c r="BC156" i="3"/>
  <c r="BC160" i="3"/>
  <c r="BC157" i="3"/>
  <c r="BR159" i="3"/>
  <c r="BR156" i="3"/>
  <c r="BR160" i="3"/>
  <c r="BR157" i="3"/>
  <c r="BB159" i="3"/>
  <c r="BB156" i="3"/>
  <c r="BB160" i="3"/>
  <c r="BB157" i="3"/>
  <c r="BQ159" i="3"/>
  <c r="BQ156" i="3"/>
  <c r="BQ160" i="3"/>
  <c r="BQ157" i="3"/>
  <c r="BA159" i="3"/>
  <c r="BA156" i="3"/>
  <c r="BA160" i="3"/>
  <c r="BA157" i="3"/>
  <c r="BK156" i="3"/>
  <c r="BK160" i="3"/>
  <c r="BK157" i="3"/>
  <c r="BK159" i="3"/>
  <c r="BP157" i="3"/>
  <c r="BO157" i="3"/>
  <c r="BN157" i="3"/>
  <c r="BM157" i="3"/>
  <c r="BP160" i="3"/>
  <c r="BP156" i="3"/>
  <c r="BO160" i="3"/>
  <c r="BO156" i="3"/>
  <c r="BN160" i="3"/>
  <c r="BN156" i="3"/>
  <c r="BM160" i="3"/>
  <c r="BM156" i="3"/>
  <c r="BP159" i="3"/>
  <c r="AZ160" i="3"/>
  <c r="AZ159" i="3"/>
  <c r="AZ157" i="3"/>
  <c r="AZ156" i="3"/>
  <c r="BQ41" i="3"/>
  <c r="BR41" i="3"/>
  <c r="BP41" i="3"/>
  <c r="BF60" i="3"/>
  <c r="BB88" i="3"/>
  <c r="BO41" i="3"/>
  <c r="BE88" i="3"/>
  <c r="AZ87" i="3"/>
  <c r="BH87" i="3"/>
  <c r="BS41" i="3"/>
  <c r="BG41" i="3"/>
  <c r="BA88" i="3"/>
  <c r="BH41" i="3"/>
  <c r="BC88" i="3"/>
  <c r="BF41" i="3"/>
  <c r="BG91" i="3"/>
  <c r="BC41" i="3"/>
  <c r="BD41" i="3"/>
  <c r="BI88" i="3"/>
  <c r="BB41" i="3"/>
  <c r="BD91" i="3"/>
  <c r="BG88" i="3"/>
  <c r="BA41" i="3"/>
  <c r="BM41" i="3"/>
  <c r="BG87" i="3"/>
  <c r="BI41" i="3"/>
  <c r="BD88" i="3"/>
  <c r="BJ41" i="3"/>
  <c r="BK41" i="3"/>
  <c r="BN41" i="3"/>
  <c r="BT41" i="3"/>
  <c r="BF88" i="3"/>
  <c r="BD60" i="3"/>
  <c r="BD61" i="3" s="1"/>
  <c r="AZ85" i="3"/>
  <c r="BD85" i="3"/>
  <c r="BB86" i="3"/>
  <c r="BE41" i="3"/>
  <c r="BD86" i="3"/>
  <c r="BE86" i="3"/>
  <c r="BF87" i="3"/>
  <c r="BH60" i="3"/>
  <c r="AZ60" i="3"/>
  <c r="AZ88" i="3"/>
  <c r="AZ131" i="3"/>
  <c r="BH88" i="3"/>
  <c r="BG67" i="3"/>
  <c r="BG69" i="3" s="1"/>
  <c r="BF91" i="3"/>
  <c r="BF85" i="3"/>
  <c r="BF86" i="3"/>
  <c r="BA131" i="3"/>
  <c r="BB131" i="3"/>
  <c r="BE60" i="3"/>
  <c r="BE61" i="3" s="1"/>
  <c r="BC86" i="3"/>
  <c r="BI87" i="3"/>
  <c r="BE91" i="3"/>
  <c r="BA85" i="3"/>
  <c r="BG86" i="3"/>
  <c r="BI91" i="3"/>
  <c r="BB85" i="3"/>
  <c r="BH86" i="3"/>
  <c r="BC85" i="3"/>
  <c r="BI86" i="3"/>
  <c r="BE85" i="3"/>
  <c r="BA87" i="3"/>
  <c r="BB87" i="3"/>
  <c r="BG85" i="3"/>
  <c r="BC87" i="3"/>
  <c r="BI60" i="3"/>
  <c r="BI61" i="3" s="1"/>
  <c r="AZ91" i="3"/>
  <c r="BA60" i="3"/>
  <c r="BA61" i="3" s="1"/>
  <c r="BA91" i="3"/>
  <c r="BB60" i="3"/>
  <c r="BB61" i="3" s="1"/>
  <c r="BC60" i="3"/>
  <c r="BC61" i="3" s="1"/>
  <c r="AG78" i="8" l="1"/>
  <c r="AG79" i="8" s="1"/>
  <c r="AG81" i="8" s="1"/>
  <c r="AE42" i="8"/>
  <c r="AF42" i="8"/>
  <c r="AG42" i="8"/>
  <c r="AH42" i="8"/>
  <c r="Y33" i="8"/>
  <c r="Z33" i="8"/>
  <c r="AA33" i="8"/>
  <c r="AD33" i="8"/>
  <c r="AB33" i="8"/>
  <c r="AC33" i="8"/>
  <c r="AA47" i="8"/>
  <c r="Z47" i="8"/>
  <c r="M47" i="8"/>
  <c r="Y47" i="8"/>
  <c r="AB47" i="8"/>
  <c r="W47" i="8"/>
  <c r="O47" i="8"/>
  <c r="K47" i="8"/>
  <c r="U47" i="8"/>
  <c r="R47" i="8"/>
  <c r="Q47" i="8"/>
  <c r="AD47" i="8"/>
  <c r="L47" i="8"/>
  <c r="V47" i="8"/>
  <c r="P47" i="8"/>
  <c r="N47" i="8"/>
  <c r="X47" i="8"/>
  <c r="J47" i="8"/>
  <c r="T47" i="8"/>
  <c r="S47" i="8"/>
  <c r="AC47" i="8"/>
  <c r="Y146" i="3"/>
  <c r="Z146" i="3"/>
  <c r="AA144" i="3"/>
  <c r="AA146" i="3" s="1"/>
  <c r="AK70" i="3"/>
  <c r="AK72" i="3"/>
  <c r="AK80" i="3" s="1"/>
  <c r="AK73" i="3"/>
  <c r="AC69" i="3"/>
  <c r="AC93" i="3"/>
  <c r="AH70" i="3"/>
  <c r="AH73" i="3"/>
  <c r="AH72" i="3"/>
  <c r="AH80" i="3" s="1"/>
  <c r="AD61" i="3"/>
  <c r="AD67" i="3"/>
  <c r="AD92" i="3"/>
  <c r="AI69" i="3"/>
  <c r="AI93" i="3"/>
  <c r="AG69" i="3"/>
  <c r="AG93" i="3"/>
  <c r="AF92" i="3"/>
  <c r="AF61" i="3"/>
  <c r="AF67" i="3"/>
  <c r="AE61" i="3"/>
  <c r="AE67" i="3"/>
  <c r="AE92" i="3"/>
  <c r="BK67" i="3"/>
  <c r="BT61" i="3"/>
  <c r="BT67" i="3"/>
  <c r="S146" i="3"/>
  <c r="T67" i="3"/>
  <c r="T69" i="3" s="1"/>
  <c r="T70" i="3" s="1"/>
  <c r="T61" i="3"/>
  <c r="BO69" i="3"/>
  <c r="BO72" i="3" s="1"/>
  <c r="BO93" i="3"/>
  <c r="BP69" i="3"/>
  <c r="BP158" i="3" s="1"/>
  <c r="BP93" i="3"/>
  <c r="O85" i="3"/>
  <c r="O54" i="3"/>
  <c r="BR67" i="3"/>
  <c r="K85" i="3"/>
  <c r="K54" i="3"/>
  <c r="BR61" i="3"/>
  <c r="BM61" i="3"/>
  <c r="BM92" i="3"/>
  <c r="S85" i="3"/>
  <c r="S54" i="3"/>
  <c r="AA92" i="3"/>
  <c r="AA61" i="3"/>
  <c r="BS69" i="3"/>
  <c r="BS158" i="3" s="1"/>
  <c r="BS93" i="3"/>
  <c r="BM69" i="3"/>
  <c r="BM158" i="3" s="1"/>
  <c r="BM93" i="3"/>
  <c r="P92" i="3"/>
  <c r="P61" i="3"/>
  <c r="BG92" i="3"/>
  <c r="BG61" i="3"/>
  <c r="BJ61" i="3"/>
  <c r="BJ67" i="3"/>
  <c r="BJ92" i="3"/>
  <c r="BQ69" i="3"/>
  <c r="BQ93" i="3"/>
  <c r="BT69" i="3"/>
  <c r="BT158" i="3" s="1"/>
  <c r="BT93" i="3"/>
  <c r="BH92" i="3"/>
  <c r="BH61" i="3"/>
  <c r="Y92" i="3"/>
  <c r="Y61" i="3"/>
  <c r="U92" i="3"/>
  <c r="U61" i="3"/>
  <c r="BG158" i="3"/>
  <c r="BG70" i="3"/>
  <c r="K86" i="3"/>
  <c r="K91" i="3"/>
  <c r="L67" i="3"/>
  <c r="L93" i="3" s="1"/>
  <c r="L61" i="3"/>
  <c r="BF92" i="3"/>
  <c r="BF61" i="3"/>
  <c r="AB67" i="3"/>
  <c r="AB69" i="3" s="1"/>
  <c r="AB73" i="3" s="1"/>
  <c r="AB61" i="3"/>
  <c r="K87" i="3"/>
  <c r="I92" i="3"/>
  <c r="I61" i="3"/>
  <c r="BK69" i="3"/>
  <c r="BK158" i="3" s="1"/>
  <c r="BK93" i="3"/>
  <c r="O88" i="3"/>
  <c r="BL61" i="3"/>
  <c r="BL92" i="3"/>
  <c r="BN69" i="3"/>
  <c r="BN70" i="3" s="1"/>
  <c r="BN93" i="3"/>
  <c r="AZ92" i="3"/>
  <c r="AZ61" i="3"/>
  <c r="H67" i="3"/>
  <c r="H69" i="3" s="1"/>
  <c r="H70" i="3" s="1"/>
  <c r="H61" i="3"/>
  <c r="Q92" i="3"/>
  <c r="Q61" i="3"/>
  <c r="BL69" i="3"/>
  <c r="BL93" i="3"/>
  <c r="J146" i="3"/>
  <c r="K144" i="3"/>
  <c r="K146" i="3" s="1"/>
  <c r="N146" i="3"/>
  <c r="O144" i="3"/>
  <c r="O146" i="3" s="1"/>
  <c r="U146" i="3"/>
  <c r="V144" i="3"/>
  <c r="W131" i="3"/>
  <c r="X41" i="3"/>
  <c r="W88" i="3"/>
  <c r="W85" i="3"/>
  <c r="W86" i="3"/>
  <c r="W87" i="3"/>
  <c r="W60" i="3"/>
  <c r="W54" i="3"/>
  <c r="W92" i="3"/>
  <c r="W61" i="3"/>
  <c r="BL72" i="3"/>
  <c r="BL70" i="3"/>
  <c r="BL73" i="3"/>
  <c r="BM72" i="3"/>
  <c r="BM70" i="3"/>
  <c r="BM73" i="3"/>
  <c r="BO73" i="3"/>
  <c r="BO70" i="3"/>
  <c r="BP73" i="3"/>
  <c r="BP70" i="3"/>
  <c r="BL158" i="3"/>
  <c r="BO158" i="3"/>
  <c r="BS73" i="3"/>
  <c r="BS72" i="3"/>
  <c r="BS70" i="3"/>
  <c r="BK70" i="3"/>
  <c r="O86" i="3"/>
  <c r="O60" i="3"/>
  <c r="S60" i="3"/>
  <c r="S61" i="3" s="1"/>
  <c r="O122" i="3"/>
  <c r="O131" i="3" s="1"/>
  <c r="S86" i="3"/>
  <c r="S87" i="3"/>
  <c r="S91" i="3"/>
  <c r="I67" i="3"/>
  <c r="I69" i="3" s="1"/>
  <c r="K111" i="3"/>
  <c r="O87" i="3"/>
  <c r="K60" i="3"/>
  <c r="O111" i="3"/>
  <c r="G92" i="3"/>
  <c r="K88" i="3"/>
  <c r="E67" i="3"/>
  <c r="E69" i="3" s="1"/>
  <c r="E72" i="3" s="1"/>
  <c r="E80" i="3" s="1"/>
  <c r="O41" i="3"/>
  <c r="S41" i="3"/>
  <c r="S88" i="3"/>
  <c r="L92" i="3"/>
  <c r="T92" i="3"/>
  <c r="Q67" i="3"/>
  <c r="Q93" i="3" s="1"/>
  <c r="T93" i="3"/>
  <c r="AB92" i="3"/>
  <c r="I93" i="3"/>
  <c r="G93" i="3"/>
  <c r="G69" i="3"/>
  <c r="G73" i="3" s="1"/>
  <c r="W67" i="3"/>
  <c r="W93" i="3" s="1"/>
  <c r="Y67" i="3"/>
  <c r="Y69" i="3" s="1"/>
  <c r="K131" i="3"/>
  <c r="S131" i="3"/>
  <c r="D67" i="3"/>
  <c r="D93" i="3" s="1"/>
  <c r="AA67" i="3"/>
  <c r="AA93" i="3" s="1"/>
  <c r="U67" i="3"/>
  <c r="U93" i="3" s="1"/>
  <c r="H92" i="3"/>
  <c r="P67" i="3"/>
  <c r="P93" i="3" s="1"/>
  <c r="N67" i="3"/>
  <c r="N92" i="3"/>
  <c r="V92" i="3"/>
  <c r="V67" i="3"/>
  <c r="F67" i="3"/>
  <c r="F92" i="3"/>
  <c r="M67" i="3"/>
  <c r="M92" i="3"/>
  <c r="X92" i="3"/>
  <c r="X67" i="3"/>
  <c r="R92" i="3"/>
  <c r="R67" i="3"/>
  <c r="J92" i="3"/>
  <c r="J67" i="3"/>
  <c r="Z92" i="3"/>
  <c r="Z67" i="3"/>
  <c r="T73" i="3"/>
  <c r="T72" i="3"/>
  <c r="T80" i="3" s="1"/>
  <c r="BF67" i="3"/>
  <c r="BF93" i="3" s="1"/>
  <c r="AZ67" i="3"/>
  <c r="AZ93" i="3" s="1"/>
  <c r="BH67" i="3"/>
  <c r="BH69" i="3" s="1"/>
  <c r="BH70" i="3" s="1"/>
  <c r="BD92" i="3"/>
  <c r="BD67" i="3"/>
  <c r="BG73" i="3"/>
  <c r="BG72" i="3"/>
  <c r="BG93" i="3"/>
  <c r="BC92" i="3"/>
  <c r="BC67" i="3"/>
  <c r="BA67" i="3"/>
  <c r="BA92" i="3"/>
  <c r="BB92" i="3"/>
  <c r="BB67" i="3"/>
  <c r="BE92" i="3"/>
  <c r="BE67" i="3"/>
  <c r="BI92" i="3"/>
  <c r="BI67" i="3"/>
  <c r="X49" i="8" l="1"/>
  <c r="X52" i="8" s="1"/>
  <c r="X59" i="8"/>
  <c r="R49" i="8"/>
  <c r="R52" i="8" s="1"/>
  <c r="R59" i="8"/>
  <c r="M49" i="8"/>
  <c r="M52" i="8" s="1"/>
  <c r="M59" i="8"/>
  <c r="N49" i="8"/>
  <c r="N59" i="8"/>
  <c r="U49" i="8"/>
  <c r="U59" i="8"/>
  <c r="Z49" i="8"/>
  <c r="Z59" i="8"/>
  <c r="Q49" i="8"/>
  <c r="Q52" i="8" s="1"/>
  <c r="Q59" i="8"/>
  <c r="P49" i="8"/>
  <c r="P59" i="8"/>
  <c r="K49" i="8"/>
  <c r="K52" i="8" s="1"/>
  <c r="K59" i="8"/>
  <c r="AA49" i="8"/>
  <c r="AA52" i="8" s="1"/>
  <c r="AA59" i="8"/>
  <c r="V49" i="8"/>
  <c r="V59" i="8"/>
  <c r="AC49" i="8"/>
  <c r="AC59" i="8"/>
  <c r="O49" i="8"/>
  <c r="O52" i="8" s="1"/>
  <c r="O59" i="8"/>
  <c r="Y49" i="8"/>
  <c r="Y59" i="8"/>
  <c r="S49" i="8"/>
  <c r="S59" i="8"/>
  <c r="L49" i="8"/>
  <c r="L59" i="8"/>
  <c r="J49" i="8"/>
  <c r="J52" i="8" s="1"/>
  <c r="J59" i="8"/>
  <c r="W49" i="8"/>
  <c r="W59" i="8"/>
  <c r="AD49" i="8"/>
  <c r="AD52" i="8" s="1"/>
  <c r="AD59" i="8"/>
  <c r="AB49" i="8"/>
  <c r="AB59" i="8"/>
  <c r="T49" i="8"/>
  <c r="T59" i="8"/>
  <c r="AI42" i="8"/>
  <c r="AD69" i="3"/>
  <c r="AD93" i="3"/>
  <c r="AG70" i="3"/>
  <c r="AG73" i="3"/>
  <c r="AG72" i="3"/>
  <c r="AG80" i="3" s="1"/>
  <c r="AI70" i="3"/>
  <c r="AI73" i="3"/>
  <c r="AI72" i="3"/>
  <c r="AI80" i="3" s="1"/>
  <c r="AE69" i="3"/>
  <c r="AE93" i="3"/>
  <c r="AC73" i="3"/>
  <c r="AC72" i="3"/>
  <c r="AC80" i="3" s="1"/>
  <c r="AC70" i="3"/>
  <c r="AF69" i="3"/>
  <c r="AF93" i="3"/>
  <c r="BN72" i="3"/>
  <c r="BN158" i="3"/>
  <c r="BP72" i="3"/>
  <c r="L69" i="3"/>
  <c r="L70" i="3" s="1"/>
  <c r="BN73" i="3"/>
  <c r="K67" i="3"/>
  <c r="K69" i="3" s="1"/>
  <c r="K70" i="3" s="1"/>
  <c r="K61" i="3"/>
  <c r="BT73" i="3"/>
  <c r="H73" i="3"/>
  <c r="I72" i="3"/>
  <c r="I80" i="3" s="1"/>
  <c r="I70" i="3"/>
  <c r="BJ69" i="3"/>
  <c r="BJ93" i="3"/>
  <c r="H72" i="3"/>
  <c r="H80" i="3" s="1"/>
  <c r="BR69" i="3"/>
  <c r="BR93" i="3"/>
  <c r="BQ73" i="3"/>
  <c r="BQ72" i="3"/>
  <c r="BQ70" i="3"/>
  <c r="BQ158" i="3"/>
  <c r="O92" i="3"/>
  <c r="O61" i="3"/>
  <c r="BT72" i="3"/>
  <c r="H93" i="3"/>
  <c r="BK72" i="3"/>
  <c r="AB72" i="3"/>
  <c r="AB80" i="3" s="1"/>
  <c r="AB70" i="3"/>
  <c r="BT70" i="3"/>
  <c r="Y72" i="3"/>
  <c r="Y80" i="3" s="1"/>
  <c r="Y70" i="3"/>
  <c r="S67" i="3"/>
  <c r="S69" i="3" s="1"/>
  <c r="S70" i="3" s="1"/>
  <c r="BK73" i="3"/>
  <c r="AB93" i="3"/>
  <c r="S92" i="3"/>
  <c r="V146" i="3"/>
  <c r="W144" i="3"/>
  <c r="W146" i="3" s="1"/>
  <c r="O67" i="3"/>
  <c r="O93" i="3" s="1"/>
  <c r="K92" i="3"/>
  <c r="I73" i="3"/>
  <c r="E73" i="3"/>
  <c r="E93" i="3"/>
  <c r="Q69" i="3"/>
  <c r="Q70" i="3" s="1"/>
  <c r="Y73" i="3"/>
  <c r="Y93" i="3"/>
  <c r="AA69" i="3"/>
  <c r="W69" i="3"/>
  <c r="G72" i="3"/>
  <c r="G80" i="3" s="1"/>
  <c r="U69" i="3"/>
  <c r="D69" i="3"/>
  <c r="D73" i="3" s="1"/>
  <c r="P69" i="3"/>
  <c r="BF69" i="3"/>
  <c r="F69" i="3"/>
  <c r="F93" i="3"/>
  <c r="R93" i="3"/>
  <c r="R69" i="3"/>
  <c r="R70" i="3" s="1"/>
  <c r="M93" i="3"/>
  <c r="M69" i="3"/>
  <c r="M70" i="3" s="1"/>
  <c r="V93" i="3"/>
  <c r="V69" i="3"/>
  <c r="V70" i="3" s="1"/>
  <c r="N69" i="3"/>
  <c r="N70" i="3" s="1"/>
  <c r="N93" i="3"/>
  <c r="S93" i="3"/>
  <c r="X69" i="3"/>
  <c r="X70" i="3" s="1"/>
  <c r="X93" i="3"/>
  <c r="Z69" i="3"/>
  <c r="Z70" i="3" s="1"/>
  <c r="Z93" i="3"/>
  <c r="J69" i="3"/>
  <c r="J70" i="3" s="1"/>
  <c r="J93" i="3"/>
  <c r="BH73" i="3"/>
  <c r="BH158" i="3"/>
  <c r="AZ69" i="3"/>
  <c r="AZ70" i="3" s="1"/>
  <c r="BH72" i="3"/>
  <c r="BH93" i="3"/>
  <c r="BD93" i="3"/>
  <c r="BD69" i="3"/>
  <c r="BD70" i="3" s="1"/>
  <c r="BE69" i="3"/>
  <c r="BE70" i="3" s="1"/>
  <c r="BE93" i="3"/>
  <c r="BB69" i="3"/>
  <c r="BB70" i="3" s="1"/>
  <c r="BB93" i="3"/>
  <c r="BA69" i="3"/>
  <c r="BA93" i="3"/>
  <c r="BC93" i="3"/>
  <c r="BC69" i="3"/>
  <c r="BC70" i="3" s="1"/>
  <c r="BI69" i="3"/>
  <c r="BI70" i="3" s="1"/>
  <c r="BI93" i="3"/>
  <c r="U52" i="8" l="1"/>
  <c r="L52" i="8"/>
  <c r="T52" i="8"/>
  <c r="AC52" i="8"/>
  <c r="N52" i="8"/>
  <c r="AB52" i="8"/>
  <c r="Z52" i="8"/>
  <c r="W52" i="8"/>
  <c r="Y52" i="8"/>
  <c r="V52" i="8"/>
  <c r="P52" i="8"/>
  <c r="S52" i="8"/>
  <c r="AJ42" i="8"/>
  <c r="AE73" i="3"/>
  <c r="AE70" i="3"/>
  <c r="AE72" i="3"/>
  <c r="AE80" i="3" s="1"/>
  <c r="AF73" i="3"/>
  <c r="AF72" i="3"/>
  <c r="AF80" i="3" s="1"/>
  <c r="AF70" i="3"/>
  <c r="AD73" i="3"/>
  <c r="AD72" i="3"/>
  <c r="AD80" i="3" s="1"/>
  <c r="AD70" i="3"/>
  <c r="K93" i="3"/>
  <c r="L73" i="3"/>
  <c r="L72" i="3"/>
  <c r="L80" i="3" s="1"/>
  <c r="P72" i="3"/>
  <c r="P80" i="3" s="1"/>
  <c r="P70" i="3"/>
  <c r="BR158" i="3"/>
  <c r="BR73" i="3"/>
  <c r="BR70" i="3"/>
  <c r="BR72" i="3"/>
  <c r="BJ73" i="3"/>
  <c r="BJ70" i="3"/>
  <c r="BJ72" i="3"/>
  <c r="BJ158" i="3"/>
  <c r="BF73" i="3"/>
  <c r="BF70" i="3"/>
  <c r="AA73" i="3"/>
  <c r="AA70" i="3"/>
  <c r="BA158" i="3"/>
  <c r="BA70" i="3"/>
  <c r="U73" i="3"/>
  <c r="U70" i="3"/>
  <c r="W72" i="3"/>
  <c r="W80" i="3" s="1"/>
  <c r="W70" i="3"/>
  <c r="O69" i="3"/>
  <c r="W73" i="3"/>
  <c r="D72" i="3"/>
  <c r="D80" i="3" s="1"/>
  <c r="AA72" i="3"/>
  <c r="AA80" i="3" s="1"/>
  <c r="BF80" i="3"/>
  <c r="O73" i="3"/>
  <c r="Q72" i="3"/>
  <c r="Q80" i="3" s="1"/>
  <c r="Q73" i="3"/>
  <c r="U72" i="3"/>
  <c r="U80" i="3" s="1"/>
  <c r="BF158" i="3"/>
  <c r="P73" i="3"/>
  <c r="BF72" i="3"/>
  <c r="V73" i="3"/>
  <c r="V72" i="3"/>
  <c r="V80" i="3" s="1"/>
  <c r="M72" i="3"/>
  <c r="M80" i="3" s="1"/>
  <c r="M73" i="3"/>
  <c r="R72" i="3"/>
  <c r="R80" i="3" s="1"/>
  <c r="R73" i="3"/>
  <c r="N73" i="3"/>
  <c r="N72" i="3"/>
  <c r="N80" i="3" s="1"/>
  <c r="K72" i="3"/>
  <c r="K80" i="3" s="1"/>
  <c r="K73" i="3"/>
  <c r="F72" i="3"/>
  <c r="F80" i="3" s="1"/>
  <c r="F73" i="3"/>
  <c r="X72" i="3"/>
  <c r="X80" i="3" s="1"/>
  <c r="X73" i="3"/>
  <c r="S73" i="3"/>
  <c r="S72" i="3"/>
  <c r="S80" i="3" s="1"/>
  <c r="Z72" i="3"/>
  <c r="Z80" i="3" s="1"/>
  <c r="Z73" i="3"/>
  <c r="J72" i="3"/>
  <c r="J80" i="3" s="1"/>
  <c r="J73" i="3"/>
  <c r="BD80" i="3"/>
  <c r="BD158" i="3"/>
  <c r="BB80" i="3"/>
  <c r="BB158" i="3"/>
  <c r="BE80" i="3"/>
  <c r="BE158" i="3"/>
  <c r="AZ72" i="3"/>
  <c r="AZ80" i="3" s="1"/>
  <c r="AZ158" i="3"/>
  <c r="BI164" i="3"/>
  <c r="BI158" i="3"/>
  <c r="BC80" i="3"/>
  <c r="BC158" i="3"/>
  <c r="AZ73" i="3"/>
  <c r="BD72" i="3"/>
  <c r="BD73" i="3"/>
  <c r="BC72" i="3"/>
  <c r="BC73" i="3"/>
  <c r="BA73" i="3"/>
  <c r="BA72" i="3"/>
  <c r="BA80" i="3" s="1"/>
  <c r="BB73" i="3"/>
  <c r="BB72" i="3"/>
  <c r="BE73" i="3"/>
  <c r="BE72" i="3"/>
  <c r="BI72" i="3"/>
  <c r="BI73" i="3"/>
  <c r="D27" i="3"/>
  <c r="V27" i="3"/>
  <c r="AK42" i="8" l="1"/>
  <c r="O72" i="3"/>
  <c r="O80" i="3" s="1"/>
  <c r="O70" i="3"/>
  <c r="AL42" i="8" l="1"/>
  <c r="AM42" i="8" l="1"/>
  <c r="AN42" i="8" l="1"/>
  <c r="AO42" i="8" l="1"/>
  <c r="AP42" i="8"/>
  <c r="AE38" i="8"/>
  <c r="AE43" i="8" s="1"/>
  <c r="AF38" i="8" l="1"/>
  <c r="AF43" i="8" s="1"/>
  <c r="AH38" i="8"/>
  <c r="AH43" i="8" s="1"/>
  <c r="AE47" i="8"/>
  <c r="AG38" i="8"/>
  <c r="AG43" i="8" s="1"/>
  <c r="AF47" i="8" l="1"/>
  <c r="AF48" i="8" s="1"/>
  <c r="AF49" i="8" s="1"/>
  <c r="AF52" i="8" s="1"/>
  <c r="AG47" i="8"/>
  <c r="AE48" i="8"/>
  <c r="AE49" i="8" s="1"/>
  <c r="AI38" i="8"/>
  <c r="AI43" i="8" s="1"/>
  <c r="AH47" i="8"/>
  <c r="AE52" i="8" l="1"/>
  <c r="AJ38" i="8"/>
  <c r="AJ43" i="8" s="1"/>
  <c r="AG48" i="8"/>
  <c r="AG49" i="8" s="1"/>
  <c r="AI47" i="8"/>
  <c r="AH48" i="8"/>
  <c r="AH49" i="8" s="1"/>
  <c r="AH52" i="8" l="1"/>
  <c r="AI48" i="8"/>
  <c r="AI49" i="8" s="1"/>
  <c r="AK38" i="8"/>
  <c r="AK43" i="8" s="1"/>
  <c r="AG52" i="8"/>
  <c r="AJ47" i="8"/>
  <c r="AI52" i="8" l="1"/>
  <c r="AJ48" i="8"/>
  <c r="AJ49" i="8" s="1"/>
  <c r="AL38" i="8"/>
  <c r="AL43" i="8" s="1"/>
  <c r="AK47" i="8"/>
  <c r="AJ52" i="8" l="1"/>
  <c r="AL47" i="8"/>
  <c r="AK48" i="8"/>
  <c r="AK49" i="8" s="1"/>
  <c r="AM38" i="8"/>
  <c r="AM43" i="8" s="1"/>
  <c r="AM47" i="8" l="1"/>
  <c r="AL48" i="8"/>
  <c r="AL49" i="8" s="1"/>
  <c r="AN38" i="8"/>
  <c r="AN43" i="8" s="1"/>
  <c r="AK52" i="8"/>
  <c r="AL52" i="8" l="1"/>
  <c r="AP38" i="8"/>
  <c r="AP43" i="8" s="1"/>
  <c r="AO38" i="8"/>
  <c r="AO43" i="8" s="1"/>
  <c r="AM48" i="8"/>
  <c r="AM49" i="8" s="1"/>
  <c r="AN47" i="8"/>
  <c r="AO47" i="8" l="1"/>
  <c r="AN48" i="8"/>
  <c r="AN49" i="8" s="1"/>
  <c r="AM52" i="8"/>
  <c r="AP47" i="8"/>
  <c r="AP48" i="8" l="1"/>
  <c r="AP49" i="8" s="1"/>
  <c r="AQ49" i="8" s="1"/>
  <c r="AR49" i="8" s="1"/>
  <c r="AS49" i="8" s="1"/>
  <c r="AT49" i="8" s="1"/>
  <c r="AU49" i="8" s="1"/>
  <c r="AV49" i="8" s="1"/>
  <c r="AW49" i="8" s="1"/>
  <c r="AX49" i="8" s="1"/>
  <c r="AY49" i="8" s="1"/>
  <c r="AZ49" i="8" s="1"/>
  <c r="BA49" i="8" s="1"/>
  <c r="BB49" i="8" s="1"/>
  <c r="BC49" i="8" s="1"/>
  <c r="BD49" i="8" s="1"/>
  <c r="BE49" i="8" s="1"/>
  <c r="BF49" i="8" s="1"/>
  <c r="BG49" i="8" s="1"/>
  <c r="BH49" i="8" s="1"/>
  <c r="BI49" i="8" s="1"/>
  <c r="BJ49" i="8" s="1"/>
  <c r="BK49" i="8" s="1"/>
  <c r="BL49" i="8" s="1"/>
  <c r="BM49" i="8" s="1"/>
  <c r="BN49" i="8" s="1"/>
  <c r="BO49" i="8" s="1"/>
  <c r="BP49" i="8" s="1"/>
  <c r="BQ49" i="8" s="1"/>
  <c r="BR49" i="8" s="1"/>
  <c r="BS49" i="8" s="1"/>
  <c r="BT49" i="8" s="1"/>
  <c r="BU49" i="8" s="1"/>
  <c r="BV49" i="8" s="1"/>
  <c r="BW49" i="8" s="1"/>
  <c r="BX49" i="8" s="1"/>
  <c r="BY49" i="8" s="1"/>
  <c r="BZ49" i="8" s="1"/>
  <c r="CA49" i="8" s="1"/>
  <c r="CB49" i="8" s="1"/>
  <c r="CC49" i="8" s="1"/>
  <c r="CD49" i="8" s="1"/>
  <c r="CE49" i="8" s="1"/>
  <c r="CF49" i="8" s="1"/>
  <c r="CG49" i="8" s="1"/>
  <c r="CH49" i="8" s="1"/>
  <c r="CI49" i="8" s="1"/>
  <c r="CJ49" i="8" s="1"/>
  <c r="CK49" i="8" s="1"/>
  <c r="CL49" i="8" s="1"/>
  <c r="CM49" i="8" s="1"/>
  <c r="CN49" i="8" s="1"/>
  <c r="CO49" i="8" s="1"/>
  <c r="CP49" i="8" s="1"/>
  <c r="AG69" i="8" s="1"/>
  <c r="AG70" i="8" s="1"/>
  <c r="AN52" i="8"/>
  <c r="AO48" i="8"/>
  <c r="AO49" i="8" s="1"/>
  <c r="AO52" i="8" l="1"/>
  <c r="AP52" i="8"/>
  <c r="AT69" i="8" l="1"/>
  <c r="AT70" i="8" s="1"/>
  <c r="AT72" i="8" s="1"/>
  <c r="AG7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15" authorId="0" shapeId="0" xr:uid="{00000000-0006-0000-0200-000001000000}">
      <text>
        <r>
          <rPr>
            <sz val="11"/>
            <color theme="1"/>
            <rFont val="Calibri"/>
            <family val="2"/>
            <scheme val="minor"/>
          </rPr>
          <t>William:
 It includes data centre platforms and systems for AI, HPC, and accelerated computing; Mellanox networking and interconnects solutions; automotive AI Cockpit, autonomous driving development agreements and autonomous vehicle solutions; cryptocurrency mining processors or CMP; Jetson for robotics and other embedded platforms; and NVIDIA AI Enterprise software.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5"/>
        </ext>
      </extLst>
    </bk>
  </futureMetadata>
  <futureMetadata name="XLDAPR" count="1">
    <bk>
      <extLst>
        <ext uri="{bdbb8cdc-fa1e-496e-a857-3c3f30c029c3}">
          <xda:dynamicArrayProperties fDynamic="1" fCollapsed="0"/>
        </ext>
      </extLst>
    </bk>
  </futureMetadata>
  <cellMetadata count="1">
    <bk>
      <rc t="2" v="0"/>
    </bk>
  </cellMetadata>
  <valueMetadata count="4">
    <bk>
      <rc t="1" v="0"/>
    </bk>
    <bk>
      <rc t="1" v="1"/>
    </bk>
    <bk>
      <rc t="1" v="2"/>
    </bk>
    <bk>
      <rc t="1" v="3"/>
    </bk>
  </valueMetadata>
</metadata>
</file>

<file path=xl/sharedStrings.xml><?xml version="1.0" encoding="utf-8"?>
<sst xmlns="http://schemas.openxmlformats.org/spreadsheetml/2006/main" count="3194" uniqueCount="1724">
  <si>
    <t>Price</t>
  </si>
  <si>
    <t>Shares</t>
  </si>
  <si>
    <t>MC</t>
  </si>
  <si>
    <t>Cash</t>
  </si>
  <si>
    <t>Debt</t>
  </si>
  <si>
    <t>EV</t>
  </si>
  <si>
    <t>Company Name</t>
  </si>
  <si>
    <t>NVIDIA Corporation</t>
  </si>
  <si>
    <t>Ticker</t>
  </si>
  <si>
    <t xml:space="preserve">NVDA </t>
  </si>
  <si>
    <t>Country</t>
  </si>
  <si>
    <t>USA</t>
  </si>
  <si>
    <t>Sector</t>
  </si>
  <si>
    <t>Information Technology</t>
  </si>
  <si>
    <t>Industry</t>
  </si>
  <si>
    <t>Semiconductors</t>
  </si>
  <si>
    <t>Quarter</t>
  </si>
  <si>
    <t>Filing Date</t>
  </si>
  <si>
    <t>Period of Report</t>
  </si>
  <si>
    <t>Revenue Breakdown *in millions</t>
  </si>
  <si>
    <t>Graphics</t>
  </si>
  <si>
    <t>Revenue</t>
  </si>
  <si>
    <t>Expenses</t>
  </si>
  <si>
    <t>Operating Income</t>
  </si>
  <si>
    <t>Margin</t>
  </si>
  <si>
    <t>Compute &amp; Networking</t>
  </si>
  <si>
    <t>Tegra Processor</t>
  </si>
  <si>
    <t>All Other</t>
  </si>
  <si>
    <t>Revenue by Segment *in millions</t>
  </si>
  <si>
    <t>Gaming</t>
  </si>
  <si>
    <t>Data Center</t>
  </si>
  <si>
    <t>Professional Visualization</t>
  </si>
  <si>
    <t>Automotive</t>
  </si>
  <si>
    <t>OEM &amp; Other</t>
  </si>
  <si>
    <t>Total Revenue</t>
  </si>
  <si>
    <t>Gaming y/y</t>
  </si>
  <si>
    <t>Data Center y/y</t>
  </si>
  <si>
    <t>Professional Visualization y/y</t>
  </si>
  <si>
    <t>Automotive y/y</t>
  </si>
  <si>
    <t>OEM &amp; Other y/y</t>
  </si>
  <si>
    <t>b v</t>
  </si>
  <si>
    <t>Total Revenue y/y</t>
  </si>
  <si>
    <t>Revenue by Region *in millions</t>
  </si>
  <si>
    <t>Taiwan</t>
  </si>
  <si>
    <t>China</t>
  </si>
  <si>
    <t>United States</t>
  </si>
  <si>
    <t>Other Countries</t>
  </si>
  <si>
    <t>Income Statement *in millions</t>
  </si>
  <si>
    <t>COGs</t>
  </si>
  <si>
    <t>Gross Profit</t>
  </si>
  <si>
    <t>Operating Expenses</t>
  </si>
  <si>
    <t>R&amp;D</t>
  </si>
  <si>
    <t>SG&amp;A</t>
  </si>
  <si>
    <t>Acquisition termination cost</t>
  </si>
  <si>
    <t>Total Operating Expenses</t>
  </si>
  <si>
    <t>Other Income</t>
  </si>
  <si>
    <t>Interest Income</t>
  </si>
  <si>
    <t>Interest Expense</t>
  </si>
  <si>
    <t>Other</t>
  </si>
  <si>
    <t>Other income</t>
  </si>
  <si>
    <t>Income before tax</t>
  </si>
  <si>
    <t>Taxes</t>
  </si>
  <si>
    <t>Net Income</t>
  </si>
  <si>
    <t>EPS - Basic</t>
  </si>
  <si>
    <t>EPS - Diluted</t>
  </si>
  <si>
    <t>Shares - Basic</t>
  </si>
  <si>
    <t>Shares - Diluted</t>
  </si>
  <si>
    <t>Dividends per share</t>
  </si>
  <si>
    <t>EPS - 4-1</t>
  </si>
  <si>
    <t>Shares 4-1</t>
  </si>
  <si>
    <t>Operating Expenses/Gross Profit</t>
  </si>
  <si>
    <t>Aqcuisition termination cost</t>
  </si>
  <si>
    <t>Total Operating Expenses/Gross Profit</t>
  </si>
  <si>
    <t>Margins</t>
  </si>
  <si>
    <t>Gross Profit Margin</t>
  </si>
  <si>
    <t>Operating Margin</t>
  </si>
  <si>
    <t>Net Margin</t>
  </si>
  <si>
    <t>Balance Sheet *in millions, USD</t>
  </si>
  <si>
    <t>Current Assets</t>
  </si>
  <si>
    <t>Cash and cash equivalents</t>
  </si>
  <si>
    <t>Marketable securities</t>
  </si>
  <si>
    <t>AR</t>
  </si>
  <si>
    <t>Inventories</t>
  </si>
  <si>
    <t>Prepaid expenses and other current assets</t>
  </si>
  <si>
    <t>Total Current Assets</t>
  </si>
  <si>
    <t>Non-current Assets</t>
  </si>
  <si>
    <t>PP&amp;E</t>
  </si>
  <si>
    <t>Operating lease assets</t>
  </si>
  <si>
    <t>Goodwill</t>
  </si>
  <si>
    <t>Intangible assets</t>
  </si>
  <si>
    <t>Deferred income tax assets</t>
  </si>
  <si>
    <t>Other assets</t>
  </si>
  <si>
    <t>Total Assets</t>
  </si>
  <si>
    <t>Current Liabilities</t>
  </si>
  <si>
    <t>AP</t>
  </si>
  <si>
    <t>Accrued and other current liabilities</t>
  </si>
  <si>
    <t>Short-term debt</t>
  </si>
  <si>
    <t>Total Current Liabilities</t>
  </si>
  <si>
    <t>Non-current Liabilities</t>
  </si>
  <si>
    <t>Long-term debt</t>
  </si>
  <si>
    <t>Long-term oeprating lease liabilities</t>
  </si>
  <si>
    <t>Other long-term liabilities</t>
  </si>
  <si>
    <t>Total Liabilities</t>
  </si>
  <si>
    <t>Equity</t>
  </si>
  <si>
    <t>Preferred stock</t>
  </si>
  <si>
    <t>Common stock</t>
  </si>
  <si>
    <t>Additional paid-in capital</t>
  </si>
  <si>
    <t>Treasury stock at cost</t>
  </si>
  <si>
    <t>Accumulated other comprehensive loss</t>
  </si>
  <si>
    <t>Retained earnings</t>
  </si>
  <si>
    <t>Total Equity</t>
  </si>
  <si>
    <t>Total Equity &amp; Liabilities</t>
  </si>
  <si>
    <t>Cash Flow *in millions</t>
  </si>
  <si>
    <t>CFFO</t>
  </si>
  <si>
    <t>CapEx</t>
  </si>
  <si>
    <t>FCF</t>
  </si>
  <si>
    <t>2007</t>
  </si>
  <si>
    <t>2008</t>
  </si>
  <si>
    <t>2009</t>
  </si>
  <si>
    <t>2010</t>
  </si>
  <si>
    <t>2011</t>
  </si>
  <si>
    <t>2012</t>
  </si>
  <si>
    <t>2013</t>
  </si>
  <si>
    <t>2014</t>
  </si>
  <si>
    <t>2015</t>
  </si>
  <si>
    <t>2016</t>
  </si>
  <si>
    <t>2017</t>
  </si>
  <si>
    <t>2018</t>
  </si>
  <si>
    <t>2019</t>
  </si>
  <si>
    <t>2020</t>
  </si>
  <si>
    <t>2021</t>
  </si>
  <si>
    <t>2022</t>
  </si>
  <si>
    <t>TTM</t>
  </si>
  <si>
    <t>Revenue per share</t>
  </si>
  <si>
    <t>1.45</t>
  </si>
  <si>
    <t>1.86</t>
  </si>
  <si>
    <t>1.56</t>
  </si>
  <si>
    <t>1.51</t>
  </si>
  <si>
    <t>1.54</t>
  </si>
  <si>
    <t>1.66</t>
  </si>
  <si>
    <t>1.73</t>
  </si>
  <si>
    <t>1.76</t>
  </si>
  <si>
    <t>2.12</t>
  </si>
  <si>
    <t>2.31</t>
  </si>
  <si>
    <t>3.19</t>
  </si>
  <si>
    <t>4.05</t>
  </si>
  <si>
    <t>4.82</t>
  </si>
  <si>
    <t>4.48</t>
  </si>
  <si>
    <t>6.76</t>
  </si>
  <si>
    <t>10.75</t>
  </si>
  <si>
    <t>11.89</t>
  </si>
  <si>
    <t>Earnings per share</t>
  </si>
  <si>
    <t>0.21</t>
  </si>
  <si>
    <t>0.36</t>
  </si>
  <si>
    <t>(0.01)</t>
  </si>
  <si>
    <t>(0.03)</t>
  </si>
  <si>
    <t>0.11</t>
  </si>
  <si>
    <t>0.24</t>
  </si>
  <si>
    <t>0.23</t>
  </si>
  <si>
    <t>0.19</t>
  </si>
  <si>
    <t>0.29</t>
  </si>
  <si>
    <t>0.28</t>
  </si>
  <si>
    <t>0.77</t>
  </si>
  <si>
    <t>1.27</t>
  </si>
  <si>
    <t>1.70</t>
  </si>
  <si>
    <t>1.15</t>
  </si>
  <si>
    <t>3.89</t>
  </si>
  <si>
    <t>3.10</t>
  </si>
  <si>
    <t>FCF per share</t>
  </si>
  <si>
    <t>0.49</t>
  </si>
  <si>
    <t>(0.07)</t>
  </si>
  <si>
    <t>0.25</t>
  </si>
  <si>
    <t>0.32</t>
  </si>
  <si>
    <t>0.26</t>
  </si>
  <si>
    <t>0.35</t>
  </si>
  <si>
    <t>0.50</t>
  </si>
  <si>
    <t>0.69</t>
  </si>
  <si>
    <t>1.21</t>
  </si>
  <si>
    <t>1.29</t>
  </si>
  <si>
    <t>1.75</t>
  </si>
  <si>
    <t>1.90</t>
  </si>
  <si>
    <t>3.25</t>
  </si>
  <si>
    <t>2.50</t>
  </si>
  <si>
    <t>- -</t>
  </si>
  <si>
    <t>0.02</t>
  </si>
  <si>
    <t>0.08</t>
  </si>
  <si>
    <t>0.10</t>
  </si>
  <si>
    <t>0.12</t>
  </si>
  <si>
    <t>0.14</t>
  </si>
  <si>
    <t>0.15</t>
  </si>
  <si>
    <t>0.16</t>
  </si>
  <si>
    <t>CAPEX per share</t>
  </si>
  <si>
    <t>0.07</t>
  </si>
  <si>
    <t>0.09</t>
  </si>
  <si>
    <t>0.04</t>
  </si>
  <si>
    <t>0.06</t>
  </si>
  <si>
    <t>0.20</t>
  </si>
  <si>
    <t>0.46</t>
  </si>
  <si>
    <t>0.39</t>
  </si>
  <si>
    <t>0.52</t>
  </si>
  <si>
    <t>Book Value per sh.</t>
  </si>
  <si>
    <t>0.95</t>
  </si>
  <si>
    <t>1.19</t>
  </si>
  <si>
    <t>1.09</t>
  </si>
  <si>
    <t>1.38</t>
  </si>
  <si>
    <t>1.72</t>
  </si>
  <si>
    <t>1.95</t>
  </si>
  <si>
    <t>2.00</t>
  </si>
  <si>
    <t>2.06</t>
  </si>
  <si>
    <t>2.66</t>
  </si>
  <si>
    <t>3.12</t>
  </si>
  <si>
    <t>3.84</t>
  </si>
  <si>
    <t>5.01</t>
  </si>
  <si>
    <t>6.84</t>
  </si>
  <si>
    <t>10.63</t>
  </si>
  <si>
    <t>10.05</t>
  </si>
  <si>
    <t>Comm.Shares outs.</t>
  </si>
  <si>
    <t>2,113</t>
  </si>
  <si>
    <t>2,200</t>
  </si>
  <si>
    <t>2,193</t>
  </si>
  <si>
    <t>2,198</t>
  </si>
  <si>
    <t>2,301</t>
  </si>
  <si>
    <t>2,415</t>
  </si>
  <si>
    <t>2,477</t>
  </si>
  <si>
    <t>2,352</t>
  </si>
  <si>
    <t>2,209</t>
  </si>
  <si>
    <t>2,172</t>
  </si>
  <si>
    <t>2,164</t>
  </si>
  <si>
    <t>2,396</t>
  </si>
  <si>
    <t>2,432</t>
  </si>
  <si>
    <t>2,436</t>
  </si>
  <si>
    <t>2,468</t>
  </si>
  <si>
    <t>2,504</t>
  </si>
  <si>
    <t>2,501</t>
  </si>
  <si>
    <t>Avg. annual P/E ratio</t>
  </si>
  <si>
    <t>32.6</t>
  </si>
  <si>
    <t>11.4</t>
  </si>
  <si>
    <t>(215.3)</t>
  </si>
  <si>
    <t>(109.6)</t>
  </si>
  <si>
    <t>38.7</t>
  </si>
  <si>
    <t>14.1</t>
  </si>
  <si>
    <t>15.6</t>
  </si>
  <si>
    <t>24.7</t>
  </si>
  <si>
    <t>20.5</t>
  </si>
  <si>
    <t>47.3</t>
  </si>
  <si>
    <t>48.2</t>
  </si>
  <si>
    <t>44.9</t>
  </si>
  <si>
    <t>25.4</t>
  </si>
  <si>
    <t>86.0</t>
  </si>
  <si>
    <t>110.5</t>
  </si>
  <si>
    <t>53.3</t>
  </si>
  <si>
    <t>40.5</t>
  </si>
  <si>
    <t>P/E to S&amp;P500</t>
  </si>
  <si>
    <t>1.9</t>
  </si>
  <si>
    <t>0.5</t>
  </si>
  <si>
    <t>(3.0)</t>
  </si>
  <si>
    <t>(5.3)</t>
  </si>
  <si>
    <t>2.4</t>
  </si>
  <si>
    <t>0.9</t>
  </si>
  <si>
    <t>1.4</t>
  </si>
  <si>
    <t>1.0</t>
  </si>
  <si>
    <t>2.1</t>
  </si>
  <si>
    <t>2.0</t>
  </si>
  <si>
    <t>1.8</t>
  </si>
  <si>
    <t>1.1</t>
  </si>
  <si>
    <t>2.3</t>
  </si>
  <si>
    <t>3.7</t>
  </si>
  <si>
    <t>2.6</t>
  </si>
  <si>
    <t>Avg. annual div. yield</t>
  </si>
  <si>
    <t>0.5%</t>
  </si>
  <si>
    <t>1.7%</t>
  </si>
  <si>
    <t>1.4%</t>
  </si>
  <si>
    <t>0.7%</t>
  </si>
  <si>
    <t>0.3%</t>
  </si>
  <si>
    <t>0.2%</t>
  </si>
  <si>
    <t>0.4%</t>
  </si>
  <si>
    <t>0.1%</t>
  </si>
  <si>
    <t>Revenue (m)</t>
  </si>
  <si>
    <t>3,069</t>
  </si>
  <si>
    <t>4,098</t>
  </si>
  <si>
    <t>3,425</t>
  </si>
  <si>
    <t>3,326</t>
  </si>
  <si>
    <t>3,543</t>
  </si>
  <si>
    <t>3,998</t>
  </si>
  <si>
    <t>4,280</t>
  </si>
  <si>
    <t>4,130</t>
  </si>
  <si>
    <t>4,682</t>
  </si>
  <si>
    <t>5,010</t>
  </si>
  <si>
    <t>6,910</t>
  </si>
  <si>
    <t>9,714</t>
  </si>
  <si>
    <t>11,716</t>
  </si>
  <si>
    <t>10,918</t>
  </si>
  <si>
    <t>16,675</t>
  </si>
  <si>
    <t>26,914</t>
  </si>
  <si>
    <t>29,738</t>
  </si>
  <si>
    <t>Operating margin</t>
  </si>
  <si>
    <t>14.8%</t>
  </si>
  <si>
    <t>20.4%</t>
  </si>
  <si>
    <t>(2.1)%</t>
  </si>
  <si>
    <t>(3.0)%</t>
  </si>
  <si>
    <t>7.2%</t>
  </si>
  <si>
    <t>16.2%</t>
  </si>
  <si>
    <t>15.1%</t>
  </si>
  <si>
    <t>12.0%</t>
  </si>
  <si>
    <t>14.9%</t>
  </si>
  <si>
    <t>28.0%</t>
  </si>
  <si>
    <t>33.0%</t>
  </si>
  <si>
    <t>32.5%</t>
  </si>
  <si>
    <t>26.1%</t>
  </si>
  <si>
    <t>27.2%</t>
  </si>
  <si>
    <t>37.3%</t>
  </si>
  <si>
    <t>26.6%</t>
  </si>
  <si>
    <t>Depreciation (m)</t>
  </si>
  <si>
    <t>108</t>
  </si>
  <si>
    <t>133</t>
  </si>
  <si>
    <t>185</t>
  </si>
  <si>
    <t>197</t>
  </si>
  <si>
    <t>187</t>
  </si>
  <si>
    <t>204</t>
  </si>
  <si>
    <t>226</t>
  </si>
  <si>
    <t>239</t>
  </si>
  <si>
    <t>220</t>
  </si>
  <si>
    <t>199</t>
  </si>
  <si>
    <t>262</t>
  </si>
  <si>
    <t>381</t>
  </si>
  <si>
    <t>1,098</t>
  </si>
  <si>
    <t>1,174</t>
  </si>
  <si>
    <t>1,319</t>
  </si>
  <si>
    <t>Net profit (m)</t>
  </si>
  <si>
    <t>449</t>
  </si>
  <si>
    <t>798</t>
  </si>
  <si>
    <t>(30)</t>
  </si>
  <si>
    <t>(68)</t>
  </si>
  <si>
    <t>253</t>
  </si>
  <si>
    <t>581</t>
  </si>
  <si>
    <t>563</t>
  </si>
  <si>
    <t>440</t>
  </si>
  <si>
    <t>631</t>
  </si>
  <si>
    <t>614</t>
  </si>
  <si>
    <t>1,666</t>
  </si>
  <si>
    <t>3,047</t>
  </si>
  <si>
    <t>4,141</t>
  </si>
  <si>
    <t>2,796</t>
  </si>
  <si>
    <t>4,332</t>
  </si>
  <si>
    <t>9,752</t>
  </si>
  <si>
    <t>7,741</t>
  </si>
  <si>
    <t>Income tax rate</t>
  </si>
  <si>
    <t>9.3%</t>
  </si>
  <si>
    <t>11.5%</t>
  </si>
  <si>
    <t>30.1%</t>
  </si>
  <si>
    <t>17.4%</t>
  </si>
  <si>
    <t>6.6%</t>
  </si>
  <si>
    <t>12.4%</t>
  </si>
  <si>
    <t>13.7%</t>
  </si>
  <si>
    <t>16.5%</t>
  </si>
  <si>
    <t>12.5%</t>
  </si>
  <si>
    <t>8.8%</t>
  </si>
  <si>
    <t>3.2%</t>
  </si>
  <si>
    <t>5.9%</t>
  </si>
  <si>
    <t>1.9%</t>
  </si>
  <si>
    <t>12.6%</t>
  </si>
  <si>
    <t>Net profit margin</t>
  </si>
  <si>
    <t>14.6%</t>
  </si>
  <si>
    <t>19.5%</t>
  </si>
  <si>
    <t>(0.9)%</t>
  </si>
  <si>
    <t>(2.0)%</t>
  </si>
  <si>
    <t>7.1%</t>
  </si>
  <si>
    <t>14.5%</t>
  </si>
  <si>
    <t>13.2%</t>
  </si>
  <si>
    <t>10.7%</t>
  </si>
  <si>
    <t>13.5%</t>
  </si>
  <si>
    <t>12.3%</t>
  </si>
  <si>
    <t>24.1%</t>
  </si>
  <si>
    <t>31.4%</t>
  </si>
  <si>
    <t>35.3%</t>
  </si>
  <si>
    <t>25.6%</t>
  </si>
  <si>
    <t>26.0%</t>
  </si>
  <si>
    <t>36.2%</t>
  </si>
  <si>
    <t>25.8%</t>
  </si>
  <si>
    <t>Working capital (m)</t>
  </si>
  <si>
    <t>1,393</t>
  </si>
  <si>
    <t>1,922</t>
  </si>
  <si>
    <t>1,389</t>
  </si>
  <si>
    <t>1,696</t>
  </si>
  <si>
    <t>2,284</t>
  </si>
  <si>
    <t>2,975</t>
  </si>
  <si>
    <t>3,799</t>
  </si>
  <si>
    <t>4,680</t>
  </si>
  <si>
    <t>4,817</t>
  </si>
  <si>
    <t>3,615</t>
  </si>
  <si>
    <t>6,748</t>
  </si>
  <si>
    <t>8,102</t>
  </si>
  <si>
    <t>9,228</t>
  </si>
  <si>
    <t>11,906</t>
  </si>
  <si>
    <t>12,130</t>
  </si>
  <si>
    <t>24,494</t>
  </si>
  <si>
    <t>19,845</t>
  </si>
  <si>
    <t>Long-term debt (m)</t>
  </si>
  <si>
    <t>26</t>
  </si>
  <si>
    <t>23</t>
  </si>
  <si>
    <t>21</t>
  </si>
  <si>
    <t>19</t>
  </si>
  <si>
    <t>1,374</t>
  </si>
  <si>
    <t>1,398</t>
  </si>
  <si>
    <t>2,020</t>
  </si>
  <si>
    <t>1,985</t>
  </si>
  <si>
    <t>1,988</t>
  </si>
  <si>
    <t>1,991</t>
  </si>
  <si>
    <t>5,964</t>
  </si>
  <si>
    <t>11,687</t>
  </si>
  <si>
    <t>10,443</t>
  </si>
  <si>
    <t>Equity (m)</t>
  </si>
  <si>
    <t>2,007</t>
  </si>
  <si>
    <t>2,618</t>
  </si>
  <si>
    <t>2,395</t>
  </si>
  <si>
    <t>2,665</t>
  </si>
  <si>
    <t>3,181</t>
  </si>
  <si>
    <t>4,146</t>
  </si>
  <si>
    <t>4,828</t>
  </si>
  <si>
    <t>4,456</t>
  </si>
  <si>
    <t>4,418</t>
  </si>
  <si>
    <t>4,469</t>
  </si>
  <si>
    <t>5,762</t>
  </si>
  <si>
    <t>7,471</t>
  </si>
  <si>
    <t>9,342</t>
  </si>
  <si>
    <t>12,204</t>
  </si>
  <si>
    <t>16,893</t>
  </si>
  <si>
    <t>26,612</t>
  </si>
  <si>
    <t>23,851</t>
  </si>
  <si>
    <t>ROIC</t>
  </si>
  <si>
    <t>22.0%</t>
  </si>
  <si>
    <t>28.7%</t>
  </si>
  <si>
    <t>(1.2)%</t>
  </si>
  <si>
    <t>(2.3)%</t>
  </si>
  <si>
    <t>10.4%</t>
  </si>
  <si>
    <t>10.6%</t>
  </si>
  <si>
    <t>21.3%</t>
  </si>
  <si>
    <t>30.6%</t>
  </si>
  <si>
    <t>35.0%</t>
  </si>
  <si>
    <t>18.3%</t>
  </si>
  <si>
    <t>18.1%</t>
  </si>
  <si>
    <t>25.1%</t>
  </si>
  <si>
    <t>20.5%</t>
  </si>
  <si>
    <t>Return on capital</t>
  </si>
  <si>
    <t>18.5%</t>
  </si>
  <si>
    <t>(1.3)%</t>
  </si>
  <si>
    <t>(2.2)%</t>
  </si>
  <si>
    <t>6.1%</t>
  </si>
  <si>
    <t>11.1%</t>
  </si>
  <si>
    <t>19.9%</t>
  </si>
  <si>
    <t>30.2%</t>
  </si>
  <si>
    <t>17.5%</t>
  </si>
  <si>
    <t>16.0%</t>
  </si>
  <si>
    <t>23.0%</t>
  </si>
  <si>
    <t>19.3%</t>
  </si>
  <si>
    <t>Return on equity</t>
  </si>
  <si>
    <t>22.4%</t>
  </si>
  <si>
    <t>30.5%</t>
  </si>
  <si>
    <t>(2.6)%</t>
  </si>
  <si>
    <t>8.0%</t>
  </si>
  <si>
    <t>14.0%</t>
  </si>
  <si>
    <t>11.7%</t>
  </si>
  <si>
    <t>9.9%</t>
  </si>
  <si>
    <t>14.3%</t>
  </si>
  <si>
    <t>28.9%</t>
  </si>
  <si>
    <t>40.8%</t>
  </si>
  <si>
    <t>44.3%</t>
  </si>
  <si>
    <t>22.9%</t>
  </si>
  <si>
    <t>36.6%</t>
  </si>
  <si>
    <t>Plowback ratio</t>
  </si>
  <si>
    <t>100.0%</t>
  </si>
  <si>
    <t>91.7%</t>
  </si>
  <si>
    <t>58.8%</t>
  </si>
  <si>
    <t>70.4%</t>
  </si>
  <si>
    <t>65.3%</t>
  </si>
  <si>
    <t>84.3%</t>
  </si>
  <si>
    <t>88.8%</t>
  </si>
  <si>
    <t>91.0%</t>
  </si>
  <si>
    <t>86.1%</t>
  </si>
  <si>
    <t>90.9%</t>
  </si>
  <si>
    <t>95.9%</t>
  </si>
  <si>
    <t>94.8%</t>
  </si>
  <si>
    <t>Div.&amp;Repurch./FCF</t>
  </si>
  <si>
    <t>12.2%</t>
  </si>
  <si>
    <t>(30.7)%</t>
  </si>
  <si>
    <t>184.3%</t>
  </si>
  <si>
    <t>127.7%</t>
  </si>
  <si>
    <t>73.5%</t>
  </si>
  <si>
    <t>66.8%</t>
  </si>
  <si>
    <t>43.0%</t>
  </si>
  <si>
    <t>62.0%</t>
  </si>
  <si>
    <t>9.1%</t>
  </si>
  <si>
    <t>8.4%</t>
  </si>
  <si>
    <t>4.9%</t>
  </si>
  <si>
    <t>Market Price</t>
  </si>
  <si>
    <t>1999</t>
  </si>
  <si>
    <t>2000</t>
  </si>
  <si>
    <t>2001</t>
  </si>
  <si>
    <t>2002</t>
  </si>
  <si>
    <t>2003</t>
  </si>
  <si>
    <t>2004</t>
  </si>
  <si>
    <t>2005</t>
  </si>
  <si>
    <t>2006</t>
  </si>
  <si>
    <t>151</t>
  </si>
  <si>
    <t>375</t>
  </si>
  <si>
    <t>735</t>
  </si>
  <si>
    <t>1,369</t>
  </si>
  <si>
    <t>1,909</t>
  </si>
  <si>
    <t>1,823</t>
  </si>
  <si>
    <t>2,010</t>
  </si>
  <si>
    <t>2,376</t>
  </si>
  <si>
    <t>COGS</t>
  </si>
  <si>
    <t>103</t>
  </si>
  <si>
    <t>233</t>
  </si>
  <si>
    <t>462</t>
  </si>
  <si>
    <t>850</t>
  </si>
  <si>
    <t>1,333</t>
  </si>
  <si>
    <t>1,294</t>
  </si>
  <si>
    <t>1,362</t>
  </si>
  <si>
    <t>1,466</t>
  </si>
  <si>
    <t>1,768</t>
  </si>
  <si>
    <t>2,229</t>
  </si>
  <si>
    <t>2,251</t>
  </si>
  <si>
    <t>2,150</t>
  </si>
  <si>
    <t>2,134</t>
  </si>
  <si>
    <t>1,941</t>
  </si>
  <si>
    <t>2,054</t>
  </si>
  <si>
    <t>1,862</t>
  </si>
  <si>
    <t>2,082</t>
  </si>
  <si>
    <t>2,199</t>
  </si>
  <si>
    <t>2,847</t>
  </si>
  <si>
    <t>3,892</t>
  </si>
  <si>
    <t>4,545</t>
  </si>
  <si>
    <t>4,150</t>
  </si>
  <si>
    <t>6,279</t>
  </si>
  <si>
    <t>9,439</t>
  </si>
  <si>
    <t>48</t>
  </si>
  <si>
    <t>142</t>
  </si>
  <si>
    <t>273</t>
  </si>
  <si>
    <t>519</t>
  </si>
  <si>
    <t>576</t>
  </si>
  <si>
    <t>529</t>
  </si>
  <si>
    <t>648</t>
  </si>
  <si>
    <t>910</t>
  </si>
  <si>
    <t>1,301</t>
  </si>
  <si>
    <t>1,869</t>
  </si>
  <si>
    <t>1,177</t>
  </si>
  <si>
    <t>1,409</t>
  </si>
  <si>
    <t>2,057</t>
  </si>
  <si>
    <t>2,226</t>
  </si>
  <si>
    <t>2,268</t>
  </si>
  <si>
    <t>2,599</t>
  </si>
  <si>
    <t>2,811</t>
  </si>
  <si>
    <t>4,063</t>
  </si>
  <si>
    <t>5,822</t>
  </si>
  <si>
    <t>7,171</t>
  </si>
  <si>
    <t>6,768</t>
  </si>
  <si>
    <t>10,396</t>
  </si>
  <si>
    <t>17,475</t>
  </si>
  <si>
    <t>Gross Profit Ratio</t>
  </si>
  <si>
    <t>31.84%</t>
  </si>
  <si>
    <t>37.87%</t>
  </si>
  <si>
    <t>37.14%</t>
  </si>
  <si>
    <t>37.91%</t>
  </si>
  <si>
    <t>30.17%</t>
  </si>
  <si>
    <t>29.01%</t>
  </si>
  <si>
    <t>32.24%</t>
  </si>
  <si>
    <t>38.30%</t>
  </si>
  <si>
    <t>42.39%</t>
  </si>
  <si>
    <t>45.62%</t>
  </si>
  <si>
    <t>34.29%</t>
  </si>
  <si>
    <t>35.38%</t>
  </si>
  <si>
    <t>39.77%</t>
  </si>
  <si>
    <t>51.45%</t>
  </si>
  <si>
    <t>52.01%</t>
  </si>
  <si>
    <t>54.92%</t>
  </si>
  <si>
    <t>55.53%</t>
  </si>
  <si>
    <t>56.11%</t>
  </si>
  <si>
    <t>58.80%</t>
  </si>
  <si>
    <t>59.93%</t>
  </si>
  <si>
    <t>61.21%</t>
  </si>
  <si>
    <t>61.99%</t>
  </si>
  <si>
    <t>62.34%</t>
  </si>
  <si>
    <t>64.93%</t>
  </si>
  <si>
    <t>51</t>
  </si>
  <si>
    <t>83</t>
  </si>
  <si>
    <t>145</t>
  </si>
  <si>
    <t>278</t>
  </si>
  <si>
    <t>432</t>
  </si>
  <si>
    <t>435</t>
  </si>
  <si>
    <t>553</t>
  </si>
  <si>
    <t>573</t>
  </si>
  <si>
    <t>847</t>
  </si>
  <si>
    <t>1,033</t>
  </si>
  <si>
    <t>1,218</t>
  </si>
  <si>
    <t>1,276</t>
  </si>
  <si>
    <t>1,154</t>
  </si>
  <si>
    <t>1,578</t>
  </si>
  <si>
    <t>1,772</t>
  </si>
  <si>
    <t>1,840</t>
  </si>
  <si>
    <t>1,933</t>
  </si>
  <si>
    <t>2,129</t>
  </si>
  <si>
    <t>2,612</t>
  </si>
  <si>
    <t>3,367</t>
  </si>
  <si>
    <t>3,922</t>
  </si>
  <si>
    <t>5,864</t>
  </si>
  <si>
    <t>7,434</t>
  </si>
  <si>
    <t>R&amp;D Expenses</t>
  </si>
  <si>
    <t>25</t>
  </si>
  <si>
    <t>47</t>
  </si>
  <si>
    <t>86</t>
  </si>
  <si>
    <t>155</t>
  </si>
  <si>
    <t>225</t>
  </si>
  <si>
    <t>270</t>
  </si>
  <si>
    <t>348</t>
  </si>
  <si>
    <t>357</t>
  </si>
  <si>
    <t>692</t>
  </si>
  <si>
    <t>856</t>
  </si>
  <si>
    <t>909</t>
  </si>
  <si>
    <t>849</t>
  </si>
  <si>
    <t>1,003</t>
  </si>
  <si>
    <t>1,147</t>
  </si>
  <si>
    <t>1,336</t>
  </si>
  <si>
    <t>1,360</t>
  </si>
  <si>
    <t>1,331</t>
  </si>
  <si>
    <t>1,463</t>
  </si>
  <si>
    <t>1,797</t>
  </si>
  <si>
    <t>2,829</t>
  </si>
  <si>
    <t>3,924</t>
  </si>
  <si>
    <t>5,268</t>
  </si>
  <si>
    <t>Selling, G&amp;A Exp.</t>
  </si>
  <si>
    <t>37</t>
  </si>
  <si>
    <t>58</t>
  </si>
  <si>
    <t>97</t>
  </si>
  <si>
    <t>207</t>
  </si>
  <si>
    <t>165</t>
  </si>
  <si>
    <t>201</t>
  </si>
  <si>
    <t>294</t>
  </si>
  <si>
    <t>341</t>
  </si>
  <si>
    <t>362</t>
  </si>
  <si>
    <t>367</t>
  </si>
  <si>
    <t>419</t>
  </si>
  <si>
    <t>406</t>
  </si>
  <si>
    <t>431</t>
  </si>
  <si>
    <t>436</t>
  </si>
  <si>
    <t>481</t>
  </si>
  <si>
    <t>602</t>
  </si>
  <si>
    <t>663</t>
  </si>
  <si>
    <t>815</t>
  </si>
  <si>
    <t>991</t>
  </si>
  <si>
    <t>1,093</t>
  </si>
  <si>
    <t>1,940</t>
  </si>
  <si>
    <t>2,166</t>
  </si>
  <si>
    <t>General and Admin. Exp.</t>
  </si>
  <si>
    <t>36</t>
  </si>
  <si>
    <t>59</t>
  </si>
  <si>
    <t>99</t>
  </si>
  <si>
    <t>202</t>
  </si>
  <si>
    <t>Selling and Marketing Exp.</t>
  </si>
  <si>
    <t>Other Expenses</t>
  </si>
  <si>
    <t>7</t>
  </si>
  <si>
    <t>(1)</t>
  </si>
  <si>
    <t>1</t>
  </si>
  <si>
    <t>(0)</t>
  </si>
  <si>
    <t>4</t>
  </si>
  <si>
    <t>12</t>
  </si>
  <si>
    <t>0</t>
  </si>
  <si>
    <t>(114)</t>
  </si>
  <si>
    <t>3</t>
  </si>
  <si>
    <t>COGS and Expenses</t>
  </si>
  <si>
    <t>154</t>
  </si>
  <si>
    <t>316</t>
  </si>
  <si>
    <t>607</t>
  </si>
  <si>
    <t>1,128</t>
  </si>
  <si>
    <t>1,765</t>
  </si>
  <si>
    <t>1,729</t>
  </si>
  <si>
    <t>1,915</t>
  </si>
  <si>
    <t>2,039</t>
  </si>
  <si>
    <t>2,615</t>
  </si>
  <si>
    <t>3,262</t>
  </si>
  <si>
    <t>3,469</t>
  </si>
  <si>
    <t>3,288</t>
  </si>
  <si>
    <t>3,350</t>
  </si>
  <si>
    <t>3,632</t>
  </si>
  <si>
    <t>3,634</t>
  </si>
  <si>
    <t>3,923</t>
  </si>
  <si>
    <t>4,132</t>
  </si>
  <si>
    <t>4,976</t>
  </si>
  <si>
    <t>6,504</t>
  </si>
  <si>
    <t>7,912</t>
  </si>
  <si>
    <t>8,072</t>
  </si>
  <si>
    <t>12,143</t>
  </si>
  <si>
    <t>16,873</t>
  </si>
  <si>
    <t>20</t>
  </si>
  <si>
    <t>17</t>
  </si>
  <si>
    <t>28</t>
  </si>
  <si>
    <t>39</t>
  </si>
  <si>
    <t>54</t>
  </si>
  <si>
    <t>69</t>
  </si>
  <si>
    <t>136</t>
  </si>
  <si>
    <t>178</t>
  </si>
  <si>
    <t>57</t>
  </si>
  <si>
    <t>29</t>
  </si>
  <si>
    <t>10</t>
  </si>
  <si>
    <t>46</t>
  </si>
  <si>
    <t>61</t>
  </si>
  <si>
    <t>52</t>
  </si>
  <si>
    <t>184</t>
  </si>
  <si>
    <t>236</t>
  </si>
  <si>
    <t>Depreciation and Amortization</t>
  </si>
  <si>
    <t>16</t>
  </si>
  <si>
    <t>43</t>
  </si>
  <si>
    <t>98</t>
  </si>
  <si>
    <t>EBITDA</t>
  </si>
  <si>
    <t>11</t>
  </si>
  <si>
    <t>70</t>
  </si>
  <si>
    <t>160</t>
  </si>
  <si>
    <t>296</t>
  </si>
  <si>
    <t>209</t>
  </si>
  <si>
    <t>169</t>
  </si>
  <si>
    <t>210</t>
  </si>
  <si>
    <t>455</t>
  </si>
  <si>
    <t>603</t>
  </si>
  <si>
    <t>1,035</t>
  </si>
  <si>
    <t>118</t>
  </si>
  <si>
    <t>461</t>
  </si>
  <si>
    <t>870</t>
  </si>
  <si>
    <t>893</t>
  </si>
  <si>
    <t>760</t>
  </si>
  <si>
    <t>1,021</t>
  </si>
  <si>
    <t>987</t>
  </si>
  <si>
    <t>3,589</t>
  </si>
  <si>
    <t>4,584</t>
  </si>
  <si>
    <t>3,403</t>
  </si>
  <si>
    <t>5,691</t>
  </si>
  <si>
    <t>11,351</t>
  </si>
  <si>
    <t>EBITDA ratio</t>
  </si>
  <si>
    <t>7.27%</t>
  </si>
  <si>
    <t>18.59%</t>
  </si>
  <si>
    <t>21.75%</t>
  </si>
  <si>
    <t>21.66%</t>
  </si>
  <si>
    <t>10.96%</t>
  </si>
  <si>
    <t>9.29%</t>
  </si>
  <si>
    <t>10.43%</t>
  </si>
  <si>
    <t>19.15%</t>
  </si>
  <si>
    <t>19.63%</t>
  </si>
  <si>
    <t>25.25%</t>
  </si>
  <si>
    <t>4.15%</t>
  </si>
  <si>
    <t>3.54%</t>
  </si>
  <si>
    <t>13.01%</t>
  </si>
  <si>
    <t>21.77%</t>
  </si>
  <si>
    <t>20.85%</t>
  </si>
  <si>
    <t>18.39%</t>
  </si>
  <si>
    <t>21.81%</t>
  </si>
  <si>
    <t>19.70%</t>
  </si>
  <si>
    <t>31.11%</t>
  </si>
  <si>
    <t>36.95%</t>
  </si>
  <si>
    <t>39.13%</t>
  </si>
  <si>
    <t>31.17%</t>
  </si>
  <si>
    <t>34.13%</t>
  </si>
  <si>
    <t>42.18%</t>
  </si>
  <si>
    <t>(2)</t>
  </si>
  <si>
    <t>130</t>
  </si>
  <si>
    <t>242</t>
  </si>
  <si>
    <t>144</t>
  </si>
  <si>
    <t>90</t>
  </si>
  <si>
    <t>114</t>
  </si>
  <si>
    <t>340</t>
  </si>
  <si>
    <t>453</t>
  </si>
  <si>
    <t>836</t>
  </si>
  <si>
    <t>(71)</t>
  </si>
  <si>
    <t>(99)</t>
  </si>
  <si>
    <t>256</t>
  </si>
  <si>
    <t>496</t>
  </si>
  <si>
    <t>759</t>
  </si>
  <si>
    <t>747</t>
  </si>
  <si>
    <t>1,934</t>
  </si>
  <si>
    <t>3,210</t>
  </si>
  <si>
    <t>3,804</t>
  </si>
  <si>
    <t>2,846</t>
  </si>
  <si>
    <t>4,532</t>
  </si>
  <si>
    <t>10,041</t>
  </si>
  <si>
    <t>Operating Income ratio</t>
  </si>
  <si>
    <t>(1.52)%</t>
  </si>
  <si>
    <t>14.51%</t>
  </si>
  <si>
    <t>17.73%</t>
  </si>
  <si>
    <t>17.66%</t>
  </si>
  <si>
    <t>7.54%</t>
  </si>
  <si>
    <t>4.95%</t>
  </si>
  <si>
    <t>5.65%</t>
  </si>
  <si>
    <t>14.31%</t>
  </si>
  <si>
    <t>14.78%</t>
  </si>
  <si>
    <t>20.41%</t>
  </si>
  <si>
    <t>(2.06)%</t>
  </si>
  <si>
    <t>(2.97)%</t>
  </si>
  <si>
    <t>7.22%</t>
  </si>
  <si>
    <t>16.22%</t>
  </si>
  <si>
    <t>15.15%</t>
  </si>
  <si>
    <t>12.02%</t>
  </si>
  <si>
    <t>16.21%</t>
  </si>
  <si>
    <t>14.91%</t>
  </si>
  <si>
    <t>27.99%</t>
  </si>
  <si>
    <t>33.05%</t>
  </si>
  <si>
    <t>32.47%</t>
  </si>
  <si>
    <t>26.07%</t>
  </si>
  <si>
    <t>27.18%</t>
  </si>
  <si>
    <t>37.31%</t>
  </si>
  <si>
    <t>Total Other Income Exp.(Gains)</t>
  </si>
  <si>
    <t>6</t>
  </si>
  <si>
    <t>15</t>
  </si>
  <si>
    <t>(3)</t>
  </si>
  <si>
    <t>(7)</t>
  </si>
  <si>
    <t>41</t>
  </si>
  <si>
    <t>65</t>
  </si>
  <si>
    <t>14</t>
  </si>
  <si>
    <t>(4)</t>
  </si>
  <si>
    <t>(29)</t>
  </si>
  <si>
    <t>(14)</t>
  </si>
  <si>
    <t>92</t>
  </si>
  <si>
    <t>124</t>
  </si>
  <si>
    <t>(123)</t>
  </si>
  <si>
    <t>(100)</t>
  </si>
  <si>
    <t>Income Before Tax</t>
  </si>
  <si>
    <t>5</t>
  </si>
  <si>
    <t>60</t>
  </si>
  <si>
    <t>87</t>
  </si>
  <si>
    <t>107</t>
  </si>
  <si>
    <t>494</t>
  </si>
  <si>
    <t>901</t>
  </si>
  <si>
    <t>(43)</t>
  </si>
  <si>
    <t>(82)</t>
  </si>
  <si>
    <t>271</t>
  </si>
  <si>
    <t>662</t>
  </si>
  <si>
    <t>510</t>
  </si>
  <si>
    <t>755</t>
  </si>
  <si>
    <t>743</t>
  </si>
  <si>
    <t>1,905</t>
  </si>
  <si>
    <t>3,196</t>
  </si>
  <si>
    <t>3,896</t>
  </si>
  <si>
    <t>2,970</t>
  </si>
  <si>
    <t>4,409</t>
  </si>
  <si>
    <t>9,941</t>
  </si>
  <si>
    <t>Income Before Tax ratio</t>
  </si>
  <si>
    <t>2.97%</t>
  </si>
  <si>
    <t>16.00%</t>
  </si>
  <si>
    <t>19.73%</t>
  </si>
  <si>
    <t>18.48%</t>
  </si>
  <si>
    <t>7.91%</t>
  </si>
  <si>
    <t>4.75%</t>
  </si>
  <si>
    <t>5.32%</t>
  </si>
  <si>
    <t>15.03%</t>
  </si>
  <si>
    <t>16.10%</t>
  </si>
  <si>
    <t>22.00%</t>
  </si>
  <si>
    <t>(1.25)%</t>
  </si>
  <si>
    <t>(2.47)%</t>
  </si>
  <si>
    <t>7.65%</t>
  </si>
  <si>
    <t>16.58%</t>
  </si>
  <si>
    <t>15.47%</t>
  </si>
  <si>
    <t>12.35%</t>
  </si>
  <si>
    <t>16.12%</t>
  </si>
  <si>
    <t>14.83%</t>
  </si>
  <si>
    <t>27.57%</t>
  </si>
  <si>
    <t>32.90%</t>
  </si>
  <si>
    <t>33.25%</t>
  </si>
  <si>
    <t>27.20%</t>
  </si>
  <si>
    <t>26.44%</t>
  </si>
  <si>
    <t>36.94%</t>
  </si>
  <si>
    <t>Income Tax Expense (Gain)</t>
  </si>
  <si>
    <t>76</t>
  </si>
  <si>
    <t>18</t>
  </si>
  <si>
    <t>56</t>
  </si>
  <si>
    <t>104</t>
  </si>
  <si>
    <t>(13)</t>
  </si>
  <si>
    <t>82</t>
  </si>
  <si>
    <t>100</t>
  </si>
  <si>
    <t>129</t>
  </si>
  <si>
    <t>282</t>
  </si>
  <si>
    <t>123</t>
  </si>
  <si>
    <t>174</t>
  </si>
  <si>
    <t>77</t>
  </si>
  <si>
    <t>189</t>
  </si>
  <si>
    <t>177</t>
  </si>
  <si>
    <t>91</t>
  </si>
  <si>
    <t>74</t>
  </si>
  <si>
    <t>89</t>
  </si>
  <si>
    <t>301</t>
  </si>
  <si>
    <t>Net Income Ratio</t>
  </si>
  <si>
    <t>2.71%</t>
  </si>
  <si>
    <t>10.93%</t>
  </si>
  <si>
    <t>13.33%</t>
  </si>
  <si>
    <t>12.93%</t>
  </si>
  <si>
    <t>4.77%</t>
  </si>
  <si>
    <t>4.08%</t>
  </si>
  <si>
    <t>4.43%</t>
  </si>
  <si>
    <t>12.67%</t>
  </si>
  <si>
    <t>14.63%</t>
  </si>
  <si>
    <t>19.46%</t>
  </si>
  <si>
    <t>(0.88)%</t>
  </si>
  <si>
    <t>(2.04)%</t>
  </si>
  <si>
    <t>7.14%</t>
  </si>
  <si>
    <t>14.53%</t>
  </si>
  <si>
    <t>13.15%</t>
  </si>
  <si>
    <t>10.65%</t>
  </si>
  <si>
    <t>13.47%</t>
  </si>
  <si>
    <t>12.26%</t>
  </si>
  <si>
    <t>24.11%</t>
  </si>
  <si>
    <t>31.37%</t>
  </si>
  <si>
    <t>35.34%</t>
  </si>
  <si>
    <t>25.61%</t>
  </si>
  <si>
    <t>25.98%</t>
  </si>
  <si>
    <t>36.23%</t>
  </si>
  <si>
    <t>EPS</t>
  </si>
  <si>
    <t>0.01</t>
  </si>
  <si>
    <t>0.03</t>
  </si>
  <si>
    <t>0.05</t>
  </si>
  <si>
    <t>3.90</t>
  </si>
  <si>
    <t>EPS Diluted</t>
  </si>
  <si>
    <t>0.00</t>
  </si>
  <si>
    <t>0.33</t>
  </si>
  <si>
    <t>0.18</t>
  </si>
  <si>
    <t>0.27</t>
  </si>
  <si>
    <t>0.64</t>
  </si>
  <si>
    <t>1.13</t>
  </si>
  <si>
    <t>Weighted Avg. Shares Outs.</t>
  </si>
  <si>
    <t>699</t>
  </si>
  <si>
    <t>1,428</t>
  </si>
  <si>
    <t>1,571</t>
  </si>
  <si>
    <t>1,715</t>
  </si>
  <si>
    <t>1,841</t>
  </si>
  <si>
    <t>1,930</t>
  </si>
  <si>
    <t>1,992</t>
  </si>
  <si>
    <t>2,035</t>
  </si>
  <si>
    <t>Weighted Avg. Shares Outs. Dil.</t>
  </si>
  <si>
    <t>1,315</t>
  </si>
  <si>
    <t>1,724</t>
  </si>
  <si>
    <t>1,911</t>
  </si>
  <si>
    <t>2,052</t>
  </si>
  <si>
    <t>2,071</t>
  </si>
  <si>
    <t>2,118</t>
  </si>
  <si>
    <t>2,194</t>
  </si>
  <si>
    <t>2,348</t>
  </si>
  <si>
    <t>2,427</t>
  </si>
  <si>
    <t>2,355</t>
  </si>
  <si>
    <t>2,465</t>
  </si>
  <si>
    <t>2,500</t>
  </si>
  <si>
    <t>2,378</t>
  </si>
  <si>
    <t>2,252</t>
  </si>
  <si>
    <t>2,276</t>
  </si>
  <si>
    <t>2,596</t>
  </si>
  <si>
    <t>2,528</t>
  </si>
  <si>
    <t>2,472</t>
  </si>
  <si>
    <t>2,512</t>
  </si>
  <si>
    <t>2,545</t>
  </si>
  <si>
    <t>Cash and Cash Equivalents</t>
  </si>
  <si>
    <t>50</t>
  </si>
  <si>
    <t>62</t>
  </si>
  <si>
    <t>674</t>
  </si>
  <si>
    <t>333</t>
  </si>
  <si>
    <t>347</t>
  </si>
  <si>
    <t>214</t>
  </si>
  <si>
    <t>552</t>
  </si>
  <si>
    <t>544</t>
  </si>
  <si>
    <t>727</t>
  </si>
  <si>
    <t>418</t>
  </si>
  <si>
    <t>447</t>
  </si>
  <si>
    <t>665</t>
  </si>
  <si>
    <t>668</t>
  </si>
  <si>
    <t>733</t>
  </si>
  <si>
    <t>1,152</t>
  </si>
  <si>
    <t>497</t>
  </si>
  <si>
    <t>596</t>
  </si>
  <si>
    <t>1,766</t>
  </si>
  <si>
    <t>4,002</t>
  </si>
  <si>
    <t>782</t>
  </si>
  <si>
    <t>10,896</t>
  </si>
  <si>
    <t>1,990</t>
  </si>
  <si>
    <t>Short-Term Investments</t>
  </si>
  <si>
    <t>458</t>
  </si>
  <si>
    <t>681</t>
  </si>
  <si>
    <t>390</t>
  </si>
  <si>
    <t>398</t>
  </si>
  <si>
    <t>1,083</t>
  </si>
  <si>
    <t>838</t>
  </si>
  <si>
    <t>1,281</t>
  </si>
  <si>
    <t>1,825</t>
  </si>
  <si>
    <t>2,462</t>
  </si>
  <si>
    <t>2,995</t>
  </si>
  <si>
    <t>3,520</t>
  </si>
  <si>
    <t>4,126</t>
  </si>
  <si>
    <t>4,441</t>
  </si>
  <si>
    <t>5,032</t>
  </si>
  <si>
    <t>3,106</t>
  </si>
  <si>
    <t>6,640</t>
  </si>
  <si>
    <t>10,714</t>
  </si>
  <si>
    <t>19,218</t>
  </si>
  <si>
    <t>Cash &amp; Short-Term Investments</t>
  </si>
  <si>
    <t>791</t>
  </si>
  <si>
    <t>1,028</t>
  </si>
  <si>
    <t>604</t>
  </si>
  <si>
    <t>671</t>
  </si>
  <si>
    <t>950</t>
  </si>
  <si>
    <t>1,117</t>
  </si>
  <si>
    <t>1,809</t>
  </si>
  <si>
    <t>1,255</t>
  </si>
  <si>
    <t>1,728</t>
  </si>
  <si>
    <t>2,490</t>
  </si>
  <si>
    <t>3,130</t>
  </si>
  <si>
    <t>3,728</t>
  </si>
  <si>
    <t>4,672</t>
  </si>
  <si>
    <t>4,623</t>
  </si>
  <si>
    <t>5,037</t>
  </si>
  <si>
    <t>6,798</t>
  </si>
  <si>
    <t>7,108</t>
  </si>
  <si>
    <t>7,422</t>
  </si>
  <si>
    <t>10,897</t>
  </si>
  <si>
    <t>11,561</t>
  </si>
  <si>
    <t>21,208</t>
  </si>
  <si>
    <t>Net Receivables</t>
  </si>
  <si>
    <t>67</t>
  </si>
  <si>
    <t>105</t>
  </si>
  <si>
    <t>147</t>
  </si>
  <si>
    <t>318</t>
  </si>
  <si>
    <t>666</t>
  </si>
  <si>
    <t>349</t>
  </si>
  <si>
    <t>336</t>
  </si>
  <si>
    <t>454</t>
  </si>
  <si>
    <t>426</t>
  </si>
  <si>
    <t>474</t>
  </si>
  <si>
    <t>505</t>
  </si>
  <si>
    <t>826</t>
  </si>
  <si>
    <t>1,265</t>
  </si>
  <si>
    <t>1,424</t>
  </si>
  <si>
    <t>1,657</t>
  </si>
  <si>
    <t>2,429</t>
  </si>
  <si>
    <t>4,650</t>
  </si>
  <si>
    <t>Inventory</t>
  </si>
  <si>
    <t>38</t>
  </si>
  <si>
    <t>234</t>
  </si>
  <si>
    <t>255</t>
  </si>
  <si>
    <t>355</t>
  </si>
  <si>
    <t>359</t>
  </si>
  <si>
    <t>538</t>
  </si>
  <si>
    <t>331</t>
  </si>
  <si>
    <t>346</t>
  </si>
  <si>
    <t>412</t>
  </si>
  <si>
    <t>388</t>
  </si>
  <si>
    <t>483</t>
  </si>
  <si>
    <t>794</t>
  </si>
  <si>
    <t>796</t>
  </si>
  <si>
    <t>1,575</t>
  </si>
  <si>
    <t>979</t>
  </si>
  <si>
    <t>1,826</t>
  </si>
  <si>
    <t>2,605</t>
  </si>
  <si>
    <t>Other Current Assets</t>
  </si>
  <si>
    <t>2</t>
  </si>
  <si>
    <t>24</t>
  </si>
  <si>
    <t>27</t>
  </si>
  <si>
    <t>42</t>
  </si>
  <si>
    <t>181</t>
  </si>
  <si>
    <t>139</t>
  </si>
  <si>
    <t>93</t>
  </si>
  <si>
    <t>157</t>
  </si>
  <si>
    <t>366</t>
  </si>
  <si>
    <t>101</t>
  </si>
  <si>
    <t>173</t>
  </si>
  <si>
    <t>931</t>
  </si>
  <si>
    <t>1,234</t>
  </si>
  <si>
    <t>1,352</t>
  </si>
  <si>
    <t>1,053</t>
  </si>
  <si>
    <t>1,307</t>
  </si>
  <si>
    <t>1,550</t>
  </si>
  <si>
    <t>2,032</t>
  </si>
  <si>
    <t>2,889</t>
  </si>
  <si>
    <t>2,168</t>
  </si>
  <si>
    <t>2,481</t>
  </si>
  <si>
    <t>3,227</t>
  </si>
  <si>
    <t>3,905</t>
  </si>
  <si>
    <t>4,775</t>
  </si>
  <si>
    <t>5,625</t>
  </si>
  <si>
    <t>5,713</t>
  </si>
  <si>
    <t>6,053</t>
  </si>
  <si>
    <t>8,536</t>
  </si>
  <si>
    <t>9,255</t>
  </si>
  <si>
    <t>10,557</t>
  </si>
  <si>
    <t>13,690</t>
  </si>
  <si>
    <t>16,055</t>
  </si>
  <si>
    <t>28,829</t>
  </si>
  <si>
    <t>120</t>
  </si>
  <si>
    <t>135</t>
  </si>
  <si>
    <t>190</t>
  </si>
  <si>
    <t>179</t>
  </si>
  <si>
    <t>261</t>
  </si>
  <si>
    <t>360</t>
  </si>
  <si>
    <t>626</t>
  </si>
  <si>
    <t>572</t>
  </si>
  <si>
    <t>569</t>
  </si>
  <si>
    <t>560</t>
  </si>
  <si>
    <t>583</t>
  </si>
  <si>
    <t>557</t>
  </si>
  <si>
    <t>466</t>
  </si>
  <si>
    <t>521</t>
  </si>
  <si>
    <t>997</t>
  </si>
  <si>
    <t>1,404</t>
  </si>
  <si>
    <t>2,292</t>
  </si>
  <si>
    <t>2,856</t>
  </si>
  <si>
    <t>3,607</t>
  </si>
  <si>
    <t>354</t>
  </si>
  <si>
    <t>370</t>
  </si>
  <si>
    <t>641</t>
  </si>
  <si>
    <t>643</t>
  </si>
  <si>
    <t>618</t>
  </si>
  <si>
    <t>4,193</t>
  </si>
  <si>
    <t>4,349</t>
  </si>
  <si>
    <t>Intangible Assets</t>
  </si>
  <si>
    <t>31</t>
  </si>
  <si>
    <t>22</t>
  </si>
  <si>
    <t>149</t>
  </si>
  <si>
    <t>289</t>
  </si>
  <si>
    <t>326</t>
  </si>
  <si>
    <t>312</t>
  </si>
  <si>
    <t>222</t>
  </si>
  <si>
    <t>166</t>
  </si>
  <si>
    <t>45</t>
  </si>
  <si>
    <t>49</t>
  </si>
  <si>
    <t>2,737</t>
  </si>
  <si>
    <t>2,339</t>
  </si>
  <si>
    <t>Goodwill and Intangible Assets</t>
  </si>
  <si>
    <t>81</t>
  </si>
  <si>
    <t>517</t>
  </si>
  <si>
    <t>490</t>
  </si>
  <si>
    <t>659</t>
  </si>
  <si>
    <t>967</t>
  </si>
  <si>
    <t>953</t>
  </si>
  <si>
    <t>939</t>
  </si>
  <si>
    <t>840</t>
  </si>
  <si>
    <t>784</t>
  </si>
  <si>
    <t>722</t>
  </si>
  <si>
    <t>670</t>
  </si>
  <si>
    <t>667</t>
  </si>
  <si>
    <t>6,930</t>
  </si>
  <si>
    <t>6,688</t>
  </si>
  <si>
    <t>Investments</t>
  </si>
  <si>
    <t>9</t>
  </si>
  <si>
    <t>266</t>
  </si>
  <si>
    <t>Tax Assets</t>
  </si>
  <si>
    <t>193</t>
  </si>
  <si>
    <t>158</t>
  </si>
  <si>
    <t>232</t>
  </si>
  <si>
    <t>141</t>
  </si>
  <si>
    <t>806</t>
  </si>
  <si>
    <t>1,222</t>
  </si>
  <si>
    <t>Other Non-Current Assets</t>
  </si>
  <si>
    <t>68</t>
  </si>
  <si>
    <t>8</t>
  </si>
  <si>
    <t>35</t>
  </si>
  <si>
    <t>40</t>
  </si>
  <si>
    <t>(15)</t>
  </si>
  <si>
    <t>(22)</t>
  </si>
  <si>
    <t>(95)</t>
  </si>
  <si>
    <t>(54)</t>
  </si>
  <si>
    <t>(141)</t>
  </si>
  <si>
    <t>(79)</t>
  </si>
  <si>
    <t>649</t>
  </si>
  <si>
    <t>637</t>
  </si>
  <si>
    <t>2,000</t>
  </si>
  <si>
    <t>3,575</t>
  </si>
  <si>
    <t>Total Non-Current Assets</t>
  </si>
  <si>
    <t>269</t>
  </si>
  <si>
    <t>265</t>
  </si>
  <si>
    <t>405</t>
  </si>
  <si>
    <t>859</t>
  </si>
  <si>
    <t>1,183</t>
  </si>
  <si>
    <t>1,105</t>
  </si>
  <si>
    <t>1,268</t>
  </si>
  <si>
    <t>1,648</t>
  </si>
  <si>
    <t>1,637</t>
  </si>
  <si>
    <t>1,626</t>
  </si>
  <si>
    <t>1,488</t>
  </si>
  <si>
    <t>1,317</t>
  </si>
  <si>
    <t>1,305</t>
  </si>
  <si>
    <t>1,986</t>
  </si>
  <si>
    <t>2,735</t>
  </si>
  <si>
    <t>3,625</t>
  </si>
  <si>
    <t>12,736</t>
  </si>
  <si>
    <t>15,358</t>
  </si>
  <si>
    <t>Other Assets</t>
  </si>
  <si>
    <t>113</t>
  </si>
  <si>
    <t>1,017</t>
  </si>
  <si>
    <t>1,503</t>
  </si>
  <si>
    <t>1,617</t>
  </si>
  <si>
    <t>1,399</t>
  </si>
  <si>
    <t>1,664</t>
  </si>
  <si>
    <t>1,955</t>
  </si>
  <si>
    <t>2,675</t>
  </si>
  <si>
    <t>3,748</t>
  </si>
  <si>
    <t>3,351</t>
  </si>
  <si>
    <t>3,586</t>
  </si>
  <si>
    <t>4,495</t>
  </si>
  <si>
    <t>5,553</t>
  </si>
  <si>
    <t>6,412</t>
  </si>
  <si>
    <t>7,251</t>
  </si>
  <si>
    <t>7,201</t>
  </si>
  <si>
    <t>7,370</t>
  </si>
  <si>
    <t>9,841</t>
  </si>
  <si>
    <t>11,241</t>
  </si>
  <si>
    <t>13,292</t>
  </si>
  <si>
    <t>17,315</t>
  </si>
  <si>
    <t>28,791</t>
  </si>
  <si>
    <t>44,187</t>
  </si>
  <si>
    <t>Accounts Payable</t>
  </si>
  <si>
    <t>72</t>
  </si>
  <si>
    <t>238</t>
  </si>
  <si>
    <t>272</t>
  </si>
  <si>
    <t>492</t>
  </si>
  <si>
    <t>219</t>
  </si>
  <si>
    <t>345</t>
  </si>
  <si>
    <t>286</t>
  </si>
  <si>
    <t>335</t>
  </si>
  <si>
    <t>356</t>
  </si>
  <si>
    <t>324</t>
  </si>
  <si>
    <t>293</t>
  </si>
  <si>
    <t>485</t>
  </si>
  <si>
    <t>511</t>
  </si>
  <si>
    <t>687</t>
  </si>
  <si>
    <t>1,201</t>
  </si>
  <si>
    <t>1,783</t>
  </si>
  <si>
    <t>Short-Term Debt</t>
  </si>
  <si>
    <t>1,500</t>
  </si>
  <si>
    <t>827</t>
  </si>
  <si>
    <t>1,120</t>
  </si>
  <si>
    <t>Tax Payable</t>
  </si>
  <si>
    <t>33</t>
  </si>
  <si>
    <t>Deferred Revenue</t>
  </si>
  <si>
    <t>44</t>
  </si>
  <si>
    <t>163</t>
  </si>
  <si>
    <t>Other Current Liabilities</t>
  </si>
  <si>
    <t>237</t>
  </si>
  <si>
    <t>259</t>
  </si>
  <si>
    <t>358</t>
  </si>
  <si>
    <t>469</t>
  </si>
  <si>
    <t>420</t>
  </si>
  <si>
    <t>545</t>
  </si>
  <si>
    <t>(103,116)</t>
  </si>
  <si>
    <t>(67,873)</t>
  </si>
  <si>
    <t>(62,651)</t>
  </si>
  <si>
    <t>320</t>
  </si>
  <si>
    <t>476</t>
  </si>
  <si>
    <t>542</t>
  </si>
  <si>
    <t>818</t>
  </si>
  <si>
    <t>1,316</t>
  </si>
  <si>
    <t>309</t>
  </si>
  <si>
    <t>433</t>
  </si>
  <si>
    <t>379</t>
  </si>
  <si>
    <t>334</t>
  </si>
  <si>
    <t>421</t>
  </si>
  <si>
    <t>439</t>
  </si>
  <si>
    <t>639</t>
  </si>
  <si>
    <t>779</t>
  </si>
  <si>
    <t>943</t>
  </si>
  <si>
    <t>930</t>
  </si>
  <si>
    <t>976</t>
  </si>
  <si>
    <t>945</t>
  </si>
  <si>
    <t>896</t>
  </si>
  <si>
    <t>2,438</t>
  </si>
  <si>
    <t>1,788</t>
  </si>
  <si>
    <t>1,153</t>
  </si>
  <si>
    <t>1,329</t>
  </si>
  <si>
    <t>1,784</t>
  </si>
  <si>
    <t>3,925</t>
  </si>
  <si>
    <t>4,335</t>
  </si>
  <si>
    <t>Long-Term Debt</t>
  </si>
  <si>
    <t>300</t>
  </si>
  <si>
    <t>306</t>
  </si>
  <si>
    <t>305</t>
  </si>
  <si>
    <t>Deferred Tax Liabilities</t>
  </si>
  <si>
    <t>241</t>
  </si>
  <si>
    <t>245</t>
  </si>
  <si>
    <t>Other Non-Current Liabilities</t>
  </si>
  <si>
    <t>152</t>
  </si>
  <si>
    <t>119</t>
  </si>
  <si>
    <t>456</t>
  </si>
  <si>
    <t>590</t>
  </si>
  <si>
    <t>475</t>
  </si>
  <si>
    <t>489</t>
  </si>
  <si>
    <t>632</t>
  </si>
  <si>
    <t>633</t>
  </si>
  <si>
    <t>1,605</t>
  </si>
  <si>
    <t>1,106</t>
  </si>
  <si>
    <t>Total Non-Current Liabilities</t>
  </si>
  <si>
    <t>371</t>
  </si>
  <si>
    <t>477</t>
  </si>
  <si>
    <t>609</t>
  </si>
  <si>
    <t>1,849</t>
  </si>
  <si>
    <t>1,887</t>
  </si>
  <si>
    <t>463</t>
  </si>
  <si>
    <t>2,291</t>
  </si>
  <si>
    <t>2,617</t>
  </si>
  <si>
    <t>2,621</t>
  </si>
  <si>
    <t>3,327</t>
  </si>
  <si>
    <t>7,973</t>
  </si>
  <si>
    <t>13,240</t>
  </si>
  <si>
    <t>Other Liabilities</t>
  </si>
  <si>
    <t>Capital Lease Obligations</t>
  </si>
  <si>
    <t>652</t>
  </si>
  <si>
    <t>741</t>
  </si>
  <si>
    <t>78</t>
  </si>
  <si>
    <t>610</t>
  </si>
  <si>
    <t>739</t>
  </si>
  <si>
    <t>684</t>
  </si>
  <si>
    <t>442</t>
  </si>
  <si>
    <t>459</t>
  </si>
  <si>
    <t>1,130</t>
  </si>
  <si>
    <t>956</t>
  </si>
  <si>
    <t>921</t>
  </si>
  <si>
    <t>1,314</t>
  </si>
  <si>
    <t>1,407</t>
  </si>
  <si>
    <t>1,585</t>
  </si>
  <si>
    <t>2,794</t>
  </si>
  <si>
    <t>2,783</t>
  </si>
  <si>
    <t>2,901</t>
  </si>
  <si>
    <t>4,079</t>
  </si>
  <si>
    <t>3,770</t>
  </si>
  <si>
    <t>3,950</t>
  </si>
  <si>
    <t>5,111</t>
  </si>
  <si>
    <t>11,898</t>
  </si>
  <si>
    <t>17,575</t>
  </si>
  <si>
    <t>Preferred Stock</t>
  </si>
  <si>
    <t>Common Stock</t>
  </si>
  <si>
    <t>Retained Earnings</t>
  </si>
  <si>
    <t>(9)</t>
  </si>
  <si>
    <t>307</t>
  </si>
  <si>
    <t>472</t>
  </si>
  <si>
    <t>748</t>
  </si>
  <si>
    <t>1,197</t>
  </si>
  <si>
    <t>1,994</t>
  </si>
  <si>
    <t>1,964</t>
  </si>
  <si>
    <t>1,896</t>
  </si>
  <si>
    <t>2,149</t>
  </si>
  <si>
    <t>2,730</t>
  </si>
  <si>
    <t>3,246</t>
  </si>
  <si>
    <t>3,505</t>
  </si>
  <si>
    <t>3,949</t>
  </si>
  <si>
    <t>4,350</t>
  </si>
  <si>
    <t>6,108</t>
  </si>
  <si>
    <t>8,787</t>
  </si>
  <si>
    <t>12,565</t>
  </si>
  <si>
    <t>14,971</t>
  </si>
  <si>
    <t>18,908</t>
  </si>
  <si>
    <t>16,235</t>
  </si>
  <si>
    <t>Other Compreh. Income(Loss)</t>
  </si>
  <si>
    <t>(50)</t>
  </si>
  <si>
    <t>(5)</t>
  </si>
  <si>
    <t>(6)</t>
  </si>
  <si>
    <t>(16)</t>
  </si>
  <si>
    <t>(18)</t>
  </si>
  <si>
    <t>(12)</t>
  </si>
  <si>
    <t>(11)</t>
  </si>
  <si>
    <t>Other Total Stockhold. Equity</t>
  </si>
  <si>
    <t>111</t>
  </si>
  <si>
    <t>507</t>
  </si>
  <si>
    <t>527</t>
  </si>
  <si>
    <t>777</t>
  </si>
  <si>
    <t>750</t>
  </si>
  <si>
    <t>807</t>
  </si>
  <si>
    <t>756</t>
  </si>
  <si>
    <t>946</t>
  </si>
  <si>
    <t>460</t>
  </si>
  <si>
    <t>122</t>
  </si>
  <si>
    <t>(331)</t>
  </si>
  <si>
    <t>(1,299)</t>
  </si>
  <si>
    <t>(3,212)</t>
  </si>
  <si>
    <t>(2,769)</t>
  </si>
  <si>
    <t>(2,035)</t>
  </si>
  <si>
    <t>10,385</t>
  </si>
  <si>
    <t>Total Stockholders Equity</t>
  </si>
  <si>
    <t>64</t>
  </si>
  <si>
    <t>125</t>
  </si>
  <si>
    <t>407</t>
  </si>
  <si>
    <t>764</t>
  </si>
  <si>
    <t>933</t>
  </si>
  <si>
    <t>1,051</t>
  </si>
  <si>
    <t>1,178</t>
  </si>
  <si>
    <t>1,458</t>
  </si>
  <si>
    <t>Total Liab.&amp;Stockhold. Equity</t>
  </si>
  <si>
    <t>203</t>
  </si>
  <si>
    <t>1,620</t>
  </si>
  <si>
    <t>1,917</t>
  </si>
  <si>
    <t>6,413</t>
  </si>
  <si>
    <t>7,250</t>
  </si>
  <si>
    <t>Minority Interest</t>
  </si>
  <si>
    <t>Total Liabilities &amp; Equity</t>
  </si>
  <si>
    <t>Deferred Income Tax</t>
  </si>
  <si>
    <t>(27)</t>
  </si>
  <si>
    <t>(52)</t>
  </si>
  <si>
    <t>30</t>
  </si>
  <si>
    <t>55</t>
  </si>
  <si>
    <t>(23)</t>
  </si>
  <si>
    <t>(21)</t>
  </si>
  <si>
    <t>32</t>
  </si>
  <si>
    <t>134</t>
  </si>
  <si>
    <t>(359)</t>
  </si>
  <si>
    <t>(315)</t>
  </si>
  <si>
    <t>(282)</t>
  </si>
  <si>
    <t>(406)</t>
  </si>
  <si>
    <t>Stock Based Compensation</t>
  </si>
  <si>
    <t>243</t>
  </si>
  <si>
    <t>137</t>
  </si>
  <si>
    <t>247</t>
  </si>
  <si>
    <t>391</t>
  </si>
  <si>
    <t>844</t>
  </si>
  <si>
    <t>1,397</t>
  </si>
  <si>
    <t>2,004</t>
  </si>
  <si>
    <t>Change in Working Capital</t>
  </si>
  <si>
    <t>(85)</t>
  </si>
  <si>
    <t>(98)</t>
  </si>
  <si>
    <t>(181)</t>
  </si>
  <si>
    <t>(133)</t>
  </si>
  <si>
    <t>170</t>
  </si>
  <si>
    <t>(33)</t>
  </si>
  <si>
    <t>(112)</t>
  </si>
  <si>
    <t>(203)</t>
  </si>
  <si>
    <t>(51)</t>
  </si>
  <si>
    <t>(679)</t>
  </si>
  <si>
    <t>(857)</t>
  </si>
  <si>
    <t>717</t>
  </si>
  <si>
    <t>(703)</t>
  </si>
  <si>
    <t>(3,363)</t>
  </si>
  <si>
    <t>Accounts Receivable</t>
  </si>
  <si>
    <t>(57)</t>
  </si>
  <si>
    <t>(119)</t>
  </si>
  <si>
    <t>(49)</t>
  </si>
  <si>
    <t>(32)</t>
  </si>
  <si>
    <t>(321)</t>
  </si>
  <si>
    <t>(440)</t>
  </si>
  <si>
    <t>(149)</t>
  </si>
  <si>
    <t>(233)</t>
  </si>
  <si>
    <t>(550)</t>
  </si>
  <si>
    <t>(2,215)</t>
  </si>
  <si>
    <t>(28)</t>
  </si>
  <si>
    <t>(81)</t>
  </si>
  <si>
    <t>(91)</t>
  </si>
  <si>
    <t>(177)</t>
  </si>
  <si>
    <t>205</t>
  </si>
  <si>
    <t>66</t>
  </si>
  <si>
    <t>(375)</t>
  </si>
  <si>
    <t>(776)</t>
  </si>
  <si>
    <t>597</t>
  </si>
  <si>
    <t>(524)</t>
  </si>
  <si>
    <t>(774)</t>
  </si>
  <si>
    <t>(70)</t>
  </si>
  <si>
    <t>(20)</t>
  </si>
  <si>
    <t>(135)</t>
  </si>
  <si>
    <t>194</t>
  </si>
  <si>
    <t>363</t>
  </si>
  <si>
    <t>568</t>
  </si>
  <si>
    <t>Other Working Capital</t>
  </si>
  <si>
    <t>622</t>
  </si>
  <si>
    <t>801</t>
  </si>
  <si>
    <t>973</t>
  </si>
  <si>
    <t>719</t>
  </si>
  <si>
    <t>886</t>
  </si>
  <si>
    <t>1,111</t>
  </si>
  <si>
    <t>(41)</t>
  </si>
  <si>
    <t>(97)</t>
  </si>
  <si>
    <t>Other Non-Cash Items</t>
  </si>
  <si>
    <t>80</t>
  </si>
  <si>
    <t>(34)</t>
  </si>
  <si>
    <t>(8)</t>
  </si>
  <si>
    <t>(45)</t>
  </si>
  <si>
    <t>(53)</t>
  </si>
  <si>
    <t>Cash Provided by Operating Activities</t>
  </si>
  <si>
    <t>161</t>
  </si>
  <si>
    <t>132</t>
  </si>
  <si>
    <t>446</t>
  </si>
  <si>
    <t>587</t>
  </si>
  <si>
    <t>1,270</t>
  </si>
  <si>
    <t>249</t>
  </si>
  <si>
    <t>488</t>
  </si>
  <si>
    <t>676</t>
  </si>
  <si>
    <t>824</t>
  </si>
  <si>
    <t>835</t>
  </si>
  <si>
    <t>906</t>
  </si>
  <si>
    <t>1,175</t>
  </si>
  <si>
    <t>1,672</t>
  </si>
  <si>
    <t>3,502</t>
  </si>
  <si>
    <t>3,743</t>
  </si>
  <si>
    <t>4,761</t>
  </si>
  <si>
    <t>9,108</t>
  </si>
  <si>
    <t>CAPEX</t>
  </si>
  <si>
    <t>(36)</t>
  </si>
  <si>
    <t>(161)</t>
  </si>
  <si>
    <t>(63)</t>
  </si>
  <si>
    <t>(128)</t>
  </si>
  <si>
    <t>(67)</t>
  </si>
  <si>
    <t>(80)</t>
  </si>
  <si>
    <t>(145)</t>
  </si>
  <si>
    <t>(188)</t>
  </si>
  <si>
    <t>(408)</t>
  </si>
  <si>
    <t>(78)</t>
  </si>
  <si>
    <t>(139)</t>
  </si>
  <si>
    <t>(183)</t>
  </si>
  <si>
    <t>(255)</t>
  </si>
  <si>
    <t>(122)</t>
  </si>
  <si>
    <t>(86)</t>
  </si>
  <si>
    <t>(176)</t>
  </si>
  <si>
    <t>(593)</t>
  </si>
  <si>
    <t>(600)</t>
  </si>
  <si>
    <t>(489)</t>
  </si>
  <si>
    <t>(1,128)</t>
  </si>
  <si>
    <t>(976)</t>
  </si>
  <si>
    <t>Acquisitions Net</t>
  </si>
  <si>
    <t>(402)</t>
  </si>
  <si>
    <t>(76)</t>
  </si>
  <si>
    <t>(349)</t>
  </si>
  <si>
    <t>(17)</t>
  </si>
  <si>
    <t>(8,524)</t>
  </si>
  <si>
    <t>(263)</t>
  </si>
  <si>
    <t>Purchases of Investments</t>
  </si>
  <si>
    <t>(473)</t>
  </si>
  <si>
    <t>(640)</t>
  </si>
  <si>
    <t>(735)</t>
  </si>
  <si>
    <t>(314)</t>
  </si>
  <si>
    <t>(338)</t>
  </si>
  <si>
    <t>(221)</t>
  </si>
  <si>
    <t>(1,252)</t>
  </si>
  <si>
    <t>(1,000)</t>
  </si>
  <si>
    <t>(1,194)</t>
  </si>
  <si>
    <t>(1,720)</t>
  </si>
  <si>
    <t>(1,965)</t>
  </si>
  <si>
    <t>(2,378)</t>
  </si>
  <si>
    <t>(3,065)</t>
  </si>
  <si>
    <t>(2,862)</t>
  </si>
  <si>
    <t>(3,477)</t>
  </si>
  <si>
    <t>(3,134)</t>
  </si>
  <si>
    <t>(72)</t>
  </si>
  <si>
    <t>(11,157)</t>
  </si>
  <si>
    <t>(1,475)</t>
  </si>
  <si>
    <t>(19,342)</t>
  </si>
  <si>
    <t>(24,811)</t>
  </si>
  <si>
    <t>Sales/Maturities of Investments</t>
  </si>
  <si>
    <t>422</t>
  </si>
  <si>
    <t>1,022</t>
  </si>
  <si>
    <t>229</t>
  </si>
  <si>
    <t>227</t>
  </si>
  <si>
    <t>754</t>
  </si>
  <si>
    <t>1,227</t>
  </si>
  <si>
    <t>752</t>
  </si>
  <si>
    <t>1,170</t>
  </si>
  <si>
    <t>1,311</t>
  </si>
  <si>
    <t>1,817</t>
  </si>
  <si>
    <t>2,237</t>
  </si>
  <si>
    <t>3,138</t>
  </si>
  <si>
    <t>2,515</t>
  </si>
  <si>
    <t>7,660</t>
  </si>
  <si>
    <t>8,109</t>
  </si>
  <si>
    <t>9,319</t>
  </si>
  <si>
    <t>16,220</t>
  </si>
  <si>
    <t>Other Investing Activities</t>
  </si>
  <si>
    <t>(25)</t>
  </si>
  <si>
    <t>(10)</t>
  </si>
  <si>
    <t>Cash Used for Investing Activities</t>
  </si>
  <si>
    <t>(61)</t>
  </si>
  <si>
    <t>(601)</t>
  </si>
  <si>
    <t>(277)</t>
  </si>
  <si>
    <t>88</t>
  </si>
  <si>
    <t>(152)</t>
  </si>
  <si>
    <t>(42)</t>
  </si>
  <si>
    <t>(541)</t>
  </si>
  <si>
    <t>(761)</t>
  </si>
  <si>
    <t>(209)</t>
  </si>
  <si>
    <t>(519)</t>
  </si>
  <si>
    <t>(650)</t>
  </si>
  <si>
    <t>(1,143)</t>
  </si>
  <si>
    <t>(744)</t>
  </si>
  <si>
    <t>(806)</t>
  </si>
  <si>
    <t>(727)</t>
  </si>
  <si>
    <t>(400)</t>
  </si>
  <si>
    <t>(793)</t>
  </si>
  <si>
    <t>1,278</t>
  </si>
  <si>
    <t>(4,097)</t>
  </si>
  <si>
    <t>6,145</t>
  </si>
  <si>
    <t>(19,675)</t>
  </si>
  <si>
    <t>(9,830)</t>
  </si>
  <si>
    <t>Debt Repayment</t>
  </si>
  <si>
    <t>(673)</t>
  </si>
  <si>
    <t>(812)</t>
  </si>
  <si>
    <t>Common Stock Issued</t>
  </si>
  <si>
    <t>13</t>
  </si>
  <si>
    <t>117</t>
  </si>
  <si>
    <t>128</t>
  </si>
  <si>
    <t>221</t>
  </si>
  <si>
    <t>138</t>
  </si>
  <si>
    <t>Common Stock Repurchased</t>
  </si>
  <si>
    <t>(189)</t>
  </si>
  <si>
    <t>(275)</t>
  </si>
  <si>
    <t>(553)</t>
  </si>
  <si>
    <t>(424)</t>
  </si>
  <si>
    <t>(887)</t>
  </si>
  <si>
    <t>(814)</t>
  </si>
  <si>
    <t>(587)</t>
  </si>
  <si>
    <t>(739)</t>
  </si>
  <si>
    <t>(909)</t>
  </si>
  <si>
    <t>(1,579)</t>
  </si>
  <si>
    <t>Dividends Paid</t>
  </si>
  <si>
    <t>(47)</t>
  </si>
  <si>
    <t>(186)</t>
  </si>
  <si>
    <t>(213)</t>
  </si>
  <si>
    <t>(261)</t>
  </si>
  <si>
    <t>(341)</t>
  </si>
  <si>
    <t>(371)</t>
  </si>
  <si>
    <t>(390)</t>
  </si>
  <si>
    <t>(395)</t>
  </si>
  <si>
    <t>(399)</t>
  </si>
  <si>
    <t>Other Financing Activities</t>
  </si>
  <si>
    <t>(308)</t>
  </si>
  <si>
    <t>(77)</t>
  </si>
  <si>
    <t>1,460</t>
  </si>
  <si>
    <t>127</t>
  </si>
  <si>
    <t>(482)</t>
  </si>
  <si>
    <t>(900)</t>
  </si>
  <si>
    <t>4,199</t>
  </si>
  <si>
    <t>3,264</t>
  </si>
  <si>
    <t>Cash Used/Provided by Financing Activities</t>
  </si>
  <si>
    <t>606</t>
  </si>
  <si>
    <t>(270)</t>
  </si>
  <si>
    <t>(326)</t>
  </si>
  <si>
    <t>192</t>
  </si>
  <si>
    <t>(834)</t>
  </si>
  <si>
    <t>(676)</t>
  </si>
  <si>
    <t>291</t>
  </si>
  <si>
    <t>(2,544)</t>
  </si>
  <si>
    <t>(2,866)</t>
  </si>
  <si>
    <t>(792)</t>
  </si>
  <si>
    <t>1,865</t>
  </si>
  <si>
    <t>Effect of Forex Changes on Cash</t>
  </si>
  <si>
    <t>Net Change In Cash</t>
  </si>
  <si>
    <t>613</t>
  </si>
  <si>
    <t>343</t>
  </si>
  <si>
    <t>183</t>
  </si>
  <si>
    <t>(309)</t>
  </si>
  <si>
    <t>218</t>
  </si>
  <si>
    <t>(655)</t>
  </si>
  <si>
    <t>2,236</t>
  </si>
  <si>
    <t>(3,220)</t>
  </si>
  <si>
    <t>10,114</t>
  </si>
  <si>
    <t>(10,049)</t>
  </si>
  <si>
    <t>1,143</t>
  </si>
  <si>
    <t>Cash at the End of Period</t>
  </si>
  <si>
    <t>Cash at the Beginning of Period</t>
  </si>
  <si>
    <t>Free Cash Flow</t>
  </si>
  <si>
    <t>1,082</t>
  </si>
  <si>
    <t>(158)</t>
  </si>
  <si>
    <t>410</t>
  </si>
  <si>
    <t>578</t>
  </si>
  <si>
    <t>770</t>
  </si>
  <si>
    <t>580</t>
  </si>
  <si>
    <t>783</t>
  </si>
  <si>
    <t>1,089</t>
  </si>
  <si>
    <t>1,496</t>
  </si>
  <si>
    <t>2,909</t>
  </si>
  <si>
    <t>3,143</t>
  </si>
  <si>
    <t>4,272</t>
  </si>
  <si>
    <t>4,694</t>
  </si>
  <si>
    <t>8,132</t>
  </si>
  <si>
    <t>Split adjusted</t>
  </si>
  <si>
    <t>Stock Prices</t>
  </si>
  <si>
    <t>High</t>
  </si>
  <si>
    <t>Low</t>
  </si>
  <si>
    <t>Average</t>
  </si>
  <si>
    <t>Stock Statistics</t>
  </si>
  <si>
    <t>Marketcap</t>
  </si>
  <si>
    <t>P/S</t>
  </si>
  <si>
    <t>E/V</t>
  </si>
  <si>
    <t>P/E</t>
  </si>
  <si>
    <t>P/B</t>
  </si>
  <si>
    <t>P/FCF</t>
  </si>
  <si>
    <t>Growth</t>
  </si>
  <si>
    <t>Earnings</t>
  </si>
  <si>
    <t>Q123</t>
  </si>
  <si>
    <t>Q223</t>
  </si>
  <si>
    <t>Q323</t>
  </si>
  <si>
    <t>Q423</t>
  </si>
  <si>
    <t>Q122</t>
  </si>
  <si>
    <t>Q222</t>
  </si>
  <si>
    <t>Q322</t>
  </si>
  <si>
    <t>Q422</t>
  </si>
  <si>
    <t>Q421</t>
  </si>
  <si>
    <t>Q321</t>
  </si>
  <si>
    <t>Q221</t>
  </si>
  <si>
    <t>Q121</t>
  </si>
  <si>
    <t>Q420</t>
  </si>
  <si>
    <t>Q320</t>
  </si>
  <si>
    <t>Q220</t>
  </si>
  <si>
    <t>Q120</t>
  </si>
  <si>
    <t>SBI</t>
  </si>
  <si>
    <t>SBC</t>
  </si>
  <si>
    <t>SBB</t>
  </si>
  <si>
    <t>Dividends</t>
  </si>
  <si>
    <t>Total Non-current Liabilities</t>
  </si>
  <si>
    <t>Total Non-current Assets</t>
  </si>
  <si>
    <t>3-month adjusted</t>
  </si>
  <si>
    <t>Gross Margin</t>
  </si>
  <si>
    <t>Q124</t>
  </si>
  <si>
    <t>Q224</t>
  </si>
  <si>
    <t>Q324</t>
  </si>
  <si>
    <t>Q424</t>
  </si>
  <si>
    <t>Fiscal Period</t>
  </si>
  <si>
    <t>Period Of Report</t>
  </si>
  <si>
    <t>Total OperatingExpenses</t>
  </si>
  <si>
    <t>Other, net</t>
  </si>
  <si>
    <t>Income before taxes</t>
  </si>
  <si>
    <t>Total</t>
  </si>
  <si>
    <t>Income Statement *in millions, USD</t>
  </si>
  <si>
    <t xml:space="preserve">Gaming </t>
  </si>
  <si>
    <t>Mix</t>
  </si>
  <si>
    <t>FORECAST</t>
  </si>
  <si>
    <t>Tax Rate</t>
  </si>
  <si>
    <t>Maturity</t>
  </si>
  <si>
    <t>Discount</t>
  </si>
  <si>
    <t>NPV</t>
  </si>
  <si>
    <t>Current Price</t>
  </si>
  <si>
    <t>Difference</t>
  </si>
  <si>
    <t>OpEx/Revenue</t>
  </si>
  <si>
    <t>Forecast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</si>
</sst>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164" formatCode="_([$$-409]* #,##0.00_);_([$$-409]* \(#,##0.00\);_([$$-409]* &quot;-&quot;??_);_(@_)"/>
    <numFmt numFmtId="165" formatCode="&quot;$&quot;#,##0.00"/>
    <numFmt numFmtId="166" formatCode="&quot;$&quot;#,##0"/>
  </numFmts>
  <fonts count="5"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7">
    <xf numFmtId="0" fontId="0" fillId="0" borderId="0" xfId="0"/>
    <xf numFmtId="0" fontId="1" fillId="0" borderId="1" xfId="0" applyFont="1" applyBorder="1" applyAlignment="1">
      <alignment horizontal="center" vertical="top"/>
    </xf>
    <xf numFmtId="164" fontId="0" fillId="0" borderId="0" xfId="0" applyNumberFormat="1"/>
    <xf numFmtId="3" fontId="0" fillId="0" borderId="0" xfId="0" applyNumberFormat="1"/>
    <xf numFmtId="37" fontId="0" fillId="0" borderId="0" xfId="0" applyNumberFormat="1"/>
    <xf numFmtId="14" fontId="0" fillId="0" borderId="0" xfId="0" applyNumberFormat="1"/>
    <xf numFmtId="0" fontId="3" fillId="2" borderId="0" xfId="0" applyFont="1" applyFill="1"/>
    <xf numFmtId="0" fontId="2" fillId="2" borderId="0" xfId="0" applyFont="1" applyFill="1"/>
    <xf numFmtId="0" fontId="3" fillId="2" borderId="2" xfId="0" applyFont="1" applyFill="1" applyBorder="1"/>
    <xf numFmtId="0" fontId="4" fillId="3" borderId="0" xfId="0" applyFont="1" applyFill="1"/>
    <xf numFmtId="0" fontId="4" fillId="3" borderId="2" xfId="0" applyFont="1" applyFill="1" applyBorder="1"/>
    <xf numFmtId="0" fontId="0" fillId="0" borderId="3" xfId="0" applyBorder="1"/>
    <xf numFmtId="0" fontId="1" fillId="0" borderId="0" xfId="0" applyFont="1"/>
    <xf numFmtId="0" fontId="1" fillId="0" borderId="4" xfId="0" applyFont="1" applyBorder="1"/>
    <xf numFmtId="2" fontId="0" fillId="0" borderId="0" xfId="0" applyNumberFormat="1"/>
    <xf numFmtId="9" fontId="0" fillId="0" borderId="0" xfId="0" applyNumberFormat="1"/>
    <xf numFmtId="9" fontId="0" fillId="0" borderId="3" xfId="0" applyNumberFormat="1" applyBorder="1"/>
    <xf numFmtId="9" fontId="1" fillId="0" borderId="0" xfId="0" applyNumberFormat="1" applyFont="1"/>
    <xf numFmtId="9" fontId="4" fillId="3" borderId="0" xfId="0" applyNumberFormat="1" applyFont="1" applyFill="1"/>
    <xf numFmtId="4" fontId="0" fillId="0" borderId="0" xfId="0" applyNumberFormat="1"/>
    <xf numFmtId="3" fontId="0" fillId="0" borderId="3" xfId="0" applyNumberFormat="1" applyBorder="1"/>
    <xf numFmtId="3" fontId="1" fillId="0" borderId="0" xfId="0" applyNumberFormat="1" applyFont="1"/>
    <xf numFmtId="3" fontId="1" fillId="0" borderId="4" xfId="0" applyNumberFormat="1" applyFont="1" applyBorder="1"/>
    <xf numFmtId="3" fontId="3" fillId="2" borderId="0" xfId="0" applyNumberFormat="1" applyFont="1" applyFill="1"/>
    <xf numFmtId="3" fontId="4" fillId="3" borderId="0" xfId="0" applyNumberFormat="1" applyFont="1" applyFill="1"/>
    <xf numFmtId="2" fontId="1" fillId="0" borderId="0" xfId="0" applyNumberFormat="1" applyFont="1"/>
    <xf numFmtId="165" fontId="0" fillId="0" borderId="0" xfId="0" applyNumberFormat="1"/>
    <xf numFmtId="166" fontId="0" fillId="0" borderId="0" xfId="0" applyNumberFormat="1"/>
    <xf numFmtId="10" fontId="0" fillId="0" borderId="0" xfId="0" applyNumberFormat="1"/>
    <xf numFmtId="0" fontId="0" fillId="0" borderId="4" xfId="0" applyBorder="1"/>
    <xf numFmtId="3" fontId="0" fillId="0" borderId="4" xfId="0" applyNumberFormat="1" applyBorder="1"/>
    <xf numFmtId="0" fontId="0" fillId="0" borderId="2" xfId="0" applyBorder="1"/>
    <xf numFmtId="14" fontId="0" fillId="0" borderId="2" xfId="0" applyNumberFormat="1" applyBorder="1"/>
    <xf numFmtId="0" fontId="2" fillId="2" borderId="2" xfId="0" applyFont="1" applyFill="1" applyBorder="1"/>
    <xf numFmtId="165" fontId="0" fillId="0" borderId="2" xfId="0" applyNumberFormat="1" applyBorder="1"/>
    <xf numFmtId="3" fontId="0" fillId="0" borderId="2" xfId="0" applyNumberFormat="1" applyBorder="1"/>
    <xf numFmtId="3" fontId="0" fillId="0" borderId="5" xfId="0" applyNumberFormat="1" applyBorder="1"/>
    <xf numFmtId="3" fontId="1" fillId="0" borderId="2" xfId="0" applyNumberFormat="1" applyFont="1" applyBorder="1"/>
    <xf numFmtId="9" fontId="0" fillId="0" borderId="2" xfId="0" applyNumberFormat="1" applyBorder="1"/>
    <xf numFmtId="9" fontId="4" fillId="3" borderId="2" xfId="0" applyNumberFormat="1" applyFont="1" applyFill="1" applyBorder="1"/>
    <xf numFmtId="9" fontId="0" fillId="0" borderId="5" xfId="0" applyNumberFormat="1" applyBorder="1"/>
    <xf numFmtId="3" fontId="3" fillId="2" borderId="2" xfId="0" applyNumberFormat="1" applyFont="1" applyFill="1" applyBorder="1"/>
    <xf numFmtId="3" fontId="4" fillId="3" borderId="2" xfId="0" applyNumberFormat="1" applyFont="1" applyFill="1" applyBorder="1"/>
    <xf numFmtId="3" fontId="1" fillId="0" borderId="6" xfId="0" applyNumberFormat="1" applyFont="1" applyBorder="1"/>
    <xf numFmtId="9" fontId="1" fillId="0" borderId="2" xfId="0" applyNumberFormat="1" applyFont="1" applyBorder="1"/>
    <xf numFmtId="2" fontId="1" fillId="0" borderId="2" xfId="0" applyNumberFormat="1" applyFont="1" applyBorder="1"/>
    <xf numFmtId="2" fontId="0" fillId="0" borderId="2" xfId="0" applyNumberFormat="1" applyBorder="1"/>
    <xf numFmtId="0" fontId="1" fillId="0" borderId="2" xfId="0" applyFont="1" applyBorder="1"/>
    <xf numFmtId="4" fontId="0" fillId="0" borderId="2" xfId="0" applyNumberFormat="1" applyBorder="1"/>
    <xf numFmtId="3" fontId="0" fillId="0" borderId="6" xfId="0" applyNumberFormat="1" applyBorder="1"/>
    <xf numFmtId="166" fontId="0" fillId="0" borderId="2" xfId="0" applyNumberFormat="1" applyBorder="1"/>
    <xf numFmtId="10" fontId="0" fillId="0" borderId="2" xfId="0" applyNumberFormat="1" applyBorder="1"/>
    <xf numFmtId="0" fontId="0" fillId="3" borderId="0" xfId="0" applyFill="1"/>
    <xf numFmtId="4" fontId="1" fillId="0" borderId="0" xfId="0" applyNumberFormat="1" applyFont="1"/>
    <xf numFmtId="6" fontId="0" fillId="0" borderId="0" xfId="0" applyNumberFormat="1"/>
    <xf numFmtId="8" fontId="0" fillId="4" borderId="0" xfId="0" applyNumberFormat="1" applyFill="1"/>
    <xf numFmtId="164" fontId="0" fillId="5"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drawings/drawing1.xml><?xml version="1.0" encoding="utf-8"?>
<xdr:wsDr xmlns:xdr="http://schemas.openxmlformats.org/drawingml/2006/spreadsheetDrawing" xmlns:a="http://schemas.openxmlformats.org/drawingml/2006/main">
  <xdr:twoCellAnchor>
    <xdr:from>
      <xdr:col>30</xdr:col>
      <xdr:colOff>4885</xdr:colOff>
      <xdr:row>0</xdr:row>
      <xdr:rowOff>0</xdr:rowOff>
    </xdr:from>
    <xdr:to>
      <xdr:col>30</xdr:col>
      <xdr:colOff>15875</xdr:colOff>
      <xdr:row>104</xdr:row>
      <xdr:rowOff>158750</xdr:rowOff>
    </xdr:to>
    <xdr:cxnSp macro="">
      <xdr:nvCxnSpPr>
        <xdr:cNvPr id="3" name="Straight Connector 2">
          <a:extLst>
            <a:ext uri="{FF2B5EF4-FFF2-40B4-BE49-F238E27FC236}">
              <a16:creationId xmlns:a16="http://schemas.microsoft.com/office/drawing/2014/main" id="{892229B4-0BBB-89EB-2848-8A6E387EFD67}"/>
            </a:ext>
          </a:extLst>
        </xdr:cNvPr>
        <xdr:cNvCxnSpPr/>
      </xdr:nvCxnSpPr>
      <xdr:spPr>
        <a:xfrm>
          <a:off x="20310231" y="0"/>
          <a:ext cx="10990" cy="1909151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12</v>
    <v>Price</v>
    <v>0</v>
  </rv>
  <rv s="0">
    <v>12</v>
    <v>Shares outstanding</v>
    <v>0</v>
  </rv>
  <rv s="1">
    <v>12</v>
    <v>1</v>
  </rv>
  <rv s="2">
    <v>https://www.bing.com/financeapi/forcetrigger?t=a1yv52&amp;q=XNAS%3aNVDA&amp;form=skydnc</v>
    <v>Learn more on Bing</v>
  </rv>
  <rv s="3">
    <v>en-US</v>
    <v>a1yv52</v>
    <v>268435456</v>
    <v>1</v>
    <v>Powered by Refinitiv</v>
    <v>0</v>
    <v>NVIDIA CORPORATION (XNAS:NVDA)</v>
    <v>2</v>
    <v>3</v>
    <v>Finance</v>
    <v>4</v>
    <v>140.76</v>
    <v>39.229999999999997</v>
    <v>1.6801999999999999</v>
    <v>-7.81</v>
    <v>-1.0163999999999999E-2</v>
    <v>-6.6740999999999995E-2</v>
    <v>-1.1100000000000001</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120.16</v>
    <v>Semiconductors &amp; Semiconductor Equipment</v>
    <v>Stock</v>
    <v>45505.999998402345</v>
    <v>3</v>
    <v>106.8104</v>
    <v>2551758000000</v>
    <v>NVIDIA CORPORATION</v>
    <v>NVIDIA CORPORATION</v>
    <v>117.53</v>
    <v>63.9148</v>
    <v>117.02</v>
    <v>109.21</v>
    <v>108.1</v>
    <v>24600000000</v>
    <v>NVDA</v>
    <v>NVIDIA CORPORATION (XNAS:NVDA)</v>
    <v>523462326</v>
    <v>293526284</v>
    <v>1998</v>
  </rv>
  <rv s="4">
    <v>4</v>
  </rv>
</rvData>
</file>

<file path=xl/richData/rdrichvaluestructure.xml><?xml version="1.0" encoding="utf-8"?>
<rvStructures xmlns="http://schemas.microsoft.com/office/spreadsheetml/2017/richdata" count="5">
  <s t="_error">
    <k n="errorType" t="i"/>
    <k n="field" t="s"/>
    <k n="subType" t="i"/>
  </s>
  <s t="_error">
    <k n="errorType" t="i"/>
    <k n="propagated" t="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D10" sqref="D10"/>
    </sheetView>
  </sheetViews>
  <sheetFormatPr defaultRowHeight="14.5" x14ac:dyDescent="0.35"/>
  <sheetData>
    <row r="1" spans="1:2" x14ac:dyDescent="0.35">
      <c r="A1" t="e">
        <v>#VALUE!</v>
      </c>
    </row>
    <row r="2" spans="1:2" x14ac:dyDescent="0.35">
      <c r="A2" s="1" t="s">
        <v>0</v>
      </c>
      <c r="B2" s="2" t="e" vm="1">
        <f t="array" ref="B2">_FV(A1,"Price")</f>
        <v>#VALUE!</v>
      </c>
    </row>
    <row r="3" spans="1:2" x14ac:dyDescent="0.35">
      <c r="A3" s="1" t="s">
        <v>1</v>
      </c>
      <c r="B3" s="3" t="e" vm="2">
        <f t="array" ref="B3">_FV(A1,"Shares outstanding",TRUE)/1000000</f>
        <v>#VALUE!</v>
      </c>
    </row>
    <row r="4" spans="1:2" x14ac:dyDescent="0.35">
      <c r="A4" s="1" t="s">
        <v>2</v>
      </c>
      <c r="B4" s="4" t="e" vm="3">
        <f>B2*B3</f>
        <v>#VALUE!</v>
      </c>
    </row>
    <row r="5" spans="1:2" x14ac:dyDescent="0.35">
      <c r="A5" s="1" t="s">
        <v>3</v>
      </c>
      <c r="B5" s="3"/>
    </row>
    <row r="6" spans="1:2" x14ac:dyDescent="0.35">
      <c r="A6" s="1" t="s">
        <v>4</v>
      </c>
      <c r="B6" s="3"/>
    </row>
    <row r="7" spans="1:2" x14ac:dyDescent="0.35">
      <c r="A7" s="1" t="s">
        <v>5</v>
      </c>
      <c r="B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sqref="A1:A5"/>
    </sheetView>
  </sheetViews>
  <sheetFormatPr defaultRowHeight="14.5" x14ac:dyDescent="0.35"/>
  <sheetData>
    <row r="1" spans="1:2" x14ac:dyDescent="0.35">
      <c r="A1" t="s">
        <v>6</v>
      </c>
      <c r="B1" t="s">
        <v>7</v>
      </c>
    </row>
    <row r="2" spans="1:2" x14ac:dyDescent="0.35">
      <c r="A2" t="s">
        <v>8</v>
      </c>
      <c r="B2" t="s">
        <v>9</v>
      </c>
    </row>
    <row r="3" spans="1:2" x14ac:dyDescent="0.35">
      <c r="A3" t="s">
        <v>10</v>
      </c>
      <c r="B3" t="s">
        <v>11</v>
      </c>
    </row>
    <row r="4" spans="1:2" x14ac:dyDescent="0.35">
      <c r="A4" t="s">
        <v>12</v>
      </c>
      <c r="B4" t="s">
        <v>13</v>
      </c>
    </row>
    <row r="5" spans="1:2" x14ac:dyDescent="0.35">
      <c r="A5" t="s">
        <v>14</v>
      </c>
      <c r="B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T165"/>
  <sheetViews>
    <sheetView workbookViewId="0">
      <pane xSplit="2" ySplit="7" topLeftCell="P17" activePane="bottomRight" state="frozen"/>
      <selection pane="topRight" activeCell="C1" sqref="C1"/>
      <selection pane="bottomLeft" activeCell="A4" sqref="A4"/>
      <selection pane="bottomRight" activeCell="AH1" sqref="AH1"/>
    </sheetView>
  </sheetViews>
  <sheetFormatPr defaultRowHeight="14.5" x14ac:dyDescent="0.35"/>
  <cols>
    <col min="2" max="2" width="22.26953125" customWidth="1"/>
    <col min="8" max="9" width="9.453125" bestFit="1" customWidth="1"/>
    <col min="10" max="10" width="10.453125" bestFit="1" customWidth="1"/>
    <col min="12" max="12" width="9.453125" style="31" bestFit="1" customWidth="1"/>
    <col min="13" max="13" width="9.453125" bestFit="1" customWidth="1"/>
    <col min="14" max="14" width="10.453125" bestFit="1" customWidth="1"/>
    <col min="16" max="16" width="9.453125" style="31" bestFit="1" customWidth="1"/>
    <col min="17" max="17" width="9.453125" bestFit="1" customWidth="1"/>
    <col min="18" max="18" width="10.453125" bestFit="1" customWidth="1"/>
    <col min="20" max="20" width="9.453125" style="31" bestFit="1" customWidth="1"/>
    <col min="21" max="21" width="9.453125" bestFit="1" customWidth="1"/>
    <col min="22" max="23" width="10.453125" bestFit="1" customWidth="1"/>
    <col min="24" max="24" width="9.453125" style="31" bestFit="1" customWidth="1"/>
    <col min="56" max="59" width="9.453125" bestFit="1" customWidth="1"/>
    <col min="60" max="60" width="10.81640625" bestFit="1" customWidth="1"/>
    <col min="61" max="62" width="9.453125" bestFit="1" customWidth="1"/>
  </cols>
  <sheetData>
    <row r="1" spans="2:72" x14ac:dyDescent="0.35">
      <c r="B1" t="s">
        <v>16</v>
      </c>
      <c r="H1" t="s">
        <v>1693</v>
      </c>
      <c r="I1" t="s">
        <v>1692</v>
      </c>
      <c r="J1" t="s">
        <v>1691</v>
      </c>
      <c r="K1" t="s">
        <v>1690</v>
      </c>
      <c r="L1" s="31" t="s">
        <v>1689</v>
      </c>
      <c r="M1" t="s">
        <v>1688</v>
      </c>
      <c r="N1" t="s">
        <v>1687</v>
      </c>
      <c r="O1" t="s">
        <v>1686</v>
      </c>
      <c r="P1" s="31" t="s">
        <v>1682</v>
      </c>
      <c r="Q1" t="s">
        <v>1683</v>
      </c>
      <c r="R1" t="s">
        <v>1684</v>
      </c>
      <c r="S1" t="s">
        <v>1685</v>
      </c>
      <c r="T1" s="31" t="s">
        <v>1678</v>
      </c>
      <c r="U1" t="s">
        <v>1679</v>
      </c>
      <c r="V1" t="s">
        <v>1680</v>
      </c>
      <c r="W1" t="s">
        <v>1681</v>
      </c>
      <c r="X1" s="31" t="s">
        <v>1702</v>
      </c>
      <c r="Y1" t="s">
        <v>1703</v>
      </c>
      <c r="Z1" t="s">
        <v>1704</v>
      </c>
      <c r="AA1" t="s">
        <v>1705</v>
      </c>
    </row>
    <row r="2" spans="2:72" x14ac:dyDescent="0.35">
      <c r="B2" t="s">
        <v>17</v>
      </c>
      <c r="H2" s="5">
        <v>43972</v>
      </c>
      <c r="I2" s="5">
        <v>44062</v>
      </c>
      <c r="J2" s="5">
        <v>44153</v>
      </c>
      <c r="L2" s="32">
        <v>44342</v>
      </c>
      <c r="M2" s="5">
        <v>44428</v>
      </c>
      <c r="N2" s="5">
        <v>44522</v>
      </c>
      <c r="P2" s="32">
        <v>44708</v>
      </c>
      <c r="Q2" s="5">
        <v>44804</v>
      </c>
      <c r="R2" s="5">
        <v>44883</v>
      </c>
      <c r="T2" s="32">
        <v>45072</v>
      </c>
      <c r="U2" s="5">
        <v>45166</v>
      </c>
      <c r="V2" s="5">
        <v>45251</v>
      </c>
      <c r="W2" s="5">
        <v>45343</v>
      </c>
      <c r="X2" s="32">
        <v>45441</v>
      </c>
      <c r="BC2" s="5">
        <v>42795</v>
      </c>
      <c r="BD2" s="5">
        <v>43159</v>
      </c>
      <c r="BE2" s="5">
        <v>43517</v>
      </c>
      <c r="BF2" s="5">
        <v>43881</v>
      </c>
      <c r="BG2" s="5">
        <v>44253</v>
      </c>
      <c r="BH2" s="5">
        <v>44638</v>
      </c>
      <c r="BI2" s="5">
        <v>44981</v>
      </c>
      <c r="BJ2" s="5">
        <v>45343</v>
      </c>
    </row>
    <row r="3" spans="2:72" x14ac:dyDescent="0.35">
      <c r="B3" t="s">
        <v>18</v>
      </c>
      <c r="J3" s="5">
        <v>44129</v>
      </c>
      <c r="L3" s="32">
        <v>44318</v>
      </c>
      <c r="M3" s="5">
        <v>44409</v>
      </c>
      <c r="N3" s="5">
        <v>44500</v>
      </c>
      <c r="P3" s="32">
        <v>44682</v>
      </c>
      <c r="Q3" s="5">
        <v>44773</v>
      </c>
      <c r="R3" s="5">
        <v>44864</v>
      </c>
      <c r="T3" s="32">
        <v>45046</v>
      </c>
      <c r="U3" s="5">
        <v>45137</v>
      </c>
      <c r="V3" s="5">
        <v>45228</v>
      </c>
      <c r="W3" s="5">
        <v>45291</v>
      </c>
      <c r="X3" s="32">
        <v>45410</v>
      </c>
      <c r="AZ3">
        <f t="shared" ref="AZ3:BH3" si="0">BA3-1</f>
        <v>2013</v>
      </c>
      <c r="BA3">
        <f t="shared" si="0"/>
        <v>2014</v>
      </c>
      <c r="BB3">
        <f t="shared" si="0"/>
        <v>2015</v>
      </c>
      <c r="BC3">
        <f t="shared" si="0"/>
        <v>2016</v>
      </c>
      <c r="BD3">
        <f t="shared" si="0"/>
        <v>2017</v>
      </c>
      <c r="BE3">
        <f t="shared" si="0"/>
        <v>2018</v>
      </c>
      <c r="BF3">
        <f t="shared" si="0"/>
        <v>2019</v>
      </c>
      <c r="BG3">
        <f t="shared" si="0"/>
        <v>2020</v>
      </c>
      <c r="BH3">
        <f t="shared" si="0"/>
        <v>2021</v>
      </c>
      <c r="BI3">
        <v>2022</v>
      </c>
      <c r="BJ3">
        <f t="shared" ref="BJ3:BP3" si="1">BI3+1</f>
        <v>2023</v>
      </c>
      <c r="BK3">
        <f t="shared" si="1"/>
        <v>2024</v>
      </c>
      <c r="BL3">
        <f t="shared" si="1"/>
        <v>2025</v>
      </c>
      <c r="BM3">
        <f t="shared" si="1"/>
        <v>2026</v>
      </c>
      <c r="BN3">
        <f t="shared" si="1"/>
        <v>2027</v>
      </c>
      <c r="BO3">
        <f t="shared" si="1"/>
        <v>2028</v>
      </c>
      <c r="BP3">
        <f t="shared" si="1"/>
        <v>2029</v>
      </c>
    </row>
    <row r="4" spans="2:72" s="7" customFormat="1" x14ac:dyDescent="0.35">
      <c r="B4" s="7" t="s">
        <v>1665</v>
      </c>
      <c r="L4" s="33"/>
      <c r="P4" s="33"/>
      <c r="T4" s="33"/>
      <c r="X4" s="33"/>
    </row>
    <row r="5" spans="2:72" s="26" customFormat="1" x14ac:dyDescent="0.35">
      <c r="B5" s="26" t="s">
        <v>1666</v>
      </c>
      <c r="L5" s="34"/>
      <c r="P5" s="34"/>
      <c r="T5" s="34"/>
      <c r="X5" s="34"/>
      <c r="AZ5" s="26">
        <v>4.1100000000000003</v>
      </c>
      <c r="BA5" s="26">
        <v>5.31</v>
      </c>
      <c r="BB5" s="26">
        <v>8.48</v>
      </c>
      <c r="BC5" s="26">
        <v>29.98</v>
      </c>
      <c r="BD5" s="26">
        <v>60.83</v>
      </c>
      <c r="BE5" s="26">
        <v>73.19</v>
      </c>
      <c r="BF5" s="26">
        <v>64.88</v>
      </c>
      <c r="BG5" s="26">
        <v>147.27000000000001</v>
      </c>
      <c r="BH5" s="26">
        <v>346.47</v>
      </c>
      <c r="BI5" s="26">
        <v>289.45999999999998</v>
      </c>
      <c r="BJ5" s="26">
        <v>628.49</v>
      </c>
    </row>
    <row r="6" spans="2:72" s="26" customFormat="1" x14ac:dyDescent="0.35">
      <c r="B6" s="26" t="s">
        <v>1667</v>
      </c>
      <c r="L6" s="34"/>
      <c r="P6" s="34"/>
      <c r="T6" s="34"/>
      <c r="X6" s="34"/>
      <c r="AZ6" s="26">
        <v>3.01</v>
      </c>
      <c r="BA6" s="26">
        <v>3.83</v>
      </c>
      <c r="BB6" s="26">
        <v>4.74</v>
      </c>
      <c r="BC6" s="26">
        <v>6.19</v>
      </c>
      <c r="BD6" s="26">
        <v>23.79</v>
      </c>
      <c r="BE6" s="26">
        <v>31.11</v>
      </c>
      <c r="BF6" s="26">
        <v>32.869999999999997</v>
      </c>
      <c r="BG6" s="26">
        <v>45.17</v>
      </c>
      <c r="BH6" s="26">
        <v>115.67</v>
      </c>
      <c r="BI6" s="26">
        <v>108.13</v>
      </c>
      <c r="BJ6" s="26">
        <v>189.5</v>
      </c>
    </row>
    <row r="7" spans="2:72" s="26" customFormat="1" x14ac:dyDescent="0.35">
      <c r="B7" s="26" t="s">
        <v>1668</v>
      </c>
      <c r="L7" s="34"/>
      <c r="P7" s="34"/>
      <c r="T7" s="34"/>
      <c r="X7" s="34"/>
      <c r="AZ7" s="26">
        <v>3.38</v>
      </c>
      <c r="BA7" s="26">
        <v>4.49</v>
      </c>
      <c r="BB7" s="26">
        <v>5.92</v>
      </c>
      <c r="BC7" s="26">
        <v>14.58</v>
      </c>
      <c r="BD7" s="26">
        <v>39.119999999999997</v>
      </c>
      <c r="BE7" s="26">
        <v>56.15</v>
      </c>
      <c r="BF7" s="26">
        <v>45.22</v>
      </c>
      <c r="BG7" s="26">
        <v>103.89</v>
      </c>
      <c r="BH7" s="26">
        <v>204.35</v>
      </c>
      <c r="BI7" s="26">
        <v>178.89</v>
      </c>
      <c r="BJ7" s="26">
        <v>393.15</v>
      </c>
    </row>
    <row r="9" spans="2:72" s="7" customFormat="1" x14ac:dyDescent="0.35">
      <c r="B9" s="7" t="s">
        <v>19</v>
      </c>
      <c r="L9" s="33"/>
      <c r="P9" s="33"/>
      <c r="T9" s="33"/>
      <c r="X9" s="33"/>
    </row>
    <row r="10" spans="2:72" s="9" customFormat="1" x14ac:dyDescent="0.35">
      <c r="B10" s="9" t="s">
        <v>20</v>
      </c>
      <c r="L10" s="10"/>
      <c r="P10" s="10"/>
      <c r="T10" s="10"/>
      <c r="X10" s="10"/>
    </row>
    <row r="11" spans="2:72" s="3" customFormat="1" x14ac:dyDescent="0.35">
      <c r="B11" s="3" t="s">
        <v>21</v>
      </c>
      <c r="H11" s="3">
        <v>1906</v>
      </c>
      <c r="I11" s="3">
        <v>2085</v>
      </c>
      <c r="J11" s="3">
        <v>2787</v>
      </c>
      <c r="L11" s="35">
        <v>3451</v>
      </c>
      <c r="M11" s="3">
        <v>3907</v>
      </c>
      <c r="N11" s="3">
        <v>4092</v>
      </c>
      <c r="O11" s="3">
        <f>BH11-N11-M11-L11</f>
        <v>4418</v>
      </c>
      <c r="P11" s="35">
        <v>4616</v>
      </c>
      <c r="Q11" s="3">
        <v>2797</v>
      </c>
      <c r="R11" s="3">
        <v>2115</v>
      </c>
      <c r="S11" s="3">
        <f>BI11-R11-Q11-P11</f>
        <v>2378</v>
      </c>
      <c r="T11" s="35">
        <v>2732</v>
      </c>
      <c r="U11" s="3">
        <v>3105</v>
      </c>
      <c r="V11" s="3">
        <v>3475</v>
      </c>
      <c r="W11" s="3">
        <f>BJ11-V11-U11-T11</f>
        <v>4205</v>
      </c>
      <c r="X11" s="35">
        <v>3369</v>
      </c>
      <c r="BA11" s="3">
        <v>4187</v>
      </c>
      <c r="BB11" s="3">
        <v>5822</v>
      </c>
      <c r="BC11" s="3">
        <v>8137</v>
      </c>
      <c r="BD11" s="3">
        <v>10175</v>
      </c>
      <c r="BE11" s="3">
        <v>8159</v>
      </c>
      <c r="BF11" s="3">
        <v>7639</v>
      </c>
      <c r="BG11" s="3">
        <v>9834</v>
      </c>
      <c r="BH11" s="3">
        <v>15868</v>
      </c>
      <c r="BI11" s="3">
        <v>11906</v>
      </c>
      <c r="BJ11" s="3">
        <v>13517</v>
      </c>
    </row>
    <row r="12" spans="2:72" s="20" customFormat="1" x14ac:dyDescent="0.35">
      <c r="B12" s="20" t="s">
        <v>22</v>
      </c>
      <c r="D12" s="20">
        <f>D11-D13</f>
        <v>0</v>
      </c>
      <c r="E12" s="20">
        <f t="shared" ref="E12:AB12" si="2">E11-E13</f>
        <v>0</v>
      </c>
      <c r="F12" s="20">
        <f t="shared" si="2"/>
        <v>0</v>
      </c>
      <c r="G12" s="20">
        <f t="shared" si="2"/>
        <v>0</v>
      </c>
      <c r="H12" s="20">
        <f t="shared" si="2"/>
        <v>1070</v>
      </c>
      <c r="I12" s="20">
        <f t="shared" si="2"/>
        <v>1174</v>
      </c>
      <c r="J12" s="20">
        <f t="shared" si="2"/>
        <v>1442</v>
      </c>
      <c r="K12" s="20">
        <f t="shared" si="2"/>
        <v>0</v>
      </c>
      <c r="L12" s="36">
        <f t="shared" si="2"/>
        <v>1665</v>
      </c>
      <c r="M12" s="20">
        <f t="shared" si="2"/>
        <v>1780</v>
      </c>
      <c r="N12" s="20">
        <f t="shared" si="2"/>
        <v>1932</v>
      </c>
      <c r="O12" s="20">
        <f t="shared" si="2"/>
        <v>1999</v>
      </c>
      <c r="P12" s="36">
        <f t="shared" si="2"/>
        <v>2140</v>
      </c>
      <c r="Q12" s="20">
        <f t="shared" si="2"/>
        <v>2140</v>
      </c>
      <c r="R12" s="20">
        <f t="shared" si="2"/>
        <v>1509</v>
      </c>
      <c r="S12" s="20">
        <f t="shared" si="2"/>
        <v>1565</v>
      </c>
      <c r="T12" s="36">
        <f t="shared" si="2"/>
        <v>1686</v>
      </c>
      <c r="U12" s="20">
        <f t="shared" si="2"/>
        <v>1894</v>
      </c>
      <c r="V12" s="20">
        <f t="shared" si="2"/>
        <v>1982</v>
      </c>
      <c r="W12" s="20">
        <f t="shared" si="2"/>
        <v>2109</v>
      </c>
      <c r="X12" s="36">
        <f t="shared" si="2"/>
        <v>2128</v>
      </c>
      <c r="Y12" s="20">
        <f t="shared" si="2"/>
        <v>0</v>
      </c>
      <c r="Z12" s="20">
        <f t="shared" si="2"/>
        <v>0</v>
      </c>
      <c r="AA12" s="20">
        <f t="shared" si="2"/>
        <v>0</v>
      </c>
      <c r="AB12" s="20">
        <f t="shared" si="2"/>
        <v>0</v>
      </c>
      <c r="AC12" s="20">
        <f t="shared" ref="AC12:AL12" si="3">AC11-AC13</f>
        <v>0</v>
      </c>
      <c r="AD12" s="20">
        <f t="shared" si="3"/>
        <v>0</v>
      </c>
      <c r="AE12" s="20">
        <f t="shared" si="3"/>
        <v>0</v>
      </c>
      <c r="AF12" s="20">
        <f t="shared" si="3"/>
        <v>0</v>
      </c>
      <c r="AG12" s="20">
        <f t="shared" si="3"/>
        <v>0</v>
      </c>
      <c r="AH12" s="20">
        <f t="shared" si="3"/>
        <v>0</v>
      </c>
      <c r="AI12" s="20">
        <f t="shared" si="3"/>
        <v>0</v>
      </c>
      <c r="AJ12" s="20">
        <f t="shared" si="3"/>
        <v>0</v>
      </c>
      <c r="AK12" s="20">
        <f t="shared" si="3"/>
        <v>0</v>
      </c>
      <c r="AL12" s="20">
        <f t="shared" si="3"/>
        <v>0</v>
      </c>
      <c r="AZ12" s="20">
        <f>AZ11-AZ13</f>
        <v>0</v>
      </c>
      <c r="BA12" s="20">
        <f>BA11-BA13-110</f>
        <v>2733</v>
      </c>
      <c r="BB12" s="20">
        <f>BB11-BB13-116</f>
        <v>3526</v>
      </c>
      <c r="BC12" s="20">
        <f>BC11-BC13-123</f>
        <v>4507</v>
      </c>
      <c r="BD12" s="20">
        <f>BD11-BD13-197</f>
        <v>5535</v>
      </c>
      <c r="BE12" s="20">
        <f>BE11-BE13</f>
        <v>4742</v>
      </c>
      <c r="BF12" s="20">
        <f>BF11-BF13</f>
        <v>4372</v>
      </c>
      <c r="BG12" s="20">
        <f>BG11-BG13</f>
        <v>5222</v>
      </c>
      <c r="BH12" s="20">
        <f>BH11-BH13</f>
        <v>7376</v>
      </c>
      <c r="BI12" s="20">
        <f t="shared" ref="BI12:BT12" si="4">BI11-BI13</f>
        <v>7354</v>
      </c>
      <c r="BJ12" s="20">
        <f t="shared" si="4"/>
        <v>7671</v>
      </c>
      <c r="BL12" s="20">
        <f t="shared" si="4"/>
        <v>0</v>
      </c>
      <c r="BM12" s="20">
        <f t="shared" si="4"/>
        <v>0</v>
      </c>
      <c r="BN12" s="20">
        <f t="shared" si="4"/>
        <v>0</v>
      </c>
      <c r="BO12" s="20">
        <f t="shared" si="4"/>
        <v>0</v>
      </c>
      <c r="BP12" s="20">
        <f t="shared" si="4"/>
        <v>0</v>
      </c>
      <c r="BQ12" s="20">
        <f t="shared" si="4"/>
        <v>0</v>
      </c>
      <c r="BR12" s="20">
        <f t="shared" si="4"/>
        <v>0</v>
      </c>
      <c r="BS12" s="20">
        <f t="shared" si="4"/>
        <v>0</v>
      </c>
      <c r="BT12" s="20">
        <f t="shared" si="4"/>
        <v>0</v>
      </c>
    </row>
    <row r="13" spans="2:72" s="21" customFormat="1" x14ac:dyDescent="0.35">
      <c r="B13" s="21" t="s">
        <v>23</v>
      </c>
      <c r="H13" s="21">
        <v>836</v>
      </c>
      <c r="I13" s="21">
        <v>911</v>
      </c>
      <c r="J13" s="21">
        <v>1345</v>
      </c>
      <c r="L13" s="37">
        <v>1786</v>
      </c>
      <c r="M13" s="21">
        <v>2127</v>
      </c>
      <c r="N13" s="21">
        <v>2160</v>
      </c>
      <c r="O13" s="3">
        <f>BH13-N13-M13-L13</f>
        <v>2419</v>
      </c>
      <c r="P13" s="37">
        <v>2476</v>
      </c>
      <c r="Q13" s="21">
        <v>657</v>
      </c>
      <c r="R13" s="21">
        <v>606</v>
      </c>
      <c r="S13" s="3">
        <f>BI13-R13-Q13-P13</f>
        <v>813</v>
      </c>
      <c r="T13" s="37">
        <v>1046</v>
      </c>
      <c r="U13" s="21">
        <v>1211</v>
      </c>
      <c r="V13" s="21">
        <v>1493</v>
      </c>
      <c r="W13" s="3">
        <f>BJ13-V13-U13-T13</f>
        <v>2096</v>
      </c>
      <c r="X13" s="37">
        <v>1241</v>
      </c>
      <c r="BA13" s="21">
        <v>1344</v>
      </c>
      <c r="BB13" s="21">
        <v>2180</v>
      </c>
      <c r="BC13" s="21">
        <v>3507</v>
      </c>
      <c r="BD13" s="21">
        <v>4443</v>
      </c>
      <c r="BE13" s="21">
        <v>3417</v>
      </c>
      <c r="BF13" s="21">
        <v>3267</v>
      </c>
      <c r="BG13" s="21">
        <v>4612</v>
      </c>
      <c r="BH13" s="21">
        <v>8492</v>
      </c>
      <c r="BI13" s="21">
        <v>4552</v>
      </c>
      <c r="BJ13" s="21">
        <v>5846</v>
      </c>
      <c r="BK13" s="21">
        <v>0</v>
      </c>
      <c r="BL13" s="21">
        <v>0</v>
      </c>
      <c r="BM13" s="21">
        <v>0</v>
      </c>
      <c r="BN13" s="21">
        <v>0</v>
      </c>
      <c r="BO13" s="21">
        <v>0</v>
      </c>
      <c r="BP13" s="21">
        <v>0</v>
      </c>
      <c r="BQ13" s="21">
        <v>0</v>
      </c>
      <c r="BR13" s="21">
        <v>0</v>
      </c>
      <c r="BS13" s="21">
        <v>0</v>
      </c>
      <c r="BT13" s="21">
        <v>0</v>
      </c>
    </row>
    <row r="14" spans="2:72" s="15" customFormat="1" x14ac:dyDescent="0.35">
      <c r="B14" s="15" t="s">
        <v>24</v>
      </c>
      <c r="D14" s="15" t="e">
        <f t="shared" ref="D14" si="5">D13/D11</f>
        <v>#DIV/0!</v>
      </c>
      <c r="E14" s="15" t="e">
        <f t="shared" ref="E14" si="6">E13/E11</f>
        <v>#DIV/0!</v>
      </c>
      <c r="F14" s="15" t="e">
        <f t="shared" ref="F14" si="7">F13/F11</f>
        <v>#DIV/0!</v>
      </c>
      <c r="G14" s="15" t="e">
        <f t="shared" ref="G14" si="8">G13/G11</f>
        <v>#DIV/0!</v>
      </c>
      <c r="H14" s="15">
        <f t="shared" ref="H14" si="9">H13/H11</f>
        <v>0.43861490031479539</v>
      </c>
      <c r="I14" s="15">
        <f t="shared" ref="I14" si="10">I13/I11</f>
        <v>0.4369304556354916</v>
      </c>
      <c r="J14" s="15">
        <f t="shared" ref="J14" si="11">J13/J11</f>
        <v>0.48259777538571941</v>
      </c>
      <c r="K14" s="15" t="e">
        <f t="shared" ref="K14" si="12">K13/K11</f>
        <v>#DIV/0!</v>
      </c>
      <c r="L14" s="38">
        <f t="shared" ref="L14" si="13">L13/L11</f>
        <v>0.51753115039119091</v>
      </c>
      <c r="M14" s="15">
        <f t="shared" ref="M14" si="14">M13/M11</f>
        <v>0.54440747376503706</v>
      </c>
      <c r="N14" s="15">
        <f t="shared" ref="N14" si="15">N13/N11</f>
        <v>0.52785923753665687</v>
      </c>
      <c r="O14" s="15">
        <f t="shared" ref="O14" si="16">O13/O11</f>
        <v>0.54753282028066996</v>
      </c>
      <c r="P14" s="38">
        <f t="shared" ref="P14" si="17">P13/P11</f>
        <v>0.53639514731369153</v>
      </c>
      <c r="Q14" s="15">
        <f t="shared" ref="Q14" si="18">Q13/Q11</f>
        <v>0.23489452985341439</v>
      </c>
      <c r="R14" s="15">
        <f t="shared" ref="R14" si="19">R13/R11</f>
        <v>0.28652482269503549</v>
      </c>
      <c r="S14" s="15">
        <f t="shared" ref="S14" si="20">S13/S11</f>
        <v>0.34188393608074014</v>
      </c>
      <c r="T14" s="38">
        <f t="shared" ref="T14" si="21">T13/T11</f>
        <v>0.3828696925329429</v>
      </c>
      <c r="U14" s="15">
        <f t="shared" ref="U14" si="22">U13/U11</f>
        <v>0.39001610305958134</v>
      </c>
      <c r="V14" s="15">
        <f t="shared" ref="V14" si="23">V13/V11</f>
        <v>0.42964028776978419</v>
      </c>
      <c r="W14" s="15">
        <f t="shared" ref="W14" si="24">W13/W11</f>
        <v>0.49845422116527943</v>
      </c>
      <c r="X14" s="38">
        <f t="shared" ref="X14" si="25">X13/X11</f>
        <v>0.36835856337192047</v>
      </c>
      <c r="Y14" s="15" t="e">
        <f t="shared" ref="Y14" si="26">Y13/Y11</f>
        <v>#DIV/0!</v>
      </c>
      <c r="Z14" s="15" t="e">
        <f t="shared" ref="Z14" si="27">Z13/Z11</f>
        <v>#DIV/0!</v>
      </c>
      <c r="AA14" s="15" t="e">
        <f t="shared" ref="AA14" si="28">AA13/AA11</f>
        <v>#DIV/0!</v>
      </c>
      <c r="AB14" s="15" t="e">
        <f t="shared" ref="AB14:AL14" si="29">AB13/AB11</f>
        <v>#DIV/0!</v>
      </c>
      <c r="AC14" s="15" t="e">
        <f t="shared" si="29"/>
        <v>#DIV/0!</v>
      </c>
      <c r="AD14" s="15" t="e">
        <f t="shared" si="29"/>
        <v>#DIV/0!</v>
      </c>
      <c r="AE14" s="15" t="e">
        <f t="shared" si="29"/>
        <v>#DIV/0!</v>
      </c>
      <c r="AF14" s="15" t="e">
        <f t="shared" si="29"/>
        <v>#DIV/0!</v>
      </c>
      <c r="AG14" s="15" t="e">
        <f t="shared" si="29"/>
        <v>#DIV/0!</v>
      </c>
      <c r="AH14" s="15" t="e">
        <f t="shared" si="29"/>
        <v>#DIV/0!</v>
      </c>
      <c r="AI14" s="15" t="e">
        <f t="shared" si="29"/>
        <v>#DIV/0!</v>
      </c>
      <c r="AJ14" s="15" t="e">
        <f t="shared" si="29"/>
        <v>#DIV/0!</v>
      </c>
      <c r="AK14" s="15" t="e">
        <f t="shared" si="29"/>
        <v>#DIV/0!</v>
      </c>
      <c r="AL14" s="15" t="e">
        <f t="shared" si="29"/>
        <v>#DIV/0!</v>
      </c>
      <c r="AZ14" s="15" t="e">
        <f t="shared" ref="AZ14" si="30">AZ13/AZ11</f>
        <v>#DIV/0!</v>
      </c>
      <c r="BA14" s="15">
        <f t="shared" ref="BA14" si="31">BA13/BA11</f>
        <v>0.32099355146883207</v>
      </c>
      <c r="BB14" s="15">
        <f t="shared" ref="BB14" si="32">BB13/BB11</f>
        <v>0.37444177258673994</v>
      </c>
      <c r="BC14" s="15">
        <f t="shared" ref="BC14" si="33">BC13/BC11</f>
        <v>0.43099422391544795</v>
      </c>
      <c r="BD14" s="15">
        <f t="shared" ref="BD14" si="34">BD13/BD11</f>
        <v>0.43665847665847668</v>
      </c>
      <c r="BE14" s="15">
        <f t="shared" ref="BE14" si="35">BE13/BE11</f>
        <v>0.41880132369162887</v>
      </c>
      <c r="BF14" s="15">
        <f t="shared" ref="BF14" si="36">BF13/BF11</f>
        <v>0.42767377929048306</v>
      </c>
      <c r="BG14" s="15">
        <f t="shared" ref="BG14" si="37">BG13/BG11</f>
        <v>0.46898515354891196</v>
      </c>
      <c r="BH14" s="15">
        <f t="shared" ref="BH14" si="38">BH13/BH11</f>
        <v>0.53516511217544749</v>
      </c>
      <c r="BI14" s="15">
        <f t="shared" ref="BI14" si="39">BI13/BI11</f>
        <v>0.3823282378632622</v>
      </c>
      <c r="BJ14" s="15">
        <f t="shared" ref="BJ14" si="40">BJ13/BJ11</f>
        <v>0.43249241695642526</v>
      </c>
      <c r="BK14" s="15" t="e">
        <f t="shared" ref="BK14" si="41">BK13/BK11</f>
        <v>#DIV/0!</v>
      </c>
      <c r="BL14" s="15" t="e">
        <f t="shared" ref="BL14" si="42">BL13/BL11</f>
        <v>#DIV/0!</v>
      </c>
      <c r="BM14" s="15" t="e">
        <f t="shared" ref="BM14" si="43">BM13/BM11</f>
        <v>#DIV/0!</v>
      </c>
      <c r="BN14" s="15" t="e">
        <f t="shared" ref="BN14" si="44">BN13/BN11</f>
        <v>#DIV/0!</v>
      </c>
      <c r="BO14" s="15" t="e">
        <f t="shared" ref="BO14" si="45">BO13/BO11</f>
        <v>#DIV/0!</v>
      </c>
      <c r="BP14" s="15" t="e">
        <f t="shared" ref="BP14" si="46">BP13/BP11</f>
        <v>#DIV/0!</v>
      </c>
      <c r="BQ14" s="15" t="e">
        <f t="shared" ref="BQ14" si="47">BQ13/BQ11</f>
        <v>#DIV/0!</v>
      </c>
      <c r="BR14" s="15" t="e">
        <f t="shared" ref="BR14" si="48">BR13/BR11</f>
        <v>#DIV/0!</v>
      </c>
      <c r="BS14" s="15" t="e">
        <f t="shared" ref="BS14" si="49">BS13/BS11</f>
        <v>#DIV/0!</v>
      </c>
      <c r="BT14" s="15" t="e">
        <f t="shared" ref="BT14" si="50">BT13/BT11</f>
        <v>#DIV/0!</v>
      </c>
    </row>
    <row r="15" spans="2:72" s="9" customFormat="1" x14ac:dyDescent="0.35">
      <c r="B15" s="9" t="s">
        <v>25</v>
      </c>
      <c r="L15" s="10"/>
      <c r="P15" s="10"/>
      <c r="T15" s="10"/>
      <c r="X15" s="10"/>
    </row>
    <row r="16" spans="2:72" s="3" customFormat="1" x14ac:dyDescent="0.35">
      <c r="B16" s="3" t="s">
        <v>21</v>
      </c>
      <c r="D16" s="3">
        <v>0</v>
      </c>
      <c r="E16" s="3">
        <v>0</v>
      </c>
      <c r="F16" s="3">
        <v>0</v>
      </c>
      <c r="G16" s="3">
        <v>0</v>
      </c>
      <c r="H16" s="3">
        <v>1174</v>
      </c>
      <c r="I16" s="3">
        <v>1781</v>
      </c>
      <c r="J16" s="3">
        <v>1939</v>
      </c>
      <c r="K16" s="3">
        <v>0</v>
      </c>
      <c r="L16" s="35">
        <v>2210</v>
      </c>
      <c r="M16" s="3">
        <v>2600</v>
      </c>
      <c r="N16" s="3">
        <v>3011</v>
      </c>
      <c r="O16" s="3">
        <f>BH16-N16-M16-L16</f>
        <v>3225</v>
      </c>
      <c r="P16" s="35">
        <v>3672</v>
      </c>
      <c r="Q16" s="3">
        <v>3907</v>
      </c>
      <c r="R16" s="3">
        <v>3816</v>
      </c>
      <c r="S16" s="3">
        <f>BI16-R16-Q16-P16</f>
        <v>3673</v>
      </c>
      <c r="T16" s="35">
        <v>3672</v>
      </c>
      <c r="U16" s="3">
        <v>10402</v>
      </c>
      <c r="V16" s="3">
        <v>14645</v>
      </c>
      <c r="W16" s="3">
        <f>BJ16-V16-U16-T16</f>
        <v>18686</v>
      </c>
      <c r="X16" s="35">
        <v>22675</v>
      </c>
      <c r="Y16" s="3">
        <v>0</v>
      </c>
      <c r="Z16" s="3">
        <v>0</v>
      </c>
      <c r="AA16" s="3">
        <v>0</v>
      </c>
      <c r="AB16" s="3">
        <v>0</v>
      </c>
      <c r="AC16" s="3">
        <v>0</v>
      </c>
      <c r="AD16" s="3">
        <v>0</v>
      </c>
      <c r="AE16" s="3">
        <v>0</v>
      </c>
      <c r="AF16" s="3">
        <v>0</v>
      </c>
      <c r="AG16" s="3">
        <v>0</v>
      </c>
      <c r="AH16" s="3">
        <v>0</v>
      </c>
      <c r="AI16" s="3">
        <v>0</v>
      </c>
      <c r="AJ16" s="3">
        <v>0</v>
      </c>
      <c r="AK16" s="3">
        <v>0</v>
      </c>
      <c r="AL16" s="3">
        <v>0</v>
      </c>
      <c r="AZ16" s="3">
        <v>0</v>
      </c>
      <c r="BA16" s="3">
        <v>0</v>
      </c>
      <c r="BB16" s="3">
        <v>0</v>
      </c>
      <c r="BC16" s="3">
        <v>0</v>
      </c>
      <c r="BD16" s="3">
        <v>0</v>
      </c>
      <c r="BE16" s="3">
        <v>3557</v>
      </c>
      <c r="BF16" s="3">
        <v>3279</v>
      </c>
      <c r="BG16" s="3">
        <v>6841</v>
      </c>
      <c r="BH16" s="3">
        <v>11046</v>
      </c>
      <c r="BI16" s="3">
        <v>15068</v>
      </c>
      <c r="BJ16" s="3">
        <v>47405</v>
      </c>
    </row>
    <row r="17" spans="2:72" s="20" customFormat="1" x14ac:dyDescent="0.35">
      <c r="B17" s="20" t="s">
        <v>22</v>
      </c>
      <c r="D17" s="20">
        <f t="shared" ref="D17" si="51">D16-D18</f>
        <v>0</v>
      </c>
      <c r="E17" s="20">
        <f t="shared" ref="E17" si="52">E16-E18</f>
        <v>0</v>
      </c>
      <c r="F17" s="20">
        <f t="shared" ref="F17" si="53">F16-F18</f>
        <v>0</v>
      </c>
      <c r="G17" s="20">
        <f t="shared" ref="G17" si="54">G16-G18</f>
        <v>0</v>
      </c>
      <c r="H17" s="20">
        <f t="shared" ref="H17" si="55">H16-H18</f>
        <v>723</v>
      </c>
      <c r="I17" s="20">
        <f t="shared" ref="I17" si="56">I16-I18</f>
        <v>1090</v>
      </c>
      <c r="J17" s="20">
        <f t="shared" ref="J17" si="57">J16-J18</f>
        <v>1201</v>
      </c>
      <c r="K17" s="20">
        <f t="shared" ref="K17" si="58">K16-K18</f>
        <v>0</v>
      </c>
      <c r="L17" s="36">
        <f t="shared" ref="L17" si="59">L16-L18</f>
        <v>1349</v>
      </c>
      <c r="M17" s="20">
        <f t="shared" ref="M17" si="60">M16-M18</f>
        <v>1566</v>
      </c>
      <c r="N17" s="20">
        <f t="shared" ref="N17" si="61">N16-N18</f>
        <v>1679</v>
      </c>
      <c r="O17" s="20">
        <f t="shared" ref="O17" si="62">O16-O18</f>
        <v>1854</v>
      </c>
      <c r="P17" s="36">
        <f t="shared" ref="P17" si="63">P16-P18</f>
        <v>2066</v>
      </c>
      <c r="Q17" s="20">
        <f t="shared" ref="Q17" si="64">Q16-Q18</f>
        <v>3091</v>
      </c>
      <c r="R17" s="20">
        <f t="shared" ref="R17" si="65">R16-R18</f>
        <v>2730</v>
      </c>
      <c r="S17" s="20">
        <f t="shared" ref="S17" si="66">S16-S18</f>
        <v>2098</v>
      </c>
      <c r="T17" s="36">
        <f t="shared" ref="T17" si="67">T16-T18</f>
        <v>2066</v>
      </c>
      <c r="U17" s="20">
        <f t="shared" ref="U17" si="68">U16-U18</f>
        <v>3674</v>
      </c>
      <c r="V17" s="20">
        <f t="shared" ref="V17" si="69">V16-V18</f>
        <v>4383</v>
      </c>
      <c r="W17" s="20">
        <f t="shared" ref="W17" si="70">W16-W18</f>
        <v>5266</v>
      </c>
      <c r="X17" s="36">
        <f t="shared" ref="X17" si="71">X16-X18</f>
        <v>5628</v>
      </c>
      <c r="Y17" s="20">
        <f t="shared" ref="Y17" si="72">Y16-Y18</f>
        <v>0</v>
      </c>
      <c r="Z17" s="20">
        <f t="shared" ref="Z17" si="73">Z16-Z18</f>
        <v>0</v>
      </c>
      <c r="AA17" s="20">
        <f t="shared" ref="AA17" si="74">AA16-AA18</f>
        <v>0</v>
      </c>
      <c r="AB17" s="20">
        <f t="shared" ref="AB17:AL17" si="75">AB16-AB18</f>
        <v>0</v>
      </c>
      <c r="AC17" s="20">
        <f t="shared" si="75"/>
        <v>0</v>
      </c>
      <c r="AD17" s="20">
        <f t="shared" si="75"/>
        <v>0</v>
      </c>
      <c r="AE17" s="20">
        <f t="shared" si="75"/>
        <v>0</v>
      </c>
      <c r="AF17" s="20">
        <f t="shared" si="75"/>
        <v>0</v>
      </c>
      <c r="AG17" s="20">
        <f t="shared" si="75"/>
        <v>0</v>
      </c>
      <c r="AH17" s="20">
        <f t="shared" si="75"/>
        <v>0</v>
      </c>
      <c r="AI17" s="20">
        <f t="shared" si="75"/>
        <v>0</v>
      </c>
      <c r="AJ17" s="20">
        <f t="shared" si="75"/>
        <v>0</v>
      </c>
      <c r="AK17" s="20">
        <f t="shared" si="75"/>
        <v>0</v>
      </c>
      <c r="AL17" s="20">
        <f t="shared" si="75"/>
        <v>0</v>
      </c>
      <c r="AZ17" s="20">
        <f t="shared" ref="AZ17:BA17" si="76">AZ16-AZ18</f>
        <v>0</v>
      </c>
      <c r="BA17" s="20">
        <f t="shared" si="76"/>
        <v>0</v>
      </c>
      <c r="BB17" s="20">
        <f t="shared" ref="BB17" si="77">BB16-BB18</f>
        <v>0</v>
      </c>
      <c r="BC17" s="20">
        <f t="shared" ref="BC17" si="78">BC16-BC18</f>
        <v>0</v>
      </c>
      <c r="BD17" s="20">
        <f t="shared" ref="BD17" si="79">BD16-BD18</f>
        <v>0</v>
      </c>
      <c r="BE17" s="20">
        <f t="shared" ref="BE17" si="80">BE16-BE18</f>
        <v>2306</v>
      </c>
      <c r="BF17" s="20">
        <f t="shared" ref="BF17" si="81">BF16-BF18</f>
        <v>2528</v>
      </c>
      <c r="BG17" s="20">
        <f t="shared" ref="BG17" si="82">BG16-BG18</f>
        <v>4293</v>
      </c>
      <c r="BH17" s="20">
        <f t="shared" ref="BH17" si="83">BH16-BH18</f>
        <v>6448</v>
      </c>
      <c r="BI17" s="20">
        <f t="shared" ref="BI17" si="84">BI16-BI18</f>
        <v>9985</v>
      </c>
      <c r="BJ17" s="20">
        <f t="shared" ref="BJ17" si="85">BJ16-BJ18</f>
        <v>15389</v>
      </c>
      <c r="BK17" s="20">
        <f t="shared" ref="BK17" si="86">BK16-BK18</f>
        <v>0</v>
      </c>
      <c r="BL17" s="20">
        <f t="shared" ref="BL17" si="87">BL16-BL18</f>
        <v>0</v>
      </c>
      <c r="BM17" s="20">
        <f t="shared" ref="BM17" si="88">BM16-BM18</f>
        <v>0</v>
      </c>
      <c r="BN17" s="20">
        <f t="shared" ref="BN17" si="89">BN16-BN18</f>
        <v>0</v>
      </c>
      <c r="BO17" s="20">
        <f t="shared" ref="BO17" si="90">BO16-BO18</f>
        <v>0</v>
      </c>
      <c r="BP17" s="20">
        <f t="shared" ref="BP17" si="91">BP16-BP18</f>
        <v>0</v>
      </c>
      <c r="BQ17" s="20">
        <f t="shared" ref="BQ17" si="92">BQ16-BQ18</f>
        <v>0</v>
      </c>
      <c r="BR17" s="20">
        <f t="shared" ref="BR17" si="93">BR16-BR18</f>
        <v>0</v>
      </c>
      <c r="BS17" s="20">
        <f t="shared" ref="BS17" si="94">BS16-BS18</f>
        <v>0</v>
      </c>
      <c r="BT17" s="20">
        <f t="shared" ref="BT17" si="95">BT16-BT18</f>
        <v>0</v>
      </c>
    </row>
    <row r="18" spans="2:72" s="21" customFormat="1" x14ac:dyDescent="0.35">
      <c r="B18" s="21" t="s">
        <v>23</v>
      </c>
      <c r="H18" s="21">
        <v>451</v>
      </c>
      <c r="I18" s="21">
        <v>691</v>
      </c>
      <c r="J18" s="21">
        <v>738</v>
      </c>
      <c r="L18" s="37">
        <v>861</v>
      </c>
      <c r="M18" s="21">
        <v>1034</v>
      </c>
      <c r="N18" s="21">
        <v>1332</v>
      </c>
      <c r="O18" s="21">
        <f>BH18-N18-M18-L18</f>
        <v>1371</v>
      </c>
      <c r="P18" s="37">
        <v>1606</v>
      </c>
      <c r="Q18" s="21">
        <v>816</v>
      </c>
      <c r="R18" s="21">
        <v>1086</v>
      </c>
      <c r="S18" s="21">
        <f>BI18-R18-Q18-P18</f>
        <v>1575</v>
      </c>
      <c r="T18" s="37">
        <v>1606</v>
      </c>
      <c r="U18" s="21">
        <v>6728</v>
      </c>
      <c r="V18" s="21">
        <v>10262</v>
      </c>
      <c r="W18" s="3">
        <f>BJ18-V18-U18-T18</f>
        <v>13420</v>
      </c>
      <c r="X18" s="37">
        <v>17047</v>
      </c>
      <c r="BB18" s="21">
        <v>0</v>
      </c>
      <c r="BC18" s="21">
        <v>0</v>
      </c>
      <c r="BD18" s="21">
        <v>0</v>
      </c>
      <c r="BE18" s="21">
        <v>1251</v>
      </c>
      <c r="BF18" s="21">
        <v>751</v>
      </c>
      <c r="BG18" s="21">
        <v>2548</v>
      </c>
      <c r="BH18" s="21">
        <v>4598</v>
      </c>
      <c r="BI18" s="21">
        <v>5083</v>
      </c>
      <c r="BJ18" s="21">
        <v>32016</v>
      </c>
      <c r="BK18" s="21">
        <v>0</v>
      </c>
      <c r="BL18" s="21">
        <v>0</v>
      </c>
      <c r="BM18" s="21">
        <v>0</v>
      </c>
      <c r="BN18" s="21">
        <v>0</v>
      </c>
      <c r="BO18" s="21">
        <v>0</v>
      </c>
      <c r="BP18" s="21">
        <v>0</v>
      </c>
      <c r="BQ18" s="21">
        <v>0</v>
      </c>
      <c r="BR18" s="21">
        <v>0</v>
      </c>
      <c r="BS18" s="21">
        <v>0</v>
      </c>
      <c r="BT18" s="21">
        <v>0</v>
      </c>
    </row>
    <row r="19" spans="2:72" x14ac:dyDescent="0.35">
      <c r="B19" t="s">
        <v>24</v>
      </c>
      <c r="D19" s="15" t="e">
        <f t="shared" ref="D19" si="96">D18/D16</f>
        <v>#DIV/0!</v>
      </c>
      <c r="E19" s="15" t="e">
        <f t="shared" ref="E19" si="97">E18/E16</f>
        <v>#DIV/0!</v>
      </c>
      <c r="F19" s="15" t="e">
        <f t="shared" ref="F19" si="98">F18/F16</f>
        <v>#DIV/0!</v>
      </c>
      <c r="G19" s="15" t="e">
        <f t="shared" ref="G19" si="99">G18/G16</f>
        <v>#DIV/0!</v>
      </c>
      <c r="H19" s="15">
        <f t="shared" ref="H19" si="100">H18/H16</f>
        <v>0.38415672913117549</v>
      </c>
      <c r="I19" s="15">
        <f t="shared" ref="I19" si="101">I18/I16</f>
        <v>0.38798427849522737</v>
      </c>
      <c r="J19" s="15">
        <f t="shared" ref="J19" si="102">J18/J16</f>
        <v>0.38060856111397628</v>
      </c>
      <c r="K19" s="15" t="e">
        <f t="shared" ref="K19" si="103">K18/K16</f>
        <v>#DIV/0!</v>
      </c>
      <c r="L19" s="38">
        <f t="shared" ref="L19" si="104">L18/L16</f>
        <v>0.38959276018099548</v>
      </c>
      <c r="M19" s="15">
        <f t="shared" ref="M19" si="105">M18/M16</f>
        <v>0.39769230769230768</v>
      </c>
      <c r="N19" s="15">
        <f t="shared" ref="N19" si="106">N18/N16</f>
        <v>0.44237794752573895</v>
      </c>
      <c r="O19" s="15">
        <f t="shared" ref="O19" si="107">O18/O16</f>
        <v>0.42511627906976746</v>
      </c>
      <c r="P19" s="38">
        <f t="shared" ref="P19" si="108">P18/P16</f>
        <v>0.43736383442265797</v>
      </c>
      <c r="Q19" s="15">
        <f t="shared" ref="Q19" si="109">Q18/Q16</f>
        <v>0.20885589966726389</v>
      </c>
      <c r="R19" s="15">
        <f t="shared" ref="R19" si="110">R18/R16</f>
        <v>0.28459119496855345</v>
      </c>
      <c r="S19" s="15">
        <f t="shared" ref="S19" si="111">S18/S16</f>
        <v>0.42880479172338687</v>
      </c>
      <c r="T19" s="38">
        <f t="shared" ref="T19" si="112">T18/T16</f>
        <v>0.43736383442265797</v>
      </c>
      <c r="U19" s="15">
        <f t="shared" ref="U19" si="113">U18/U16</f>
        <v>0.64679869255912326</v>
      </c>
      <c r="V19" s="15">
        <f t="shared" ref="V19" si="114">V18/V16</f>
        <v>0.70071696824854901</v>
      </c>
      <c r="W19" s="15">
        <f t="shared" ref="W19" si="115">W18/W16</f>
        <v>0.71818473723643372</v>
      </c>
      <c r="X19" s="38">
        <f t="shared" ref="X19" si="116">X18/X16</f>
        <v>0.75179713340683574</v>
      </c>
      <c r="Y19" s="15" t="e">
        <f t="shared" ref="Y19" si="117">Y18/Y16</f>
        <v>#DIV/0!</v>
      </c>
      <c r="Z19" s="15" t="e">
        <f t="shared" ref="Z19" si="118">Z18/Z16</f>
        <v>#DIV/0!</v>
      </c>
      <c r="AA19" s="15" t="e">
        <f t="shared" ref="AA19" si="119">AA18/AA16</f>
        <v>#DIV/0!</v>
      </c>
      <c r="AB19" s="15" t="e">
        <f t="shared" ref="AB19:AL19" si="120">AB18/AB16</f>
        <v>#DIV/0!</v>
      </c>
      <c r="AC19" s="15" t="e">
        <f t="shared" si="120"/>
        <v>#DIV/0!</v>
      </c>
      <c r="AD19" s="15" t="e">
        <f t="shared" si="120"/>
        <v>#DIV/0!</v>
      </c>
      <c r="AE19" s="15" t="e">
        <f t="shared" si="120"/>
        <v>#DIV/0!</v>
      </c>
      <c r="AF19" s="15" t="e">
        <f t="shared" si="120"/>
        <v>#DIV/0!</v>
      </c>
      <c r="AG19" s="15" t="e">
        <f t="shared" si="120"/>
        <v>#DIV/0!</v>
      </c>
      <c r="AH19" s="15" t="e">
        <f t="shared" si="120"/>
        <v>#DIV/0!</v>
      </c>
      <c r="AI19" s="15" t="e">
        <f t="shared" si="120"/>
        <v>#DIV/0!</v>
      </c>
      <c r="AJ19" s="15" t="e">
        <f t="shared" si="120"/>
        <v>#DIV/0!</v>
      </c>
      <c r="AK19" s="15" t="e">
        <f t="shared" si="120"/>
        <v>#DIV/0!</v>
      </c>
      <c r="AL19" s="15" t="e">
        <f t="shared" si="120"/>
        <v>#DIV/0!</v>
      </c>
      <c r="AZ19" s="15" t="e">
        <f t="shared" ref="AZ19:BA19" si="121">AZ18/AZ16</f>
        <v>#DIV/0!</v>
      </c>
      <c r="BA19" s="15" t="e">
        <f t="shared" si="121"/>
        <v>#DIV/0!</v>
      </c>
      <c r="BB19" s="15" t="e">
        <f t="shared" ref="BB19" si="122">BB18/BB16</f>
        <v>#DIV/0!</v>
      </c>
      <c r="BC19" s="15" t="e">
        <f t="shared" ref="BC19" si="123">BC18/BC16</f>
        <v>#DIV/0!</v>
      </c>
      <c r="BD19" s="15" t="e">
        <f t="shared" ref="BD19" si="124">BD18/BD16</f>
        <v>#DIV/0!</v>
      </c>
      <c r="BE19" s="15">
        <f t="shared" ref="BE19" si="125">BE18/BE16</f>
        <v>0.35170087152094459</v>
      </c>
      <c r="BF19" s="15">
        <f t="shared" ref="BF19" si="126">BF18/BF16</f>
        <v>0.229033241842025</v>
      </c>
      <c r="BG19" s="15">
        <f t="shared" ref="BG19" si="127">BG18/BG16</f>
        <v>0.37246016664230375</v>
      </c>
      <c r="BH19" s="15">
        <f t="shared" ref="BH19" si="128">BH18/BH16</f>
        <v>0.41625927937715013</v>
      </c>
      <c r="BI19" s="15">
        <f t="shared" ref="BI19" si="129">BI18/BI16</f>
        <v>0.33733740376957794</v>
      </c>
      <c r="BJ19" s="15">
        <f t="shared" ref="BJ19" si="130">BJ18/BJ16</f>
        <v>0.67537179622402699</v>
      </c>
      <c r="BK19" s="15" t="e">
        <f t="shared" ref="BK19" si="131">BK18/BK16</f>
        <v>#DIV/0!</v>
      </c>
      <c r="BL19" s="15" t="e">
        <f t="shared" ref="BL19" si="132">BL18/BL16</f>
        <v>#DIV/0!</v>
      </c>
      <c r="BM19" s="15" t="e">
        <f t="shared" ref="BM19" si="133">BM18/BM16</f>
        <v>#DIV/0!</v>
      </c>
      <c r="BN19" s="15" t="e">
        <f t="shared" ref="BN19" si="134">BN18/BN16</f>
        <v>#DIV/0!</v>
      </c>
      <c r="BO19" s="15" t="e">
        <f t="shared" ref="BO19" si="135">BO18/BO16</f>
        <v>#DIV/0!</v>
      </c>
      <c r="BP19" s="15" t="e">
        <f t="shared" ref="BP19" si="136">BP18/BP16</f>
        <v>#DIV/0!</v>
      </c>
      <c r="BQ19" s="15" t="e">
        <f t="shared" ref="BQ19" si="137">BQ18/BQ16</f>
        <v>#DIV/0!</v>
      </c>
      <c r="BR19" s="15" t="e">
        <f t="shared" ref="BR19" si="138">BR18/BR16</f>
        <v>#DIV/0!</v>
      </c>
      <c r="BS19" s="15" t="e">
        <f t="shared" ref="BS19" si="139">BS18/BS16</f>
        <v>#DIV/0!</v>
      </c>
      <c r="BT19" s="15" t="e">
        <f t="shared" ref="BT19" si="140">BT18/BT16</f>
        <v>#DIV/0!</v>
      </c>
    </row>
    <row r="20" spans="2:72" s="9" customFormat="1" x14ac:dyDescent="0.35">
      <c r="B20" s="9" t="s">
        <v>26</v>
      </c>
      <c r="D20" s="18"/>
      <c r="E20" s="18"/>
      <c r="F20" s="18"/>
      <c r="G20" s="18"/>
      <c r="H20" s="18"/>
      <c r="I20" s="18"/>
      <c r="J20" s="18"/>
      <c r="K20" s="18"/>
      <c r="L20" s="39"/>
      <c r="M20" s="18"/>
      <c r="N20" s="18"/>
      <c r="O20" s="18"/>
      <c r="P20" s="39"/>
      <c r="Q20" s="18"/>
      <c r="R20" s="18"/>
      <c r="S20" s="18"/>
      <c r="T20" s="39"/>
      <c r="U20" s="18"/>
      <c r="V20" s="18"/>
      <c r="W20" s="18"/>
      <c r="X20" s="39"/>
      <c r="Y20" s="18"/>
      <c r="Z20" s="18"/>
      <c r="AA20" s="18"/>
      <c r="AB20" s="18"/>
      <c r="AC20" s="18"/>
      <c r="AD20" s="18"/>
      <c r="AE20" s="18"/>
      <c r="AF20" s="18"/>
      <c r="AG20" s="18"/>
      <c r="AH20" s="18"/>
      <c r="AI20" s="18"/>
      <c r="AJ20" s="18"/>
      <c r="AK20" s="18"/>
      <c r="AL20" s="18"/>
      <c r="AZ20" s="18"/>
      <c r="BA20" s="18"/>
      <c r="BB20" s="18"/>
      <c r="BC20" s="18"/>
      <c r="BD20" s="18"/>
      <c r="BE20" s="18"/>
      <c r="BF20" s="18"/>
      <c r="BG20" s="18"/>
      <c r="BH20" s="18"/>
      <c r="BI20" s="18"/>
    </row>
    <row r="21" spans="2:72" s="3" customFormat="1" x14ac:dyDescent="0.35">
      <c r="B21" s="3" t="s">
        <v>21</v>
      </c>
      <c r="H21" s="3">
        <v>0</v>
      </c>
      <c r="I21" s="3">
        <v>0</v>
      </c>
      <c r="J21" s="3">
        <v>0</v>
      </c>
      <c r="L21" s="35">
        <v>0</v>
      </c>
      <c r="M21" s="3">
        <v>0</v>
      </c>
      <c r="N21" s="3">
        <v>0</v>
      </c>
      <c r="O21" s="3">
        <f>BH21-N21-M21-L21</f>
        <v>0</v>
      </c>
      <c r="P21" s="35">
        <v>0</v>
      </c>
      <c r="Q21" s="3">
        <v>0</v>
      </c>
      <c r="R21" s="3">
        <v>0</v>
      </c>
      <c r="S21" s="3">
        <v>0</v>
      </c>
      <c r="T21" s="35"/>
      <c r="U21" s="3">
        <v>0</v>
      </c>
      <c r="V21" s="3">
        <v>0</v>
      </c>
      <c r="W21" s="3">
        <f>BJ21-V21-U21-T21</f>
        <v>0</v>
      </c>
      <c r="X21" s="35">
        <v>0</v>
      </c>
      <c r="BB21" s="3">
        <v>824</v>
      </c>
      <c r="BC21" s="3">
        <v>1534</v>
      </c>
      <c r="BD21" s="3">
        <v>1541</v>
      </c>
      <c r="BE21" s="3">
        <v>1541</v>
      </c>
      <c r="BF21" s="3">
        <v>1453</v>
      </c>
      <c r="BG21" s="3">
        <v>0</v>
      </c>
      <c r="BH21" s="3">
        <v>0</v>
      </c>
      <c r="BI21" s="3">
        <v>0</v>
      </c>
      <c r="BJ21" s="3">
        <v>0</v>
      </c>
    </row>
    <row r="22" spans="2:72" s="20" customFormat="1" x14ac:dyDescent="0.35">
      <c r="B22" s="20" t="s">
        <v>22</v>
      </c>
      <c r="D22" s="20">
        <f>D21-D23</f>
        <v>0</v>
      </c>
      <c r="E22" s="20">
        <f t="shared" ref="E22:AB22" si="141">E21-E23</f>
        <v>0</v>
      </c>
      <c r="F22" s="20">
        <f t="shared" si="141"/>
        <v>0</v>
      </c>
      <c r="G22" s="20">
        <f t="shared" si="141"/>
        <v>0</v>
      </c>
      <c r="H22" s="20">
        <f t="shared" si="141"/>
        <v>0</v>
      </c>
      <c r="I22" s="20">
        <f t="shared" si="141"/>
        <v>0</v>
      </c>
      <c r="J22" s="20">
        <f t="shared" si="141"/>
        <v>0</v>
      </c>
      <c r="K22" s="20">
        <f t="shared" si="141"/>
        <v>0</v>
      </c>
      <c r="L22" s="36">
        <f t="shared" si="141"/>
        <v>0</v>
      </c>
      <c r="M22" s="20">
        <f t="shared" si="141"/>
        <v>0</v>
      </c>
      <c r="N22" s="20">
        <f t="shared" si="141"/>
        <v>0</v>
      </c>
      <c r="O22" s="20">
        <f t="shared" si="141"/>
        <v>0</v>
      </c>
      <c r="P22" s="36">
        <f t="shared" si="141"/>
        <v>0</v>
      </c>
      <c r="Q22" s="20">
        <v>0</v>
      </c>
      <c r="R22" s="20">
        <f t="shared" si="141"/>
        <v>0</v>
      </c>
      <c r="S22" s="20">
        <f t="shared" si="141"/>
        <v>0</v>
      </c>
      <c r="T22" s="36">
        <f t="shared" si="141"/>
        <v>0</v>
      </c>
      <c r="U22" s="20">
        <f t="shared" si="141"/>
        <v>0</v>
      </c>
      <c r="V22" s="20">
        <f t="shared" si="141"/>
        <v>0</v>
      </c>
      <c r="W22" s="20">
        <f t="shared" si="141"/>
        <v>0</v>
      </c>
      <c r="X22" s="36">
        <f t="shared" si="141"/>
        <v>0</v>
      </c>
      <c r="Y22" s="20">
        <f t="shared" si="141"/>
        <v>0</v>
      </c>
      <c r="Z22" s="20">
        <f t="shared" si="141"/>
        <v>0</v>
      </c>
      <c r="AA22" s="20">
        <f t="shared" si="141"/>
        <v>0</v>
      </c>
      <c r="AB22" s="20">
        <f t="shared" si="141"/>
        <v>0</v>
      </c>
      <c r="AC22" s="20">
        <f t="shared" ref="AC22:AL22" si="142">AC21-AC23</f>
        <v>0</v>
      </c>
      <c r="AD22" s="20">
        <f t="shared" si="142"/>
        <v>0</v>
      </c>
      <c r="AE22" s="20">
        <f t="shared" si="142"/>
        <v>0</v>
      </c>
      <c r="AF22" s="20">
        <f t="shared" si="142"/>
        <v>0</v>
      </c>
      <c r="AG22" s="20">
        <f t="shared" si="142"/>
        <v>0</v>
      </c>
      <c r="AH22" s="20">
        <f t="shared" si="142"/>
        <v>0</v>
      </c>
      <c r="AI22" s="20">
        <f t="shared" si="142"/>
        <v>0</v>
      </c>
      <c r="AJ22" s="20">
        <f t="shared" si="142"/>
        <v>0</v>
      </c>
      <c r="AK22" s="20">
        <f t="shared" si="142"/>
        <v>0</v>
      </c>
      <c r="AL22" s="20">
        <f t="shared" si="142"/>
        <v>0</v>
      </c>
      <c r="AZ22" s="20">
        <f>AZ21-AZ23</f>
        <v>0</v>
      </c>
      <c r="BA22" s="20">
        <f>BA21-BA23</f>
        <v>0</v>
      </c>
      <c r="BB22" s="20">
        <f>BB21-BB23-29</f>
        <v>804</v>
      </c>
      <c r="BC22" s="20">
        <f>BC21-BC23-37</f>
        <v>1194</v>
      </c>
      <c r="BD22" s="20">
        <f>BD21-BD23-47</f>
        <v>1253</v>
      </c>
      <c r="BE22" s="20">
        <v>0</v>
      </c>
      <c r="BG22" s="20">
        <v>0</v>
      </c>
      <c r="BH22" s="20">
        <v>0</v>
      </c>
      <c r="BI22" s="20">
        <v>0</v>
      </c>
      <c r="BJ22" s="20">
        <v>0</v>
      </c>
    </row>
    <row r="23" spans="2:72" s="21" customFormat="1" x14ac:dyDescent="0.35">
      <c r="B23" s="21" t="s">
        <v>23</v>
      </c>
      <c r="H23" s="21">
        <v>0</v>
      </c>
      <c r="I23" s="21">
        <v>0</v>
      </c>
      <c r="J23" s="21">
        <v>0</v>
      </c>
      <c r="L23" s="37">
        <v>0</v>
      </c>
      <c r="M23" s="21">
        <v>0</v>
      </c>
      <c r="N23" s="21">
        <v>0</v>
      </c>
      <c r="O23" s="3">
        <f>BH23-N23-M23-L23</f>
        <v>0</v>
      </c>
      <c r="P23" s="37"/>
      <c r="Q23" s="21">
        <v>0</v>
      </c>
      <c r="R23" s="21">
        <v>0</v>
      </c>
      <c r="S23" s="21">
        <v>0</v>
      </c>
      <c r="T23" s="37"/>
      <c r="U23" s="21">
        <v>0</v>
      </c>
      <c r="V23" s="21">
        <v>0</v>
      </c>
      <c r="W23" s="3">
        <f>BJ23-V23-U23-T23</f>
        <v>0</v>
      </c>
      <c r="X23" s="37">
        <v>0</v>
      </c>
      <c r="BB23" s="21">
        <v>-9</v>
      </c>
      <c r="BC23" s="21">
        <v>303</v>
      </c>
      <c r="BD23" s="21">
        <v>241</v>
      </c>
      <c r="BE23" s="21">
        <v>0</v>
      </c>
      <c r="BG23" s="21">
        <v>0</v>
      </c>
      <c r="BH23" s="21">
        <v>0</v>
      </c>
      <c r="BI23" s="21">
        <v>0</v>
      </c>
      <c r="BJ23" s="21">
        <v>0</v>
      </c>
      <c r="BK23" s="21">
        <v>0</v>
      </c>
      <c r="BL23" s="21">
        <v>0</v>
      </c>
      <c r="BM23" s="21">
        <v>0</v>
      </c>
      <c r="BN23" s="21">
        <v>0</v>
      </c>
      <c r="BO23" s="21">
        <v>0</v>
      </c>
      <c r="BP23" s="21">
        <v>0</v>
      </c>
      <c r="BQ23" s="21">
        <v>0</v>
      </c>
      <c r="BR23" s="21">
        <v>0</v>
      </c>
      <c r="BS23" s="21">
        <v>0</v>
      </c>
      <c r="BT23" s="21">
        <v>0</v>
      </c>
    </row>
    <row r="24" spans="2:72" x14ac:dyDescent="0.35">
      <c r="B24" t="s">
        <v>24</v>
      </c>
      <c r="D24" s="15" t="e">
        <f t="shared" ref="D24" si="143">D23/D21</f>
        <v>#DIV/0!</v>
      </c>
      <c r="E24" s="15" t="e">
        <f t="shared" ref="E24" si="144">E23/E21</f>
        <v>#DIV/0!</v>
      </c>
      <c r="F24" s="15" t="e">
        <f t="shared" ref="F24" si="145">F23/F21</f>
        <v>#DIV/0!</v>
      </c>
      <c r="G24" s="15" t="e">
        <f t="shared" ref="G24" si="146">G23/G21</f>
        <v>#DIV/0!</v>
      </c>
      <c r="H24" s="15" t="e">
        <f t="shared" ref="H24" si="147">H23/H21</f>
        <v>#DIV/0!</v>
      </c>
      <c r="I24" s="15" t="e">
        <f t="shared" ref="I24" si="148">I23/I21</f>
        <v>#DIV/0!</v>
      </c>
      <c r="J24" s="15" t="e">
        <f t="shared" ref="J24" si="149">J23/J21</f>
        <v>#DIV/0!</v>
      </c>
      <c r="K24" s="15" t="e">
        <f t="shared" ref="K24" si="150">K23/K21</f>
        <v>#DIV/0!</v>
      </c>
      <c r="L24" s="38" t="e">
        <f t="shared" ref="L24" si="151">L23/L21</f>
        <v>#DIV/0!</v>
      </c>
      <c r="M24" s="15" t="e">
        <f t="shared" ref="M24" si="152">M23/M21</f>
        <v>#DIV/0!</v>
      </c>
      <c r="N24" s="15" t="e">
        <f t="shared" ref="N24" si="153">N23/N21</f>
        <v>#DIV/0!</v>
      </c>
      <c r="O24" s="15" t="e">
        <f t="shared" ref="O24" si="154">O23/O21</f>
        <v>#DIV/0!</v>
      </c>
      <c r="P24" s="38" t="e">
        <f t="shared" ref="P24" si="155">P23/P21</f>
        <v>#DIV/0!</v>
      </c>
      <c r="Q24" s="15" t="e">
        <f t="shared" ref="Q24" si="156">Q23/Q21</f>
        <v>#DIV/0!</v>
      </c>
      <c r="R24" s="15" t="e">
        <f t="shared" ref="R24" si="157">R23/R21</f>
        <v>#DIV/0!</v>
      </c>
      <c r="S24" s="15" t="e">
        <f t="shared" ref="S24" si="158">S23/S21</f>
        <v>#DIV/0!</v>
      </c>
      <c r="T24" s="38" t="e">
        <f t="shared" ref="T24" si="159">T23/T21</f>
        <v>#DIV/0!</v>
      </c>
      <c r="U24" s="15" t="e">
        <f t="shared" ref="U24" si="160">U23/U21</f>
        <v>#DIV/0!</v>
      </c>
      <c r="V24" s="15" t="e">
        <f t="shared" ref="V24" si="161">V23/V21</f>
        <v>#DIV/0!</v>
      </c>
      <c r="W24" s="15" t="e">
        <f t="shared" ref="W24" si="162">W23/W21</f>
        <v>#DIV/0!</v>
      </c>
      <c r="X24" s="38" t="e">
        <f t="shared" ref="X24" si="163">X23/X21</f>
        <v>#DIV/0!</v>
      </c>
      <c r="Y24" s="15" t="e">
        <f t="shared" ref="Y24" si="164">Y23/Y21</f>
        <v>#DIV/0!</v>
      </c>
      <c r="Z24" s="15" t="e">
        <f t="shared" ref="Z24" si="165">Z23/Z21</f>
        <v>#DIV/0!</v>
      </c>
      <c r="AA24" s="15" t="e">
        <f t="shared" ref="AA24" si="166">AA23/AA21</f>
        <v>#DIV/0!</v>
      </c>
      <c r="AB24" s="15" t="e">
        <f t="shared" ref="AB24:AL24" si="167">AB23/AB21</f>
        <v>#DIV/0!</v>
      </c>
      <c r="AC24" s="15" t="e">
        <f t="shared" si="167"/>
        <v>#DIV/0!</v>
      </c>
      <c r="AD24" s="15" t="e">
        <f t="shared" si="167"/>
        <v>#DIV/0!</v>
      </c>
      <c r="AE24" s="15" t="e">
        <f t="shared" si="167"/>
        <v>#DIV/0!</v>
      </c>
      <c r="AF24" s="15" t="e">
        <f t="shared" si="167"/>
        <v>#DIV/0!</v>
      </c>
      <c r="AG24" s="15" t="e">
        <f t="shared" si="167"/>
        <v>#DIV/0!</v>
      </c>
      <c r="AH24" s="15" t="e">
        <f t="shared" si="167"/>
        <v>#DIV/0!</v>
      </c>
      <c r="AI24" s="15" t="e">
        <f t="shared" si="167"/>
        <v>#DIV/0!</v>
      </c>
      <c r="AJ24" s="15" t="e">
        <f t="shared" si="167"/>
        <v>#DIV/0!</v>
      </c>
      <c r="AK24" s="15" t="e">
        <f t="shared" si="167"/>
        <v>#DIV/0!</v>
      </c>
      <c r="AL24" s="15" t="e">
        <f t="shared" si="167"/>
        <v>#DIV/0!</v>
      </c>
      <c r="AZ24" s="15" t="e">
        <f t="shared" ref="AZ24:BI24" si="168">AZ23/AZ21</f>
        <v>#DIV/0!</v>
      </c>
      <c r="BA24" s="15" t="e">
        <f t="shared" si="168"/>
        <v>#DIV/0!</v>
      </c>
      <c r="BB24" s="15">
        <f t="shared" ref="BB24" si="169">BB23/BB21</f>
        <v>-1.0922330097087379E-2</v>
      </c>
      <c r="BC24" s="15">
        <f t="shared" ref="BC24" si="170">BC23/BC21</f>
        <v>0.19752281616688397</v>
      </c>
      <c r="BD24" s="15">
        <f t="shared" ref="BD24" si="171">BD23/BD21</f>
        <v>0.15639195327709279</v>
      </c>
      <c r="BE24" s="15">
        <f t="shared" ref="BE24" si="172">BE23/BE21</f>
        <v>0</v>
      </c>
      <c r="BF24" s="15"/>
      <c r="BG24" s="15" t="e">
        <f t="shared" si="168"/>
        <v>#DIV/0!</v>
      </c>
      <c r="BH24" s="15" t="e">
        <f t="shared" si="168"/>
        <v>#DIV/0!</v>
      </c>
      <c r="BI24" s="15" t="e">
        <f t="shared" si="168"/>
        <v>#DIV/0!</v>
      </c>
      <c r="BJ24" s="15" t="e">
        <f t="shared" ref="BJ24" si="173">BJ23/BJ21</f>
        <v>#DIV/0!</v>
      </c>
      <c r="BK24" s="15" t="e">
        <f t="shared" ref="BK24" si="174">BK23/BK21</f>
        <v>#DIV/0!</v>
      </c>
      <c r="BL24" s="15" t="e">
        <f t="shared" ref="BL24" si="175">BL23/BL21</f>
        <v>#DIV/0!</v>
      </c>
      <c r="BM24" s="15" t="e">
        <f t="shared" ref="BM24" si="176">BM23/BM21</f>
        <v>#DIV/0!</v>
      </c>
      <c r="BN24" s="15" t="e">
        <f t="shared" ref="BN24" si="177">BN23/BN21</f>
        <v>#DIV/0!</v>
      </c>
      <c r="BO24" s="15" t="e">
        <f t="shared" ref="BO24" si="178">BO23/BO21</f>
        <v>#DIV/0!</v>
      </c>
      <c r="BP24" s="15" t="e">
        <f t="shared" ref="BP24" si="179">BP23/BP21</f>
        <v>#DIV/0!</v>
      </c>
      <c r="BQ24" s="15" t="e">
        <f t="shared" ref="BQ24" si="180">BQ23/BQ21</f>
        <v>#DIV/0!</v>
      </c>
      <c r="BR24" s="15" t="e">
        <f t="shared" ref="BR24" si="181">BR23/BR21</f>
        <v>#DIV/0!</v>
      </c>
      <c r="BS24" s="15" t="e">
        <f t="shared" ref="BS24" si="182">BS23/BS21</f>
        <v>#DIV/0!</v>
      </c>
      <c r="BT24" s="15" t="e">
        <f t="shared" ref="BT24" si="183">BT23/BT21</f>
        <v>#DIV/0!</v>
      </c>
    </row>
    <row r="25" spans="2:72" s="9" customFormat="1" x14ac:dyDescent="0.35">
      <c r="B25" s="9" t="s">
        <v>27</v>
      </c>
      <c r="L25" s="10"/>
      <c r="P25" s="10"/>
      <c r="T25" s="10"/>
      <c r="X25" s="10"/>
    </row>
    <row r="26" spans="2:72" s="3" customFormat="1" x14ac:dyDescent="0.35">
      <c r="B26" s="3" t="s">
        <v>21</v>
      </c>
      <c r="H26" s="3">
        <v>0</v>
      </c>
      <c r="I26" s="3">
        <v>0</v>
      </c>
      <c r="J26" s="3">
        <v>0</v>
      </c>
      <c r="L26" s="35">
        <v>0</v>
      </c>
      <c r="M26" s="3">
        <v>0</v>
      </c>
      <c r="N26" s="3">
        <v>0</v>
      </c>
      <c r="O26" s="3">
        <f>BH26-N26-M26-L26</f>
        <v>0</v>
      </c>
      <c r="P26" s="35">
        <v>0</v>
      </c>
      <c r="Q26" s="3">
        <v>0</v>
      </c>
      <c r="R26" s="3">
        <v>0</v>
      </c>
      <c r="S26" s="3">
        <f>BI26-R26-Q26-P26</f>
        <v>0</v>
      </c>
      <c r="T26" s="35">
        <v>0</v>
      </c>
      <c r="U26" s="3">
        <v>0</v>
      </c>
      <c r="V26" s="3">
        <v>0</v>
      </c>
      <c r="W26" s="3">
        <f>BJ26-V26-U26-T26</f>
        <v>0</v>
      </c>
      <c r="X26" s="35">
        <v>0</v>
      </c>
      <c r="BB26" s="3">
        <v>264</v>
      </c>
      <c r="BC26" s="3">
        <v>43</v>
      </c>
      <c r="BD26" s="3">
        <v>0</v>
      </c>
      <c r="BE26" s="3">
        <v>0</v>
      </c>
      <c r="BF26" s="3">
        <v>0</v>
      </c>
      <c r="BG26" s="3">
        <v>0</v>
      </c>
      <c r="BH26" s="3">
        <v>0</v>
      </c>
      <c r="BI26" s="3">
        <v>0</v>
      </c>
      <c r="BJ26" s="3">
        <v>0</v>
      </c>
    </row>
    <row r="27" spans="2:72" s="20" customFormat="1" x14ac:dyDescent="0.35">
      <c r="B27" s="20" t="s">
        <v>22</v>
      </c>
      <c r="D27" s="20">
        <f>D26-D28</f>
        <v>0</v>
      </c>
      <c r="E27" s="20">
        <f t="shared" ref="E27:AB27" si="184">E26-E28</f>
        <v>0</v>
      </c>
      <c r="F27" s="20">
        <f t="shared" si="184"/>
        <v>0</v>
      </c>
      <c r="G27" s="20">
        <f t="shared" si="184"/>
        <v>0</v>
      </c>
      <c r="H27" s="20">
        <f t="shared" si="184"/>
        <v>311</v>
      </c>
      <c r="I27" s="20">
        <f t="shared" si="184"/>
        <v>951</v>
      </c>
      <c r="J27" s="20">
        <f t="shared" si="184"/>
        <v>685</v>
      </c>
      <c r="K27" s="20">
        <f t="shared" si="184"/>
        <v>0</v>
      </c>
      <c r="L27" s="36">
        <f t="shared" si="184"/>
        <v>691</v>
      </c>
      <c r="M27" s="20">
        <f t="shared" si="184"/>
        <v>717</v>
      </c>
      <c r="N27" s="20">
        <f t="shared" si="184"/>
        <v>821</v>
      </c>
      <c r="O27" s="20">
        <f t="shared" si="184"/>
        <v>820</v>
      </c>
      <c r="P27" s="36">
        <f t="shared" si="184"/>
        <v>2214</v>
      </c>
      <c r="Q27" s="20">
        <f t="shared" si="184"/>
        <v>974</v>
      </c>
      <c r="R27" s="20">
        <f t="shared" si="184"/>
        <v>1091</v>
      </c>
      <c r="S27" s="20">
        <f t="shared" si="184"/>
        <v>1132</v>
      </c>
      <c r="T27" s="36">
        <f t="shared" si="184"/>
        <v>1066</v>
      </c>
      <c r="U27" s="20">
        <f t="shared" si="184"/>
        <v>1139</v>
      </c>
      <c r="V27" s="20">
        <f t="shared" si="184"/>
        <v>1338</v>
      </c>
      <c r="W27" s="20">
        <f t="shared" si="184"/>
        <v>1347</v>
      </c>
      <c r="X27" s="36">
        <f t="shared" si="184"/>
        <v>1379</v>
      </c>
      <c r="Y27" s="20">
        <f t="shared" si="184"/>
        <v>0</v>
      </c>
      <c r="Z27" s="20">
        <f t="shared" si="184"/>
        <v>0</v>
      </c>
      <c r="AA27" s="20">
        <f t="shared" si="184"/>
        <v>0</v>
      </c>
      <c r="AB27" s="20">
        <f t="shared" si="184"/>
        <v>0</v>
      </c>
      <c r="AC27" s="20">
        <f t="shared" ref="AC27:AL27" si="185">AC26-AC28</f>
        <v>0</v>
      </c>
      <c r="AD27" s="20">
        <f t="shared" si="185"/>
        <v>0</v>
      </c>
      <c r="AE27" s="20">
        <f t="shared" si="185"/>
        <v>0</v>
      </c>
      <c r="AF27" s="20">
        <f t="shared" si="185"/>
        <v>0</v>
      </c>
      <c r="AG27" s="20">
        <f t="shared" si="185"/>
        <v>0</v>
      </c>
      <c r="AH27" s="20">
        <f t="shared" si="185"/>
        <v>0</v>
      </c>
      <c r="AI27" s="20">
        <f t="shared" si="185"/>
        <v>0</v>
      </c>
      <c r="AJ27" s="20">
        <f t="shared" si="185"/>
        <v>0</v>
      </c>
      <c r="AK27" s="20">
        <f t="shared" si="185"/>
        <v>0</v>
      </c>
      <c r="AL27" s="20">
        <f t="shared" si="185"/>
        <v>0</v>
      </c>
      <c r="AZ27" s="20">
        <f>AZ26-AZ28</f>
        <v>0</v>
      </c>
      <c r="BA27" s="20">
        <f>BA26-BA28</f>
        <v>0</v>
      </c>
      <c r="BB27" s="20">
        <f>BB26-BB28-42</f>
        <v>459</v>
      </c>
      <c r="BC27" s="20">
        <f>BC26-BC28-39</f>
        <v>604</v>
      </c>
      <c r="BD27" s="20">
        <f>BD26-BD28-18</f>
        <v>862</v>
      </c>
      <c r="BE27" s="20">
        <f>BE26-BE28</f>
        <v>864</v>
      </c>
      <c r="BF27" s="20">
        <f>BF26-BF28</f>
        <v>1172</v>
      </c>
      <c r="BG27" s="20">
        <f>BG26-BG28</f>
        <v>2628</v>
      </c>
      <c r="BH27" s="20">
        <f>BH26-BH28</f>
        <v>3049</v>
      </c>
      <c r="BI27" s="20">
        <f t="shared" ref="BI27:BT27" si="186">BI26-BI28</f>
        <v>5411</v>
      </c>
      <c r="BJ27" s="20">
        <f t="shared" si="186"/>
        <v>4890</v>
      </c>
      <c r="BK27" s="20">
        <f t="shared" si="186"/>
        <v>0</v>
      </c>
      <c r="BL27" s="20">
        <f t="shared" si="186"/>
        <v>0</v>
      </c>
      <c r="BM27" s="20">
        <f t="shared" si="186"/>
        <v>0</v>
      </c>
      <c r="BN27" s="20">
        <f t="shared" si="186"/>
        <v>0</v>
      </c>
      <c r="BO27" s="20">
        <f t="shared" si="186"/>
        <v>0</v>
      </c>
      <c r="BP27" s="20">
        <f t="shared" si="186"/>
        <v>0</v>
      </c>
      <c r="BQ27" s="20">
        <f t="shared" si="186"/>
        <v>0</v>
      </c>
      <c r="BR27" s="20">
        <f t="shared" si="186"/>
        <v>0</v>
      </c>
      <c r="BS27" s="20">
        <f t="shared" si="186"/>
        <v>0</v>
      </c>
      <c r="BT27" s="20">
        <f t="shared" si="186"/>
        <v>0</v>
      </c>
    </row>
    <row r="28" spans="2:72" s="21" customFormat="1" x14ac:dyDescent="0.35">
      <c r="B28" s="21" t="s">
        <v>23</v>
      </c>
      <c r="H28" s="21">
        <v>-311</v>
      </c>
      <c r="I28" s="21">
        <v>-951</v>
      </c>
      <c r="J28" s="21">
        <v>-685</v>
      </c>
      <c r="L28" s="37">
        <v>-691</v>
      </c>
      <c r="M28" s="21">
        <v>-717</v>
      </c>
      <c r="N28" s="21">
        <v>-821</v>
      </c>
      <c r="O28" s="21">
        <f>BH28-N28-M28-L28</f>
        <v>-820</v>
      </c>
      <c r="P28" s="37">
        <v>-2214</v>
      </c>
      <c r="Q28" s="21">
        <v>-974</v>
      </c>
      <c r="R28" s="21">
        <v>-1091</v>
      </c>
      <c r="S28" s="21">
        <f>BI28-R28-Q28-P28</f>
        <v>-1132</v>
      </c>
      <c r="T28" s="37">
        <v>-1066</v>
      </c>
      <c r="U28" s="21">
        <v>-1139</v>
      </c>
      <c r="V28" s="21">
        <v>-1338</v>
      </c>
      <c r="W28" s="21">
        <f>BJ28-V28-U28-T28</f>
        <v>-1347</v>
      </c>
      <c r="X28" s="37">
        <v>-1379</v>
      </c>
      <c r="BB28" s="21">
        <v>-237</v>
      </c>
      <c r="BC28" s="21">
        <v>-600</v>
      </c>
      <c r="BD28" s="21">
        <v>-880</v>
      </c>
      <c r="BE28" s="21">
        <v>-864</v>
      </c>
      <c r="BF28" s="21">
        <v>-1172</v>
      </c>
      <c r="BG28" s="21">
        <v>-2628</v>
      </c>
      <c r="BH28" s="21">
        <v>-3049</v>
      </c>
      <c r="BI28" s="21">
        <v>-5411</v>
      </c>
      <c r="BJ28" s="21">
        <v>-4890</v>
      </c>
    </row>
    <row r="29" spans="2:72" s="7" customFormat="1" x14ac:dyDescent="0.35">
      <c r="B29" s="7" t="s">
        <v>28</v>
      </c>
      <c r="L29" s="33"/>
      <c r="P29" s="33"/>
      <c r="T29" s="33"/>
      <c r="X29" s="33"/>
    </row>
    <row r="30" spans="2:72" s="3" customFormat="1" x14ac:dyDescent="0.35">
      <c r="B30" s="3" t="s">
        <v>29</v>
      </c>
      <c r="H30" s="3">
        <v>1339</v>
      </c>
      <c r="I30" s="3">
        <v>1654</v>
      </c>
      <c r="J30" s="3">
        <v>2271</v>
      </c>
      <c r="L30" s="35">
        <v>2760</v>
      </c>
      <c r="M30" s="3">
        <v>3061</v>
      </c>
      <c r="N30" s="3">
        <v>3221</v>
      </c>
      <c r="O30" s="3">
        <f>BH30-N30-M30-L30</f>
        <v>3420</v>
      </c>
      <c r="P30" s="35">
        <v>3620</v>
      </c>
      <c r="Q30" s="3">
        <v>2042</v>
      </c>
      <c r="R30" s="3">
        <v>1574</v>
      </c>
      <c r="S30" s="3">
        <f>BI30-R30-Q30-P30</f>
        <v>1831</v>
      </c>
      <c r="T30" s="35">
        <v>2240</v>
      </c>
      <c r="U30" s="3">
        <v>2486</v>
      </c>
      <c r="V30" s="3">
        <v>2856</v>
      </c>
      <c r="W30" s="3">
        <f>BJ30-V30-U30-T30</f>
        <v>2865</v>
      </c>
      <c r="X30" s="35">
        <v>2647</v>
      </c>
      <c r="BB30" s="3">
        <v>2818</v>
      </c>
      <c r="BC30" s="3">
        <v>4060</v>
      </c>
      <c r="BD30" s="3">
        <v>5513</v>
      </c>
      <c r="BE30" s="3">
        <v>6246</v>
      </c>
      <c r="BF30" s="3">
        <v>5518</v>
      </c>
      <c r="BG30" s="3">
        <v>7759</v>
      </c>
      <c r="BH30" s="3">
        <v>12462</v>
      </c>
      <c r="BI30" s="3">
        <v>9067</v>
      </c>
      <c r="BJ30" s="3">
        <v>10447</v>
      </c>
    </row>
    <row r="31" spans="2:72" s="3" customFormat="1" x14ac:dyDescent="0.35">
      <c r="B31" s="3" t="s">
        <v>30</v>
      </c>
      <c r="H31" s="3">
        <v>1141</v>
      </c>
      <c r="I31" s="3">
        <v>1752</v>
      </c>
      <c r="J31" s="3">
        <v>1900</v>
      </c>
      <c r="L31" s="35">
        <v>2048</v>
      </c>
      <c r="M31" s="3">
        <v>2366</v>
      </c>
      <c r="N31" s="3">
        <v>2936</v>
      </c>
      <c r="O31" s="3">
        <f>BH31-N31-M31-L31</f>
        <v>3263</v>
      </c>
      <c r="P31" s="35">
        <v>3750</v>
      </c>
      <c r="Q31" s="3">
        <v>3806</v>
      </c>
      <c r="R31" s="3">
        <v>3833</v>
      </c>
      <c r="S31" s="3">
        <f>BI31-R31-Q31-P31</f>
        <v>3616</v>
      </c>
      <c r="T31" s="35">
        <v>4284</v>
      </c>
      <c r="U31" s="3">
        <v>10323</v>
      </c>
      <c r="V31" s="3">
        <v>14514</v>
      </c>
      <c r="W31" s="3">
        <f>BJ31-V31-U31-T31</f>
        <v>18404</v>
      </c>
      <c r="X31" s="35">
        <v>22563</v>
      </c>
      <c r="BB31" s="3">
        <v>750</v>
      </c>
      <c r="BC31" s="3">
        <v>835</v>
      </c>
      <c r="BD31" s="3">
        <v>934</v>
      </c>
      <c r="BE31" s="3">
        <v>1130</v>
      </c>
      <c r="BF31" s="3">
        <v>2983</v>
      </c>
      <c r="BG31" s="3">
        <v>6696</v>
      </c>
      <c r="BH31" s="3">
        <v>10613</v>
      </c>
      <c r="BI31" s="3">
        <v>15005</v>
      </c>
      <c r="BJ31" s="3">
        <v>47525</v>
      </c>
    </row>
    <row r="32" spans="2:72" s="3" customFormat="1" x14ac:dyDescent="0.35">
      <c r="B32" s="3" t="s">
        <v>31</v>
      </c>
      <c r="H32" s="3">
        <v>307</v>
      </c>
      <c r="I32" s="3">
        <v>203</v>
      </c>
      <c r="J32" s="3">
        <v>236</v>
      </c>
      <c r="L32" s="35">
        <v>372</v>
      </c>
      <c r="M32" s="3">
        <v>519</v>
      </c>
      <c r="N32" s="3">
        <v>577</v>
      </c>
      <c r="O32" s="3">
        <f>BH32-N32-M32-L32</f>
        <v>643</v>
      </c>
      <c r="P32" s="35">
        <v>622</v>
      </c>
      <c r="Q32" s="3">
        <v>496</v>
      </c>
      <c r="R32" s="3">
        <v>200</v>
      </c>
      <c r="S32" s="3">
        <f>BI32-R32-Q32-P32</f>
        <v>226</v>
      </c>
      <c r="T32" s="35">
        <v>295</v>
      </c>
      <c r="U32" s="3">
        <v>379</v>
      </c>
      <c r="V32" s="3">
        <v>416</v>
      </c>
      <c r="W32" s="3">
        <f>BJ32-V32-U32-T32</f>
        <v>463</v>
      </c>
      <c r="X32" s="35">
        <v>427</v>
      </c>
      <c r="BB32" s="3">
        <v>339</v>
      </c>
      <c r="BC32" s="3">
        <v>830</v>
      </c>
      <c r="BD32" s="3">
        <v>1932</v>
      </c>
      <c r="BE32" s="3">
        <v>2932</v>
      </c>
      <c r="BF32" s="3">
        <v>1212</v>
      </c>
      <c r="BG32" s="3">
        <v>1053</v>
      </c>
      <c r="BH32" s="3">
        <v>2111</v>
      </c>
      <c r="BI32" s="3">
        <v>1544</v>
      </c>
      <c r="BJ32" s="3">
        <v>1553</v>
      </c>
    </row>
    <row r="33" spans="1:72" s="3" customFormat="1" x14ac:dyDescent="0.35">
      <c r="B33" s="3" t="s">
        <v>32</v>
      </c>
      <c r="H33" s="3">
        <v>155</v>
      </c>
      <c r="I33" s="3">
        <v>111</v>
      </c>
      <c r="J33" s="3">
        <v>125</v>
      </c>
      <c r="L33" s="35">
        <v>154</v>
      </c>
      <c r="M33" s="3">
        <v>152</v>
      </c>
      <c r="N33" s="3">
        <v>135</v>
      </c>
      <c r="O33" s="3">
        <f>BH33-N33-M33-L33</f>
        <v>125</v>
      </c>
      <c r="P33" s="35">
        <v>138</v>
      </c>
      <c r="Q33" s="3">
        <v>220</v>
      </c>
      <c r="R33" s="3">
        <v>251</v>
      </c>
      <c r="S33" s="3">
        <f>BI33-R33-Q33-P33</f>
        <v>294</v>
      </c>
      <c r="T33" s="35">
        <v>296</v>
      </c>
      <c r="U33" s="3">
        <v>253</v>
      </c>
      <c r="V33" s="3">
        <v>261</v>
      </c>
      <c r="W33" s="3">
        <f>BJ33-V33-U33-T33</f>
        <v>281</v>
      </c>
      <c r="X33" s="35">
        <v>329</v>
      </c>
      <c r="BB33" s="3">
        <v>320</v>
      </c>
      <c r="BC33" s="3">
        <v>487</v>
      </c>
      <c r="BD33" s="3">
        <v>558</v>
      </c>
      <c r="BE33" s="3">
        <v>641</v>
      </c>
      <c r="BF33" s="3">
        <v>700</v>
      </c>
      <c r="BG33" s="3">
        <v>536</v>
      </c>
      <c r="BH33" s="3">
        <v>566</v>
      </c>
      <c r="BI33" s="3">
        <v>903</v>
      </c>
      <c r="BJ33" s="3">
        <v>1091</v>
      </c>
    </row>
    <row r="34" spans="1:72" s="20" customFormat="1" x14ac:dyDescent="0.35">
      <c r="B34" s="20" t="s">
        <v>33</v>
      </c>
      <c r="H34" s="20">
        <v>138</v>
      </c>
      <c r="I34" s="20">
        <v>146</v>
      </c>
      <c r="J34" s="20">
        <v>194</v>
      </c>
      <c r="L34" s="36">
        <v>327</v>
      </c>
      <c r="M34" s="20">
        <v>409</v>
      </c>
      <c r="N34" s="20">
        <v>234</v>
      </c>
      <c r="O34" s="20">
        <f>BH34-N34-M34-L34</f>
        <v>192</v>
      </c>
      <c r="P34" s="36">
        <v>158</v>
      </c>
      <c r="Q34" s="20">
        <v>140</v>
      </c>
      <c r="R34" s="20">
        <v>73</v>
      </c>
      <c r="S34" s="20">
        <f>BI34-R34-Q34-P34</f>
        <v>84</v>
      </c>
      <c r="T34" s="36">
        <v>77</v>
      </c>
      <c r="U34" s="20">
        <v>66</v>
      </c>
      <c r="V34" s="20">
        <v>73</v>
      </c>
      <c r="W34" s="20">
        <f>BJ34-V34-U34-T34</f>
        <v>90</v>
      </c>
      <c r="X34" s="36">
        <v>78</v>
      </c>
      <c r="BB34" s="20">
        <v>783</v>
      </c>
      <c r="BC34" s="20">
        <v>698</v>
      </c>
      <c r="BD34" s="20">
        <v>777</v>
      </c>
      <c r="BE34" s="20">
        <v>767</v>
      </c>
      <c r="BF34" s="20">
        <v>505</v>
      </c>
      <c r="BG34" s="20">
        <v>631</v>
      </c>
      <c r="BH34" s="20">
        <v>1162</v>
      </c>
      <c r="BI34" s="20">
        <v>455</v>
      </c>
      <c r="BJ34" s="20">
        <v>306</v>
      </c>
    </row>
    <row r="35" spans="1:72" s="21" customFormat="1" x14ac:dyDescent="0.35">
      <c r="B35" s="21" t="s">
        <v>34</v>
      </c>
      <c r="D35" s="21">
        <f t="shared" ref="D35" si="187">SUM(D30:D34)</f>
        <v>0</v>
      </c>
      <c r="E35" s="21">
        <f t="shared" ref="E35" si="188">SUM(E30:E34)</f>
        <v>0</v>
      </c>
      <c r="F35" s="21">
        <f t="shared" ref="F35" si="189">SUM(F30:F34)</f>
        <v>0</v>
      </c>
      <c r="G35" s="21">
        <f t="shared" ref="G35" si="190">SUM(G30:G34)</f>
        <v>0</v>
      </c>
      <c r="H35" s="21">
        <f t="shared" ref="H35" si="191">SUM(H30:H34)</f>
        <v>3080</v>
      </c>
      <c r="I35" s="21">
        <f t="shared" ref="I35" si="192">SUM(I30:I34)</f>
        <v>3866</v>
      </c>
      <c r="J35" s="21">
        <f t="shared" ref="J35" si="193">SUM(J30:J34)</f>
        <v>4726</v>
      </c>
      <c r="K35" s="21">
        <f t="shared" ref="K35" si="194">SUM(K30:K34)</f>
        <v>0</v>
      </c>
      <c r="L35" s="37">
        <f t="shared" ref="L35" si="195">SUM(L30:L34)</f>
        <v>5661</v>
      </c>
      <c r="M35" s="21">
        <f t="shared" ref="M35" si="196">SUM(M30:M34)</f>
        <v>6507</v>
      </c>
      <c r="N35" s="21">
        <f t="shared" ref="N35" si="197">SUM(N30:N34)</f>
        <v>7103</v>
      </c>
      <c r="O35" s="21">
        <f t="shared" ref="O35" si="198">SUM(O30:O34)</f>
        <v>7643</v>
      </c>
      <c r="P35" s="37">
        <f t="shared" ref="P35" si="199">SUM(P30:P34)</f>
        <v>8288</v>
      </c>
      <c r="Q35" s="21">
        <f t="shared" ref="Q35" si="200">SUM(Q30:Q34)</f>
        <v>6704</v>
      </c>
      <c r="R35" s="21">
        <f t="shared" ref="R35" si="201">SUM(R30:R34)</f>
        <v>5931</v>
      </c>
      <c r="S35" s="21">
        <f t="shared" ref="S35" si="202">SUM(S30:S34)</f>
        <v>6051</v>
      </c>
      <c r="T35" s="37">
        <f t="shared" ref="T35" si="203">SUM(T30:T34)</f>
        <v>7192</v>
      </c>
      <c r="U35" s="21">
        <f t="shared" ref="U35" si="204">SUM(U30:U34)</f>
        <v>13507</v>
      </c>
      <c r="V35" s="21">
        <f t="shared" ref="V35" si="205">SUM(V30:V34)</f>
        <v>18120</v>
      </c>
      <c r="W35" s="21">
        <f t="shared" ref="W35" si="206">SUM(W30:W34)</f>
        <v>22103</v>
      </c>
      <c r="X35" s="37">
        <f t="shared" ref="X35" si="207">SUM(X30:X34)</f>
        <v>26044</v>
      </c>
      <c r="Y35" s="21">
        <f t="shared" ref="Y35" si="208">SUM(Y30:Y34)</f>
        <v>0</v>
      </c>
      <c r="Z35" s="21">
        <f t="shared" ref="Z35" si="209">SUM(Z30:Z34)</f>
        <v>0</v>
      </c>
      <c r="AA35" s="21">
        <f t="shared" ref="AA35" si="210">SUM(AA30:AA34)</f>
        <v>0</v>
      </c>
      <c r="AB35" s="21">
        <f t="shared" ref="AB35:AL35" si="211">SUM(AB30:AB34)</f>
        <v>0</v>
      </c>
      <c r="AC35" s="21">
        <f t="shared" si="211"/>
        <v>0</v>
      </c>
      <c r="AD35" s="21">
        <f t="shared" si="211"/>
        <v>0</v>
      </c>
      <c r="AE35" s="21">
        <f t="shared" si="211"/>
        <v>0</v>
      </c>
      <c r="AF35" s="21">
        <f t="shared" si="211"/>
        <v>0</v>
      </c>
      <c r="AG35" s="21">
        <f t="shared" si="211"/>
        <v>0</v>
      </c>
      <c r="AH35" s="21">
        <f t="shared" si="211"/>
        <v>0</v>
      </c>
      <c r="AI35" s="21">
        <f t="shared" si="211"/>
        <v>0</v>
      </c>
      <c r="AJ35" s="21">
        <f t="shared" si="211"/>
        <v>0</v>
      </c>
      <c r="AK35" s="21">
        <f t="shared" si="211"/>
        <v>0</v>
      </c>
      <c r="AL35" s="21">
        <f t="shared" si="211"/>
        <v>0</v>
      </c>
      <c r="AZ35" s="21">
        <f t="shared" ref="AZ35:BE35" si="212">SUM(AZ30:AZ34)</f>
        <v>0</v>
      </c>
      <c r="BA35" s="21">
        <f t="shared" si="212"/>
        <v>0</v>
      </c>
      <c r="BB35" s="21">
        <f t="shared" si="212"/>
        <v>5010</v>
      </c>
      <c r="BC35" s="21">
        <f t="shared" si="212"/>
        <v>6910</v>
      </c>
      <c r="BD35" s="21">
        <f t="shared" si="212"/>
        <v>9714</v>
      </c>
      <c r="BE35" s="21">
        <f t="shared" si="212"/>
        <v>11716</v>
      </c>
      <c r="BF35" s="21">
        <f t="shared" ref="BF35" si="213">SUM(BF30:BF34)</f>
        <v>10918</v>
      </c>
      <c r="BG35" s="21">
        <f t="shared" ref="BG35" si="214">SUM(BG30:BG34)</f>
        <v>16675</v>
      </c>
      <c r="BH35" s="21">
        <f t="shared" ref="BH35" si="215">SUM(BH30:BH34)</f>
        <v>26914</v>
      </c>
      <c r="BI35" s="21">
        <f t="shared" ref="BI35" si="216">SUM(BI30:BI34)</f>
        <v>26974</v>
      </c>
      <c r="BJ35" s="21">
        <f t="shared" ref="BJ35" si="217">SUM(BJ30:BJ34)</f>
        <v>60922</v>
      </c>
      <c r="BK35" s="21">
        <f t="shared" ref="BK35" si="218">SUM(BK30:BK34)</f>
        <v>0</v>
      </c>
      <c r="BL35" s="21">
        <f t="shared" ref="BL35" si="219">SUM(BL30:BL34)</f>
        <v>0</v>
      </c>
      <c r="BM35" s="21">
        <f t="shared" ref="BM35" si="220">SUM(BM30:BM34)</f>
        <v>0</v>
      </c>
      <c r="BN35" s="21">
        <f t="shared" ref="BN35" si="221">SUM(BN30:BN34)</f>
        <v>0</v>
      </c>
      <c r="BO35" s="21">
        <f t="shared" ref="BO35" si="222">SUM(BO30:BO34)</f>
        <v>0</v>
      </c>
      <c r="BP35" s="21">
        <f t="shared" ref="BP35" si="223">SUM(BP30:BP34)</f>
        <v>0</v>
      </c>
      <c r="BQ35" s="21">
        <f t="shared" ref="BQ35" si="224">SUM(BQ30:BQ34)</f>
        <v>0</v>
      </c>
      <c r="BR35" s="21">
        <f t="shared" ref="BR35" si="225">SUM(BR30:BR34)</f>
        <v>0</v>
      </c>
      <c r="BS35" s="21">
        <f t="shared" ref="BS35" si="226">SUM(BS30:BS34)</f>
        <v>0</v>
      </c>
      <c r="BT35" s="21">
        <f t="shared" ref="BT35" si="227">SUM(BT30:BT34)</f>
        <v>0</v>
      </c>
    </row>
    <row r="36" spans="1:72" s="15" customFormat="1" x14ac:dyDescent="0.35">
      <c r="B36" s="15" t="s">
        <v>35</v>
      </c>
      <c r="D36" s="15" t="e">
        <f t="shared" ref="D36:AB36" si="228">D30/C30-1</f>
        <v>#DIV/0!</v>
      </c>
      <c r="E36" s="15" t="e">
        <f t="shared" si="228"/>
        <v>#DIV/0!</v>
      </c>
      <c r="F36" s="15" t="e">
        <f t="shared" si="228"/>
        <v>#DIV/0!</v>
      </c>
      <c r="G36" s="15" t="e">
        <f t="shared" si="228"/>
        <v>#DIV/0!</v>
      </c>
      <c r="H36" s="15" t="e">
        <f t="shared" si="228"/>
        <v>#DIV/0!</v>
      </c>
      <c r="I36" s="15">
        <f t="shared" si="228"/>
        <v>0.23525018670649733</v>
      </c>
      <c r="J36" s="15">
        <f t="shared" si="228"/>
        <v>0.37303506650544138</v>
      </c>
      <c r="K36" s="15">
        <f t="shared" si="228"/>
        <v>-1</v>
      </c>
      <c r="L36" s="38" t="e">
        <f t="shared" si="228"/>
        <v>#DIV/0!</v>
      </c>
      <c r="M36" s="15">
        <f t="shared" si="228"/>
        <v>0.10905797101449277</v>
      </c>
      <c r="N36" s="15">
        <f t="shared" si="228"/>
        <v>5.2270499836654771E-2</v>
      </c>
      <c r="O36" s="15">
        <f t="shared" si="228"/>
        <v>6.1782055262340929E-2</v>
      </c>
      <c r="P36" s="38">
        <f t="shared" si="228"/>
        <v>5.8479532163742798E-2</v>
      </c>
      <c r="Q36" s="15">
        <f t="shared" si="228"/>
        <v>-0.43591160220994474</v>
      </c>
      <c r="R36" s="15">
        <f t="shared" si="228"/>
        <v>-0.2291870714985309</v>
      </c>
      <c r="S36" s="15">
        <f t="shared" si="228"/>
        <v>0.1632782719186785</v>
      </c>
      <c r="T36" s="38">
        <f t="shared" si="228"/>
        <v>0.22337520480611683</v>
      </c>
      <c r="U36" s="15">
        <f t="shared" si="228"/>
        <v>0.10982142857142851</v>
      </c>
      <c r="V36" s="15">
        <f t="shared" si="228"/>
        <v>0.14883346741753822</v>
      </c>
      <c r="W36" s="15">
        <f t="shared" si="228"/>
        <v>3.1512605042016695E-3</v>
      </c>
      <c r="X36" s="38">
        <f t="shared" si="228"/>
        <v>-7.6090750436300203E-2</v>
      </c>
      <c r="Y36" s="15">
        <f t="shared" si="228"/>
        <v>-1</v>
      </c>
      <c r="Z36" s="15" t="e">
        <f t="shared" si="228"/>
        <v>#DIV/0!</v>
      </c>
      <c r="AA36" s="15" t="e">
        <f t="shared" si="228"/>
        <v>#DIV/0!</v>
      </c>
      <c r="AB36" s="15" t="e">
        <f t="shared" si="228"/>
        <v>#DIV/0!</v>
      </c>
      <c r="AC36" s="15" t="e">
        <f t="shared" ref="AC36:AC39" si="229">AC30/AB30-1</f>
        <v>#DIV/0!</v>
      </c>
      <c r="AD36" s="15" t="e">
        <f t="shared" ref="AD36:AD39" si="230">AD30/AC30-1</f>
        <v>#DIV/0!</v>
      </c>
      <c r="AE36" s="15" t="e">
        <f t="shared" ref="AE36:AE39" si="231">AE30/AD30-1</f>
        <v>#DIV/0!</v>
      </c>
      <c r="AF36" s="15" t="e">
        <f t="shared" ref="AF36:AF39" si="232">AF30/AE30-1</f>
        <v>#DIV/0!</v>
      </c>
      <c r="AG36" s="15" t="e">
        <f t="shared" ref="AG36:AG39" si="233">AG30/AF30-1</f>
        <v>#DIV/0!</v>
      </c>
      <c r="AH36" s="15" t="e">
        <f t="shared" ref="AH36:AH39" si="234">AH30/AG30-1</f>
        <v>#DIV/0!</v>
      </c>
      <c r="AI36" s="15" t="e">
        <f t="shared" ref="AI36:AI39" si="235">AI30/AH30-1</f>
        <v>#DIV/0!</v>
      </c>
      <c r="AJ36" s="15" t="e">
        <f t="shared" ref="AJ36:AJ39" si="236">AJ30/AI30-1</f>
        <v>#DIV/0!</v>
      </c>
      <c r="AK36" s="15" t="e">
        <f t="shared" ref="AK36:AK39" si="237">AK30/AJ30-1</f>
        <v>#DIV/0!</v>
      </c>
      <c r="AL36" s="15" t="e">
        <f t="shared" ref="AL36:AL39" si="238">AL30/AK30-1</f>
        <v>#DIV/0!</v>
      </c>
      <c r="AZ36" s="15" t="e">
        <f t="shared" ref="AZ36:BE36" si="239">AZ30/AY30-1</f>
        <v>#DIV/0!</v>
      </c>
      <c r="BA36" s="15" t="e">
        <f t="shared" si="239"/>
        <v>#DIV/0!</v>
      </c>
      <c r="BB36" s="15" t="e">
        <f t="shared" si="239"/>
        <v>#DIV/0!</v>
      </c>
      <c r="BC36" s="15">
        <f t="shared" si="239"/>
        <v>0.44073811213626679</v>
      </c>
      <c r="BD36" s="15">
        <f t="shared" si="239"/>
        <v>0.35788177339901472</v>
      </c>
      <c r="BE36" s="15">
        <f t="shared" si="239"/>
        <v>0.13295846181752213</v>
      </c>
      <c r="BF36" s="15">
        <f t="shared" ref="BF36:BH36" si="240">BF30/BE30-1</f>
        <v>-0.11655459494076204</v>
      </c>
      <c r="BG36" s="15">
        <f t="shared" si="240"/>
        <v>0.40612540775643358</v>
      </c>
      <c r="BH36" s="15">
        <f t="shared" si="240"/>
        <v>0.60613481118700863</v>
      </c>
      <c r="BI36" s="15">
        <f t="shared" ref="BI36:BT36" si="241">BI30/BH30-1</f>
        <v>-0.27242818167228378</v>
      </c>
      <c r="BJ36" s="15">
        <f t="shared" si="241"/>
        <v>0.15220028675416342</v>
      </c>
      <c r="BK36" s="15">
        <f t="shared" si="241"/>
        <v>-1</v>
      </c>
      <c r="BL36" s="15" t="e">
        <f t="shared" si="241"/>
        <v>#DIV/0!</v>
      </c>
      <c r="BM36" s="15" t="e">
        <f t="shared" si="241"/>
        <v>#DIV/0!</v>
      </c>
      <c r="BN36" s="15" t="e">
        <f t="shared" si="241"/>
        <v>#DIV/0!</v>
      </c>
      <c r="BO36" s="15" t="e">
        <f t="shared" si="241"/>
        <v>#DIV/0!</v>
      </c>
      <c r="BP36" s="15" t="e">
        <f t="shared" si="241"/>
        <v>#DIV/0!</v>
      </c>
      <c r="BQ36" s="15" t="e">
        <f t="shared" si="241"/>
        <v>#DIV/0!</v>
      </c>
      <c r="BR36" s="15" t="e">
        <f t="shared" si="241"/>
        <v>#DIV/0!</v>
      </c>
      <c r="BS36" s="15" t="e">
        <f t="shared" si="241"/>
        <v>#DIV/0!</v>
      </c>
      <c r="BT36" s="15" t="e">
        <f t="shared" si="241"/>
        <v>#DIV/0!</v>
      </c>
    </row>
    <row r="37" spans="1:72" s="15" customFormat="1" x14ac:dyDescent="0.35">
      <c r="B37" s="15" t="s">
        <v>36</v>
      </c>
      <c r="D37" s="15" t="e">
        <f t="shared" ref="D37:AB37" si="242">D31/C31-1</f>
        <v>#DIV/0!</v>
      </c>
      <c r="E37" s="15" t="e">
        <f t="shared" si="242"/>
        <v>#DIV/0!</v>
      </c>
      <c r="F37" s="15" t="e">
        <f t="shared" si="242"/>
        <v>#DIV/0!</v>
      </c>
      <c r="G37" s="15" t="e">
        <f t="shared" si="242"/>
        <v>#DIV/0!</v>
      </c>
      <c r="H37" s="15" t="e">
        <f t="shared" si="242"/>
        <v>#DIV/0!</v>
      </c>
      <c r="I37" s="15">
        <f t="shared" si="242"/>
        <v>0.5354951796669587</v>
      </c>
      <c r="J37" s="15">
        <f t="shared" si="242"/>
        <v>8.4474885844748826E-2</v>
      </c>
      <c r="K37" s="15">
        <f t="shared" si="242"/>
        <v>-1</v>
      </c>
      <c r="L37" s="38" t="e">
        <f t="shared" si="242"/>
        <v>#DIV/0!</v>
      </c>
      <c r="M37" s="15">
        <f t="shared" si="242"/>
        <v>0.1552734375</v>
      </c>
      <c r="N37" s="15">
        <f t="shared" si="242"/>
        <v>0.24091293322062546</v>
      </c>
      <c r="O37" s="15">
        <f t="shared" si="242"/>
        <v>0.11137602179836503</v>
      </c>
      <c r="P37" s="38">
        <f t="shared" si="242"/>
        <v>0.14924915721728471</v>
      </c>
      <c r="Q37" s="15">
        <f t="shared" si="242"/>
        <v>1.4933333333333243E-2</v>
      </c>
      <c r="R37" s="15">
        <f t="shared" si="242"/>
        <v>7.0940620073567384E-3</v>
      </c>
      <c r="S37" s="15">
        <f t="shared" si="242"/>
        <v>-5.6613618575528268E-2</v>
      </c>
      <c r="T37" s="38">
        <f t="shared" si="242"/>
        <v>0.18473451327433632</v>
      </c>
      <c r="U37" s="15">
        <f t="shared" si="242"/>
        <v>1.4096638655462184</v>
      </c>
      <c r="V37" s="15">
        <f t="shared" si="242"/>
        <v>0.40598663179308336</v>
      </c>
      <c r="W37" s="15">
        <f t="shared" si="242"/>
        <v>0.2680170869505305</v>
      </c>
      <c r="X37" s="38">
        <f t="shared" si="242"/>
        <v>0.22598348185177142</v>
      </c>
      <c r="Y37" s="15">
        <f t="shared" si="242"/>
        <v>-1</v>
      </c>
      <c r="Z37" s="15" t="e">
        <f t="shared" si="242"/>
        <v>#DIV/0!</v>
      </c>
      <c r="AA37" s="15" t="e">
        <f t="shared" si="242"/>
        <v>#DIV/0!</v>
      </c>
      <c r="AB37" s="15" t="e">
        <f t="shared" si="242"/>
        <v>#DIV/0!</v>
      </c>
      <c r="AC37" s="15" t="e">
        <f t="shared" si="229"/>
        <v>#DIV/0!</v>
      </c>
      <c r="AD37" s="15" t="e">
        <f t="shared" si="230"/>
        <v>#DIV/0!</v>
      </c>
      <c r="AE37" s="15" t="e">
        <f t="shared" si="231"/>
        <v>#DIV/0!</v>
      </c>
      <c r="AF37" s="15" t="e">
        <f t="shared" si="232"/>
        <v>#DIV/0!</v>
      </c>
      <c r="AG37" s="15" t="e">
        <f t="shared" si="233"/>
        <v>#DIV/0!</v>
      </c>
      <c r="AH37" s="15" t="e">
        <f t="shared" si="234"/>
        <v>#DIV/0!</v>
      </c>
      <c r="AI37" s="15" t="e">
        <f t="shared" si="235"/>
        <v>#DIV/0!</v>
      </c>
      <c r="AJ37" s="15" t="e">
        <f t="shared" si="236"/>
        <v>#DIV/0!</v>
      </c>
      <c r="AK37" s="15" t="e">
        <f t="shared" si="237"/>
        <v>#DIV/0!</v>
      </c>
      <c r="AL37" s="15" t="e">
        <f t="shared" si="238"/>
        <v>#DIV/0!</v>
      </c>
      <c r="AZ37" s="15" t="e">
        <f t="shared" ref="AZ37:BE37" si="243">AZ31/AY31-1</f>
        <v>#DIV/0!</v>
      </c>
      <c r="BA37" s="15" t="e">
        <f t="shared" si="243"/>
        <v>#DIV/0!</v>
      </c>
      <c r="BB37" s="15" t="e">
        <f t="shared" si="243"/>
        <v>#DIV/0!</v>
      </c>
      <c r="BC37" s="15">
        <f t="shared" si="243"/>
        <v>0.11333333333333329</v>
      </c>
      <c r="BD37" s="15">
        <f t="shared" si="243"/>
        <v>0.11856287425149703</v>
      </c>
      <c r="BE37" s="15">
        <f t="shared" si="243"/>
        <v>0.20985010706638119</v>
      </c>
      <c r="BF37" s="15">
        <f t="shared" ref="BF37:BH37" si="244">BF31/BE31-1</f>
        <v>1.6398230088495573</v>
      </c>
      <c r="BG37" s="15">
        <f t="shared" si="244"/>
        <v>1.2447200804559166</v>
      </c>
      <c r="BH37" s="15">
        <f t="shared" si="244"/>
        <v>0.5849761051373954</v>
      </c>
      <c r="BI37" s="15">
        <f t="shared" ref="BI37:BT37" si="245">BI31/BH31-1</f>
        <v>0.4138320927164798</v>
      </c>
      <c r="BJ37" s="15">
        <f t="shared" si="245"/>
        <v>2.1672775741419525</v>
      </c>
      <c r="BK37" s="15">
        <f t="shared" si="245"/>
        <v>-1</v>
      </c>
      <c r="BL37" s="15" t="e">
        <f t="shared" si="245"/>
        <v>#DIV/0!</v>
      </c>
      <c r="BM37" s="15" t="e">
        <f t="shared" si="245"/>
        <v>#DIV/0!</v>
      </c>
      <c r="BN37" s="15" t="e">
        <f t="shared" si="245"/>
        <v>#DIV/0!</v>
      </c>
      <c r="BO37" s="15" t="e">
        <f t="shared" si="245"/>
        <v>#DIV/0!</v>
      </c>
      <c r="BP37" s="15" t="e">
        <f t="shared" si="245"/>
        <v>#DIV/0!</v>
      </c>
      <c r="BQ37" s="15" t="e">
        <f t="shared" si="245"/>
        <v>#DIV/0!</v>
      </c>
      <c r="BR37" s="15" t="e">
        <f t="shared" si="245"/>
        <v>#DIV/0!</v>
      </c>
      <c r="BS37" s="15" t="e">
        <f t="shared" si="245"/>
        <v>#DIV/0!</v>
      </c>
      <c r="BT37" s="15" t="e">
        <f t="shared" si="245"/>
        <v>#DIV/0!</v>
      </c>
    </row>
    <row r="38" spans="1:72" s="15" customFormat="1" x14ac:dyDescent="0.35">
      <c r="B38" s="15" t="s">
        <v>37</v>
      </c>
      <c r="D38" s="15" t="e">
        <f t="shared" ref="D38:AB38" si="246">D32/C32-1</f>
        <v>#DIV/0!</v>
      </c>
      <c r="E38" s="15" t="e">
        <f t="shared" si="246"/>
        <v>#DIV/0!</v>
      </c>
      <c r="F38" s="15" t="e">
        <f t="shared" si="246"/>
        <v>#DIV/0!</v>
      </c>
      <c r="G38" s="15" t="e">
        <f t="shared" si="246"/>
        <v>#DIV/0!</v>
      </c>
      <c r="H38" s="15" t="e">
        <f t="shared" si="246"/>
        <v>#DIV/0!</v>
      </c>
      <c r="I38" s="15">
        <f t="shared" si="246"/>
        <v>-0.33876221498371339</v>
      </c>
      <c r="J38" s="15">
        <f t="shared" si="246"/>
        <v>0.16256157635467972</v>
      </c>
      <c r="K38" s="15">
        <f t="shared" si="246"/>
        <v>-1</v>
      </c>
      <c r="L38" s="38" t="e">
        <f t="shared" si="246"/>
        <v>#DIV/0!</v>
      </c>
      <c r="M38" s="15">
        <f t="shared" si="246"/>
        <v>0.39516129032258074</v>
      </c>
      <c r="N38" s="15">
        <f t="shared" si="246"/>
        <v>0.11175337186897871</v>
      </c>
      <c r="O38" s="15">
        <f t="shared" si="246"/>
        <v>0.11438474870017323</v>
      </c>
      <c r="P38" s="38">
        <f t="shared" si="246"/>
        <v>-3.2659409020217689E-2</v>
      </c>
      <c r="Q38" s="15">
        <f t="shared" si="246"/>
        <v>-0.202572347266881</v>
      </c>
      <c r="R38" s="15">
        <f t="shared" si="246"/>
        <v>-0.59677419354838712</v>
      </c>
      <c r="S38" s="15">
        <f t="shared" si="246"/>
        <v>0.12999999999999989</v>
      </c>
      <c r="T38" s="38">
        <f t="shared" si="246"/>
        <v>0.30530973451327426</v>
      </c>
      <c r="U38" s="15">
        <f t="shared" si="246"/>
        <v>0.28474576271186436</v>
      </c>
      <c r="V38" s="15">
        <f t="shared" si="246"/>
        <v>9.7625329815303363E-2</v>
      </c>
      <c r="W38" s="15">
        <f t="shared" si="246"/>
        <v>0.11298076923076916</v>
      </c>
      <c r="X38" s="38">
        <f t="shared" si="246"/>
        <v>-7.7753779697624203E-2</v>
      </c>
      <c r="Y38" s="15">
        <f t="shared" si="246"/>
        <v>-1</v>
      </c>
      <c r="Z38" s="15" t="e">
        <f t="shared" si="246"/>
        <v>#DIV/0!</v>
      </c>
      <c r="AA38" s="15" t="e">
        <f t="shared" si="246"/>
        <v>#DIV/0!</v>
      </c>
      <c r="AB38" s="15" t="e">
        <f t="shared" si="246"/>
        <v>#DIV/0!</v>
      </c>
      <c r="AC38" s="15" t="e">
        <f t="shared" si="229"/>
        <v>#DIV/0!</v>
      </c>
      <c r="AD38" s="15" t="e">
        <f t="shared" si="230"/>
        <v>#DIV/0!</v>
      </c>
      <c r="AE38" s="15" t="e">
        <f t="shared" si="231"/>
        <v>#DIV/0!</v>
      </c>
      <c r="AF38" s="15" t="e">
        <f t="shared" si="232"/>
        <v>#DIV/0!</v>
      </c>
      <c r="AG38" s="15" t="e">
        <f t="shared" si="233"/>
        <v>#DIV/0!</v>
      </c>
      <c r="AH38" s="15" t="e">
        <f t="shared" si="234"/>
        <v>#DIV/0!</v>
      </c>
      <c r="AI38" s="15" t="e">
        <f t="shared" si="235"/>
        <v>#DIV/0!</v>
      </c>
      <c r="AJ38" s="15" t="e">
        <f t="shared" si="236"/>
        <v>#DIV/0!</v>
      </c>
      <c r="AK38" s="15" t="e">
        <f t="shared" si="237"/>
        <v>#DIV/0!</v>
      </c>
      <c r="AL38" s="15" t="e">
        <f t="shared" si="238"/>
        <v>#DIV/0!</v>
      </c>
      <c r="AZ38" s="15" t="e">
        <f t="shared" ref="AZ38:BE38" si="247">AZ32/AY32-1</f>
        <v>#DIV/0!</v>
      </c>
      <c r="BA38" s="15" t="e">
        <f t="shared" si="247"/>
        <v>#DIV/0!</v>
      </c>
      <c r="BB38" s="15" t="e">
        <f t="shared" si="247"/>
        <v>#DIV/0!</v>
      </c>
      <c r="BC38" s="15">
        <f t="shared" si="247"/>
        <v>1.4483775811209441</v>
      </c>
      <c r="BD38" s="15">
        <f t="shared" si="247"/>
        <v>1.3277108433734939</v>
      </c>
      <c r="BE38" s="15">
        <f t="shared" si="247"/>
        <v>0.51759834368530022</v>
      </c>
      <c r="BF38" s="15">
        <f t="shared" ref="BF38:BH38" si="248">BF32/BE32-1</f>
        <v>-0.58663028649386084</v>
      </c>
      <c r="BG38" s="15">
        <f t="shared" si="248"/>
        <v>-0.13118811881188119</v>
      </c>
      <c r="BH38" s="15">
        <f t="shared" si="248"/>
        <v>1.0047483380816713</v>
      </c>
      <c r="BI38" s="15">
        <f t="shared" ref="BI38:BT38" si="249">BI32/BH32-1</f>
        <v>-0.26859308384651825</v>
      </c>
      <c r="BJ38" s="15">
        <f t="shared" si="249"/>
        <v>5.8290155440414715E-3</v>
      </c>
      <c r="BK38" s="15">
        <f t="shared" si="249"/>
        <v>-1</v>
      </c>
      <c r="BL38" s="15" t="e">
        <f t="shared" si="249"/>
        <v>#DIV/0!</v>
      </c>
      <c r="BM38" s="15" t="e">
        <f t="shared" si="249"/>
        <v>#DIV/0!</v>
      </c>
      <c r="BN38" s="15" t="e">
        <f t="shared" si="249"/>
        <v>#DIV/0!</v>
      </c>
      <c r="BO38" s="15" t="e">
        <f t="shared" si="249"/>
        <v>#DIV/0!</v>
      </c>
      <c r="BP38" s="15" t="e">
        <f t="shared" si="249"/>
        <v>#DIV/0!</v>
      </c>
      <c r="BQ38" s="15" t="e">
        <f t="shared" si="249"/>
        <v>#DIV/0!</v>
      </c>
      <c r="BR38" s="15" t="e">
        <f t="shared" si="249"/>
        <v>#DIV/0!</v>
      </c>
      <c r="BS38" s="15" t="e">
        <f t="shared" si="249"/>
        <v>#DIV/0!</v>
      </c>
      <c r="BT38" s="15" t="e">
        <f t="shared" si="249"/>
        <v>#DIV/0!</v>
      </c>
    </row>
    <row r="39" spans="1:72" s="15" customFormat="1" x14ac:dyDescent="0.35">
      <c r="B39" s="15" t="s">
        <v>38</v>
      </c>
      <c r="D39" s="15" t="e">
        <f t="shared" ref="D39:AB39" si="250">D33/C33-1</f>
        <v>#DIV/0!</v>
      </c>
      <c r="E39" s="15" t="e">
        <f t="shared" si="250"/>
        <v>#DIV/0!</v>
      </c>
      <c r="F39" s="15" t="e">
        <f t="shared" si="250"/>
        <v>#DIV/0!</v>
      </c>
      <c r="G39" s="15" t="e">
        <f t="shared" si="250"/>
        <v>#DIV/0!</v>
      </c>
      <c r="H39" s="15" t="e">
        <f t="shared" si="250"/>
        <v>#DIV/0!</v>
      </c>
      <c r="I39" s="15">
        <f t="shared" si="250"/>
        <v>-0.28387096774193543</v>
      </c>
      <c r="J39" s="15">
        <f t="shared" si="250"/>
        <v>0.12612612612612617</v>
      </c>
      <c r="K39" s="15">
        <f t="shared" si="250"/>
        <v>-1</v>
      </c>
      <c r="L39" s="38" t="e">
        <f t="shared" si="250"/>
        <v>#DIV/0!</v>
      </c>
      <c r="M39" s="15">
        <f t="shared" si="250"/>
        <v>-1.2987012987012991E-2</v>
      </c>
      <c r="N39" s="15">
        <f t="shared" si="250"/>
        <v>-0.11184210526315785</v>
      </c>
      <c r="O39" s="15">
        <f t="shared" si="250"/>
        <v>-7.407407407407407E-2</v>
      </c>
      <c r="P39" s="38">
        <f t="shared" si="250"/>
        <v>0.10400000000000009</v>
      </c>
      <c r="Q39" s="15">
        <f t="shared" si="250"/>
        <v>0.59420289855072461</v>
      </c>
      <c r="R39" s="15">
        <f t="shared" si="250"/>
        <v>0.14090909090909087</v>
      </c>
      <c r="S39" s="15">
        <f t="shared" si="250"/>
        <v>0.17131474103585664</v>
      </c>
      <c r="T39" s="38">
        <f t="shared" si="250"/>
        <v>6.8027210884353817E-3</v>
      </c>
      <c r="U39" s="15">
        <f t="shared" si="250"/>
        <v>-0.14527027027027029</v>
      </c>
      <c r="V39" s="15">
        <f t="shared" si="250"/>
        <v>3.1620553359683834E-2</v>
      </c>
      <c r="W39" s="15">
        <f t="shared" si="250"/>
        <v>7.6628352490421436E-2</v>
      </c>
      <c r="X39" s="38">
        <f t="shared" si="250"/>
        <v>0.17081850533807819</v>
      </c>
      <c r="Y39" s="15">
        <f t="shared" si="250"/>
        <v>-1</v>
      </c>
      <c r="Z39" s="15" t="e">
        <f t="shared" si="250"/>
        <v>#DIV/0!</v>
      </c>
      <c r="AA39" s="15" t="e">
        <f t="shared" si="250"/>
        <v>#DIV/0!</v>
      </c>
      <c r="AB39" s="15" t="e">
        <f t="shared" si="250"/>
        <v>#DIV/0!</v>
      </c>
      <c r="AC39" s="15" t="e">
        <f t="shared" si="229"/>
        <v>#DIV/0!</v>
      </c>
      <c r="AD39" s="15" t="e">
        <f t="shared" si="230"/>
        <v>#DIV/0!</v>
      </c>
      <c r="AE39" s="15" t="e">
        <f t="shared" si="231"/>
        <v>#DIV/0!</v>
      </c>
      <c r="AF39" s="15" t="e">
        <f t="shared" si="232"/>
        <v>#DIV/0!</v>
      </c>
      <c r="AG39" s="15" t="e">
        <f t="shared" si="233"/>
        <v>#DIV/0!</v>
      </c>
      <c r="AH39" s="15" t="e">
        <f t="shared" si="234"/>
        <v>#DIV/0!</v>
      </c>
      <c r="AI39" s="15" t="e">
        <f t="shared" si="235"/>
        <v>#DIV/0!</v>
      </c>
      <c r="AJ39" s="15" t="e">
        <f t="shared" si="236"/>
        <v>#DIV/0!</v>
      </c>
      <c r="AK39" s="15" t="e">
        <f t="shared" si="237"/>
        <v>#DIV/0!</v>
      </c>
      <c r="AL39" s="15" t="e">
        <f t="shared" si="238"/>
        <v>#DIV/0!</v>
      </c>
      <c r="AZ39" s="15" t="e">
        <f t="shared" ref="AZ39:BE39" si="251">AZ33/AY33-1</f>
        <v>#DIV/0!</v>
      </c>
      <c r="BA39" s="15" t="e">
        <f t="shared" si="251"/>
        <v>#DIV/0!</v>
      </c>
      <c r="BB39" s="15" t="e">
        <f t="shared" si="251"/>
        <v>#DIV/0!</v>
      </c>
      <c r="BC39" s="15">
        <f t="shared" si="251"/>
        <v>0.52187500000000009</v>
      </c>
      <c r="BD39" s="15">
        <f t="shared" si="251"/>
        <v>0.14579055441478439</v>
      </c>
      <c r="BE39" s="15">
        <f t="shared" si="251"/>
        <v>0.14874551971326166</v>
      </c>
      <c r="BF39" s="15">
        <f t="shared" ref="BF39:BH39" si="252">BF33/BE33-1</f>
        <v>9.2043681747269845E-2</v>
      </c>
      <c r="BG39" s="15">
        <f t="shared" si="252"/>
        <v>-0.23428571428571432</v>
      </c>
      <c r="BH39" s="15">
        <f t="shared" si="252"/>
        <v>5.5970149253731449E-2</v>
      </c>
      <c r="BI39" s="15">
        <f t="shared" ref="BI39:BT39" si="253">BI33/BH33-1</f>
        <v>0.59540636042402828</v>
      </c>
      <c r="BJ39" s="15">
        <f t="shared" si="253"/>
        <v>0.20819490586932443</v>
      </c>
      <c r="BK39" s="15">
        <f t="shared" si="253"/>
        <v>-1</v>
      </c>
      <c r="BL39" s="15" t="e">
        <f t="shared" si="253"/>
        <v>#DIV/0!</v>
      </c>
      <c r="BM39" s="15" t="e">
        <f t="shared" si="253"/>
        <v>#DIV/0!</v>
      </c>
      <c r="BN39" s="15" t="e">
        <f t="shared" si="253"/>
        <v>#DIV/0!</v>
      </c>
      <c r="BO39" s="15" t="e">
        <f t="shared" si="253"/>
        <v>#DIV/0!</v>
      </c>
      <c r="BP39" s="15" t="e">
        <f t="shared" si="253"/>
        <v>#DIV/0!</v>
      </c>
      <c r="BQ39" s="15" t="e">
        <f t="shared" si="253"/>
        <v>#DIV/0!</v>
      </c>
      <c r="BR39" s="15" t="e">
        <f t="shared" si="253"/>
        <v>#DIV/0!</v>
      </c>
      <c r="BS39" s="15" t="e">
        <f t="shared" si="253"/>
        <v>#DIV/0!</v>
      </c>
      <c r="BT39" s="15" t="e">
        <f t="shared" si="253"/>
        <v>#DIV/0!</v>
      </c>
    </row>
    <row r="40" spans="1:72" s="16" customFormat="1" x14ac:dyDescent="0.35">
      <c r="B40" s="16" t="s">
        <v>39</v>
      </c>
      <c r="D40" s="16" t="s">
        <v>40</v>
      </c>
      <c r="E40" s="16" t="s">
        <v>40</v>
      </c>
      <c r="F40" s="16" t="s">
        <v>40</v>
      </c>
      <c r="G40" s="16" t="s">
        <v>40</v>
      </c>
      <c r="H40" s="16" t="s">
        <v>40</v>
      </c>
      <c r="I40" s="16" t="s">
        <v>40</v>
      </c>
      <c r="J40" s="16" t="s">
        <v>40</v>
      </c>
      <c r="K40" s="16" t="s">
        <v>40</v>
      </c>
      <c r="L40" s="40" t="s">
        <v>40</v>
      </c>
      <c r="M40" s="16" t="s">
        <v>40</v>
      </c>
      <c r="N40" s="16" t="s">
        <v>40</v>
      </c>
      <c r="O40" s="16" t="s">
        <v>40</v>
      </c>
      <c r="P40" s="40" t="s">
        <v>40</v>
      </c>
      <c r="Q40" s="16" t="s">
        <v>40</v>
      </c>
      <c r="R40" s="16" t="s">
        <v>40</v>
      </c>
      <c r="S40" s="16" t="s">
        <v>40</v>
      </c>
      <c r="T40" s="40" t="s">
        <v>40</v>
      </c>
      <c r="U40" s="16" t="s">
        <v>40</v>
      </c>
      <c r="V40" s="16" t="s">
        <v>40</v>
      </c>
      <c r="W40" s="16" t="s">
        <v>40</v>
      </c>
      <c r="X40" s="40" t="s">
        <v>40</v>
      </c>
      <c r="Y40" s="16" t="s">
        <v>40</v>
      </c>
      <c r="Z40" s="16" t="s">
        <v>40</v>
      </c>
      <c r="AA40" s="16" t="s">
        <v>40</v>
      </c>
      <c r="AB40" s="16" t="s">
        <v>40</v>
      </c>
      <c r="AC40" s="16" t="s">
        <v>40</v>
      </c>
      <c r="AD40" s="16" t="s">
        <v>40</v>
      </c>
      <c r="AE40" s="16" t="s">
        <v>40</v>
      </c>
      <c r="AF40" s="16" t="s">
        <v>40</v>
      </c>
      <c r="AG40" s="16" t="s">
        <v>40</v>
      </c>
      <c r="AH40" s="16" t="s">
        <v>40</v>
      </c>
      <c r="AI40" s="16" t="s">
        <v>40</v>
      </c>
      <c r="AJ40" s="16" t="s">
        <v>40</v>
      </c>
      <c r="AK40" s="16" t="s">
        <v>40</v>
      </c>
      <c r="AL40" s="16" t="s">
        <v>40</v>
      </c>
      <c r="AZ40" s="16" t="s">
        <v>40</v>
      </c>
      <c r="BA40" s="16" t="e">
        <f t="shared" ref="BA40:BE40" si="254">BA34/AZ34-1</f>
        <v>#DIV/0!</v>
      </c>
      <c r="BB40" s="16" t="e">
        <f t="shared" si="254"/>
        <v>#DIV/0!</v>
      </c>
      <c r="BC40" s="16">
        <f t="shared" si="254"/>
        <v>-0.10855683269476368</v>
      </c>
      <c r="BD40" s="16">
        <f t="shared" si="254"/>
        <v>0.11318051575931243</v>
      </c>
      <c r="BE40" s="16">
        <f t="shared" si="254"/>
        <v>-1.2870012870012881E-2</v>
      </c>
      <c r="BF40" s="16">
        <f t="shared" ref="BF40:BH40" si="255">BF34/BE34-1</f>
        <v>-0.34159061277705349</v>
      </c>
      <c r="BG40" s="16">
        <f t="shared" si="255"/>
        <v>0.2495049504950495</v>
      </c>
      <c r="BH40" s="16">
        <f t="shared" si="255"/>
        <v>0.84152139461172748</v>
      </c>
      <c r="BI40" s="16">
        <f t="shared" ref="BI40:BT40" si="256">BI34/BH34-1</f>
        <v>-0.60843373493975905</v>
      </c>
      <c r="BJ40" s="16">
        <f t="shared" si="256"/>
        <v>-0.32747252747252742</v>
      </c>
      <c r="BK40" s="16">
        <f t="shared" si="256"/>
        <v>-1</v>
      </c>
      <c r="BL40" s="16" t="e">
        <f t="shared" si="256"/>
        <v>#DIV/0!</v>
      </c>
      <c r="BM40" s="16" t="e">
        <f t="shared" si="256"/>
        <v>#DIV/0!</v>
      </c>
      <c r="BN40" s="16" t="e">
        <f t="shared" si="256"/>
        <v>#DIV/0!</v>
      </c>
      <c r="BO40" s="16" t="e">
        <f t="shared" si="256"/>
        <v>#DIV/0!</v>
      </c>
      <c r="BP40" s="16" t="e">
        <f t="shared" si="256"/>
        <v>#DIV/0!</v>
      </c>
      <c r="BQ40" s="16" t="e">
        <f t="shared" si="256"/>
        <v>#DIV/0!</v>
      </c>
      <c r="BR40" s="16" t="e">
        <f t="shared" si="256"/>
        <v>#DIV/0!</v>
      </c>
      <c r="BS40" s="16" t="e">
        <f t="shared" si="256"/>
        <v>#DIV/0!</v>
      </c>
      <c r="BT40" s="16" t="e">
        <f t="shared" si="256"/>
        <v>#DIV/0!</v>
      </c>
    </row>
    <row r="41" spans="1:72" s="15" customFormat="1" x14ac:dyDescent="0.35">
      <c r="A41" s="17"/>
      <c r="B41" s="17" t="s">
        <v>41</v>
      </c>
      <c r="D41" s="15" t="e">
        <f>D35/C35-1</f>
        <v>#DIV/0!</v>
      </c>
      <c r="E41" s="15" t="e">
        <f t="shared" ref="E41:AB41" si="257">E35/D35-1</f>
        <v>#DIV/0!</v>
      </c>
      <c r="F41" s="15" t="e">
        <f t="shared" si="257"/>
        <v>#DIV/0!</v>
      </c>
      <c r="G41" s="15" t="e">
        <f t="shared" si="257"/>
        <v>#DIV/0!</v>
      </c>
      <c r="H41" s="15" t="e">
        <f t="shared" si="257"/>
        <v>#DIV/0!</v>
      </c>
      <c r="I41" s="15">
        <f t="shared" si="257"/>
        <v>0.2551948051948052</v>
      </c>
      <c r="J41" s="15">
        <f t="shared" si="257"/>
        <v>0.22245214692188298</v>
      </c>
      <c r="K41" s="15">
        <f t="shared" si="257"/>
        <v>-1</v>
      </c>
      <c r="L41" s="38" t="e">
        <f t="shared" si="257"/>
        <v>#DIV/0!</v>
      </c>
      <c r="M41" s="15">
        <f t="shared" si="257"/>
        <v>0.14944356120826718</v>
      </c>
      <c r="N41" s="15">
        <f t="shared" si="257"/>
        <v>9.1593668357153879E-2</v>
      </c>
      <c r="O41" s="15">
        <f t="shared" si="257"/>
        <v>7.6024215120371608E-2</v>
      </c>
      <c r="P41" s="38">
        <f t="shared" si="257"/>
        <v>8.4390945963626951E-2</v>
      </c>
      <c r="Q41" s="15">
        <f t="shared" si="257"/>
        <v>-0.19111969111969107</v>
      </c>
      <c r="R41" s="15">
        <f t="shared" si="257"/>
        <v>-0.11530429594272074</v>
      </c>
      <c r="S41" s="15">
        <f t="shared" si="257"/>
        <v>2.0232675771370667E-2</v>
      </c>
      <c r="T41" s="38">
        <f t="shared" si="257"/>
        <v>0.1885638737398776</v>
      </c>
      <c r="U41" s="15">
        <f t="shared" si="257"/>
        <v>0.87805895439377091</v>
      </c>
      <c r="V41" s="15">
        <f t="shared" si="257"/>
        <v>0.34152661582882948</v>
      </c>
      <c r="W41" s="15">
        <f t="shared" si="257"/>
        <v>0.21981236203090515</v>
      </c>
      <c r="X41" s="38">
        <f t="shared" si="257"/>
        <v>0.17830158801972584</v>
      </c>
      <c r="Y41" s="15">
        <f t="shared" si="257"/>
        <v>-1</v>
      </c>
      <c r="Z41" s="15" t="e">
        <f t="shared" si="257"/>
        <v>#DIV/0!</v>
      </c>
      <c r="AA41" s="15" t="e">
        <f t="shared" si="257"/>
        <v>#DIV/0!</v>
      </c>
      <c r="AB41" s="15" t="e">
        <f t="shared" si="257"/>
        <v>#DIV/0!</v>
      </c>
      <c r="AC41" s="15" t="e">
        <f t="shared" ref="AC41" si="258">AC35/AB35-1</f>
        <v>#DIV/0!</v>
      </c>
      <c r="AD41" s="15" t="e">
        <f t="shared" ref="AD41" si="259">AD35/AC35-1</f>
        <v>#DIV/0!</v>
      </c>
      <c r="AE41" s="15" t="e">
        <f t="shared" ref="AE41" si="260">AE35/AD35-1</f>
        <v>#DIV/0!</v>
      </c>
      <c r="AF41" s="15" t="e">
        <f t="shared" ref="AF41" si="261">AF35/AE35-1</f>
        <v>#DIV/0!</v>
      </c>
      <c r="AG41" s="15" t="e">
        <f t="shared" ref="AG41" si="262">AG35/AF35-1</f>
        <v>#DIV/0!</v>
      </c>
      <c r="AH41" s="15" t="e">
        <f t="shared" ref="AH41" si="263">AH35/AG35-1</f>
        <v>#DIV/0!</v>
      </c>
      <c r="AI41" s="15" t="e">
        <f t="shared" ref="AI41" si="264">AI35/AH35-1</f>
        <v>#DIV/0!</v>
      </c>
      <c r="AJ41" s="15" t="e">
        <f t="shared" ref="AJ41" si="265">AJ35/AI35-1</f>
        <v>#DIV/0!</v>
      </c>
      <c r="AK41" s="15" t="e">
        <f t="shared" ref="AK41" si="266">AK35/AJ35-1</f>
        <v>#DIV/0!</v>
      </c>
      <c r="AL41" s="15" t="e">
        <f t="shared" ref="AL41" si="267">AL35/AK35-1</f>
        <v>#DIV/0!</v>
      </c>
      <c r="AZ41" s="15" t="e">
        <f>AZ35/AY35-1</f>
        <v>#DIV/0!</v>
      </c>
      <c r="BA41" s="15" t="e">
        <f t="shared" ref="BA41:BE41" si="268">BA35/AZ35-1</f>
        <v>#DIV/0!</v>
      </c>
      <c r="BB41" s="15" t="e">
        <f t="shared" si="268"/>
        <v>#DIV/0!</v>
      </c>
      <c r="BC41" s="15">
        <f t="shared" si="268"/>
        <v>0.37924151696606789</v>
      </c>
      <c r="BD41" s="15">
        <f t="shared" si="268"/>
        <v>0.40578871201157751</v>
      </c>
      <c r="BE41" s="15">
        <f t="shared" si="268"/>
        <v>0.20609429689108505</v>
      </c>
      <c r="BF41" s="15">
        <f t="shared" ref="BF41:BT41" si="269">BF35/BE35-1</f>
        <v>-6.8111983612154314E-2</v>
      </c>
      <c r="BG41" s="15">
        <f t="shared" si="269"/>
        <v>0.52729437625938824</v>
      </c>
      <c r="BH41" s="15">
        <f t="shared" si="269"/>
        <v>0.61403298350824587</v>
      </c>
      <c r="BI41" s="15">
        <f t="shared" si="269"/>
        <v>2.2293230289069932E-3</v>
      </c>
      <c r="BJ41" s="15">
        <f t="shared" si="269"/>
        <v>1.2585452658115224</v>
      </c>
      <c r="BK41" s="15">
        <f t="shared" si="269"/>
        <v>-1</v>
      </c>
      <c r="BL41" s="15" t="e">
        <f t="shared" si="269"/>
        <v>#DIV/0!</v>
      </c>
      <c r="BM41" s="15" t="e">
        <f t="shared" si="269"/>
        <v>#DIV/0!</v>
      </c>
      <c r="BN41" s="15" t="e">
        <f t="shared" si="269"/>
        <v>#DIV/0!</v>
      </c>
      <c r="BO41" s="15" t="e">
        <f t="shared" si="269"/>
        <v>#DIV/0!</v>
      </c>
      <c r="BP41" s="15" t="e">
        <f t="shared" si="269"/>
        <v>#DIV/0!</v>
      </c>
      <c r="BQ41" s="15" t="e">
        <f t="shared" si="269"/>
        <v>#DIV/0!</v>
      </c>
      <c r="BR41" s="15" t="e">
        <f t="shared" si="269"/>
        <v>#DIV/0!</v>
      </c>
      <c r="BS41" s="15" t="e">
        <f t="shared" si="269"/>
        <v>#DIV/0!</v>
      </c>
      <c r="BT41" s="15" t="e">
        <f t="shared" si="269"/>
        <v>#DIV/0!</v>
      </c>
    </row>
    <row r="42" spans="1:72" s="7" customFormat="1" x14ac:dyDescent="0.35">
      <c r="B42" s="7" t="s">
        <v>42</v>
      </c>
      <c r="L42" s="33"/>
      <c r="P42" s="33"/>
      <c r="T42" s="33"/>
      <c r="X42" s="33"/>
    </row>
    <row r="43" spans="1:72" x14ac:dyDescent="0.35">
      <c r="B43" t="s">
        <v>43</v>
      </c>
      <c r="D43" s="3"/>
      <c r="E43" s="3"/>
      <c r="F43" s="3"/>
      <c r="G43" s="3"/>
      <c r="H43" s="3">
        <v>813</v>
      </c>
      <c r="I43" s="3">
        <v>954</v>
      </c>
      <c r="J43" s="3">
        <v>1296</v>
      </c>
      <c r="K43" s="3"/>
      <c r="L43" s="35">
        <v>1784</v>
      </c>
      <c r="M43" s="3">
        <v>1961</v>
      </c>
      <c r="N43" s="3">
        <v>2187</v>
      </c>
      <c r="O43" s="3">
        <f>BH43-N43-M43-L43</f>
        <v>2612</v>
      </c>
      <c r="P43" s="35">
        <v>2777</v>
      </c>
      <c r="Q43" s="3">
        <v>1204</v>
      </c>
      <c r="R43" s="3">
        <v>1153</v>
      </c>
      <c r="S43" s="3">
        <f>BI43-R43-Q43-P43</f>
        <v>1852</v>
      </c>
      <c r="T43" s="35">
        <v>1796</v>
      </c>
      <c r="U43" s="3">
        <v>2839</v>
      </c>
      <c r="V43" s="3">
        <v>4333</v>
      </c>
      <c r="W43" s="3">
        <f>BJ43-V43-U43-T43</f>
        <v>4437</v>
      </c>
      <c r="X43" s="35">
        <v>4373</v>
      </c>
      <c r="Y43" s="3"/>
      <c r="Z43" s="3"/>
      <c r="AA43" s="3"/>
      <c r="AB43" s="3"/>
      <c r="AC43" s="3"/>
      <c r="AD43" s="3"/>
      <c r="AE43" s="3"/>
      <c r="AF43" s="3"/>
      <c r="AG43" s="3"/>
      <c r="AH43" s="3"/>
      <c r="AI43" s="3"/>
      <c r="AJ43" s="3"/>
      <c r="AK43" s="3"/>
      <c r="AL43" s="3"/>
      <c r="AZ43" s="3"/>
      <c r="BA43" s="3"/>
      <c r="BB43" s="3">
        <v>1912</v>
      </c>
      <c r="BC43" s="3">
        <v>2546</v>
      </c>
      <c r="BD43" s="3">
        <v>2991</v>
      </c>
      <c r="BE43" s="3">
        <v>3360</v>
      </c>
      <c r="BF43" s="3">
        <v>3025</v>
      </c>
      <c r="BG43" s="3">
        <v>4531</v>
      </c>
      <c r="BH43" s="3">
        <v>8544</v>
      </c>
      <c r="BI43" s="3">
        <v>6986</v>
      </c>
      <c r="BJ43" s="3">
        <v>13405</v>
      </c>
    </row>
    <row r="44" spans="1:72" x14ac:dyDescent="0.35">
      <c r="B44" t="s">
        <v>44</v>
      </c>
      <c r="D44" s="3"/>
      <c r="E44" s="3"/>
      <c r="F44" s="3"/>
      <c r="G44" s="3"/>
      <c r="H44" s="3">
        <v>758</v>
      </c>
      <c r="I44" s="3">
        <v>855</v>
      </c>
      <c r="J44" s="3">
        <v>1113</v>
      </c>
      <c r="K44" s="3"/>
      <c r="L44" s="35">
        <v>1391</v>
      </c>
      <c r="M44" s="3">
        <v>1720</v>
      </c>
      <c r="N44" s="3">
        <v>2017</v>
      </c>
      <c r="O44" s="3">
        <f>BH44-N44-M44-L44</f>
        <v>1983</v>
      </c>
      <c r="P44" s="35">
        <v>2081</v>
      </c>
      <c r="Q44" s="3">
        <v>1602</v>
      </c>
      <c r="R44" s="3">
        <v>1148</v>
      </c>
      <c r="S44" s="3">
        <f>BI44-R44-Q44-P44</f>
        <v>954</v>
      </c>
      <c r="T44" s="35">
        <v>1590</v>
      </c>
      <c r="U44" s="3">
        <v>2740</v>
      </c>
      <c r="V44" s="3">
        <v>4030</v>
      </c>
      <c r="W44" s="3">
        <f>BJ44-V44-U44-T44</f>
        <v>1946</v>
      </c>
      <c r="X44" s="35">
        <v>2491</v>
      </c>
      <c r="Y44" s="3"/>
      <c r="Z44" s="3"/>
      <c r="AA44" s="3"/>
      <c r="AB44" s="3"/>
      <c r="AC44" s="3"/>
      <c r="AD44" s="3"/>
      <c r="AE44" s="3"/>
      <c r="AF44" s="3"/>
      <c r="AG44" s="3"/>
      <c r="AH44" s="3"/>
      <c r="AI44" s="3"/>
      <c r="AJ44" s="3"/>
      <c r="AK44" s="3"/>
      <c r="AL44" s="3"/>
      <c r="AZ44" s="3"/>
      <c r="BA44" s="3"/>
      <c r="BB44" s="3">
        <v>806</v>
      </c>
      <c r="BC44" s="3">
        <v>1305</v>
      </c>
      <c r="BD44" s="3">
        <v>1896</v>
      </c>
      <c r="BE44" s="3">
        <v>2801</v>
      </c>
      <c r="BF44" s="3">
        <v>2731</v>
      </c>
      <c r="BG44" s="3">
        <v>3886</v>
      </c>
      <c r="BH44" s="3">
        <v>7111</v>
      </c>
      <c r="BI44" s="3">
        <v>5785</v>
      </c>
      <c r="BJ44" s="3">
        <v>10306</v>
      </c>
    </row>
    <row r="45" spans="1:72" x14ac:dyDescent="0.35">
      <c r="B45" t="s">
        <v>45</v>
      </c>
      <c r="D45" s="3"/>
      <c r="E45" s="3"/>
      <c r="F45" s="3"/>
      <c r="G45" s="3"/>
      <c r="H45" s="3">
        <v>497</v>
      </c>
      <c r="I45" s="3">
        <v>944</v>
      </c>
      <c r="J45" s="3">
        <v>890</v>
      </c>
      <c r="K45" s="3"/>
      <c r="L45" s="35">
        <v>768</v>
      </c>
      <c r="M45" s="3">
        <v>996</v>
      </c>
      <c r="N45" s="3">
        <v>1126</v>
      </c>
      <c r="O45" s="3">
        <f>BH45-N45-M45-L45</f>
        <v>1459</v>
      </c>
      <c r="P45" s="35">
        <v>1932</v>
      </c>
      <c r="Q45" s="3">
        <v>1988</v>
      </c>
      <c r="R45" s="3">
        <v>2148</v>
      </c>
      <c r="S45" s="3">
        <f>BI45-R45-Q45-P45</f>
        <v>2224</v>
      </c>
      <c r="T45" s="35">
        <v>2385</v>
      </c>
      <c r="U45" s="3">
        <v>6043</v>
      </c>
      <c r="V45" s="3">
        <v>6302</v>
      </c>
      <c r="W45" s="3">
        <f>BJ45-V45-U45-T45</f>
        <v>12236</v>
      </c>
      <c r="X45" s="35">
        <v>13496</v>
      </c>
      <c r="Y45" s="3"/>
      <c r="Z45" s="3"/>
      <c r="AA45" s="3"/>
      <c r="AB45" s="3"/>
      <c r="AC45" s="3"/>
      <c r="AD45" s="3"/>
      <c r="AE45" s="3"/>
      <c r="AF45" s="3"/>
      <c r="AG45" s="3"/>
      <c r="AH45" s="3"/>
      <c r="AI45" s="3"/>
      <c r="AJ45" s="3"/>
      <c r="AK45" s="3"/>
      <c r="AL45" s="3"/>
      <c r="AZ45" s="3"/>
      <c r="BA45" s="3"/>
      <c r="BB45" s="3">
        <v>643</v>
      </c>
      <c r="BC45" s="3">
        <v>904</v>
      </c>
      <c r="BD45" s="3">
        <v>1274</v>
      </c>
      <c r="BE45" s="3">
        <v>1506</v>
      </c>
      <c r="BF45" s="3">
        <v>886</v>
      </c>
      <c r="BG45" s="3">
        <v>3214</v>
      </c>
      <c r="BH45" s="3">
        <v>4349</v>
      </c>
      <c r="BI45" s="3">
        <v>8292</v>
      </c>
      <c r="BJ45" s="3">
        <v>26966</v>
      </c>
    </row>
    <row r="46" spans="1:72" s="11" customFormat="1" x14ac:dyDescent="0.35">
      <c r="B46" s="11" t="s">
        <v>46</v>
      </c>
      <c r="D46" s="20"/>
      <c r="E46" s="20"/>
      <c r="F46" s="20"/>
      <c r="G46" s="20"/>
      <c r="H46" s="20">
        <f>607+254+151</f>
        <v>1012</v>
      </c>
      <c r="I46" s="20">
        <f>698+240+175</f>
        <v>1113</v>
      </c>
      <c r="J46" s="20">
        <f>955+247+225</f>
        <v>1427</v>
      </c>
      <c r="K46" s="20"/>
      <c r="L46" s="36">
        <v>1718</v>
      </c>
      <c r="M46" s="20">
        <v>1830</v>
      </c>
      <c r="N46" s="20">
        <v>1773</v>
      </c>
      <c r="O46" s="20">
        <f>BH46-N46-M46-L46</f>
        <v>1589</v>
      </c>
      <c r="P46" s="36">
        <f>454+1044</f>
        <v>1498</v>
      </c>
      <c r="Q46" s="20">
        <v>1910</v>
      </c>
      <c r="R46" s="20">
        <f>946+536</f>
        <v>1482</v>
      </c>
      <c r="S46" s="20">
        <f>BI46-R46-Q46-P46</f>
        <v>1021</v>
      </c>
      <c r="T46" s="36">
        <f>762+659</f>
        <v>1421</v>
      </c>
      <c r="U46" s="20">
        <v>1885</v>
      </c>
      <c r="V46" s="20">
        <f>753+2702</f>
        <v>3455</v>
      </c>
      <c r="W46" s="20">
        <f>BJ46-V46-U46-T46</f>
        <v>3484</v>
      </c>
      <c r="X46" s="36">
        <f>1647+4037</f>
        <v>5684</v>
      </c>
      <c r="Y46" s="20"/>
      <c r="Z46" s="20"/>
      <c r="AA46" s="20"/>
      <c r="AB46" s="20"/>
      <c r="AC46" s="20"/>
      <c r="AD46" s="20"/>
      <c r="AE46" s="20"/>
      <c r="AF46" s="20"/>
      <c r="AG46" s="20"/>
      <c r="AH46" s="20"/>
      <c r="AI46" s="20"/>
      <c r="AJ46" s="20"/>
      <c r="AK46" s="20"/>
      <c r="AL46" s="20"/>
      <c r="AZ46" s="20"/>
      <c r="BA46" s="20"/>
      <c r="BB46" s="20">
        <f>749+482+418</f>
        <v>1649</v>
      </c>
      <c r="BC46" s="20">
        <f>1010+659+486</f>
        <v>2155</v>
      </c>
      <c r="BD46" s="20">
        <f>768+719+2066</f>
        <v>3553</v>
      </c>
      <c r="BE46" s="20">
        <f>2368+914+767</f>
        <v>4049</v>
      </c>
      <c r="BF46" s="20">
        <v>4276</v>
      </c>
      <c r="BG46" s="20">
        <v>5044</v>
      </c>
      <c r="BH46" s="20">
        <v>6910</v>
      </c>
      <c r="BI46" s="20">
        <v>5911</v>
      </c>
      <c r="BJ46" s="11">
        <v>10245</v>
      </c>
    </row>
    <row r="47" spans="1:72" s="12" customFormat="1" x14ac:dyDescent="0.35">
      <c r="B47" s="12" t="s">
        <v>34</v>
      </c>
      <c r="D47" s="21">
        <f t="shared" ref="D47" si="270">SUM(D43:D46)</f>
        <v>0</v>
      </c>
      <c r="E47" s="21">
        <f t="shared" ref="E47" si="271">SUM(E43:E46)</f>
        <v>0</v>
      </c>
      <c r="F47" s="21">
        <f t="shared" ref="F47" si="272">SUM(F43:F46)</f>
        <v>0</v>
      </c>
      <c r="G47" s="21">
        <f t="shared" ref="G47" si="273">SUM(G43:G46)</f>
        <v>0</v>
      </c>
      <c r="H47" s="21">
        <f t="shared" ref="H47" si="274">SUM(H43:H46)</f>
        <v>3080</v>
      </c>
      <c r="I47" s="21">
        <f t="shared" ref="I47" si="275">SUM(I43:I46)</f>
        <v>3866</v>
      </c>
      <c r="J47" s="21">
        <f t="shared" ref="J47" si="276">SUM(J43:J46)</f>
        <v>4726</v>
      </c>
      <c r="K47" s="21">
        <f t="shared" ref="K47" si="277">SUM(K43:K46)</f>
        <v>0</v>
      </c>
      <c r="L47" s="37">
        <f t="shared" ref="L47" si="278">SUM(L43:L46)</f>
        <v>5661</v>
      </c>
      <c r="M47" s="21">
        <f t="shared" ref="M47" si="279">SUM(M43:M46)</f>
        <v>6507</v>
      </c>
      <c r="N47" s="21">
        <f t="shared" ref="N47" si="280">SUM(N43:N46)</f>
        <v>7103</v>
      </c>
      <c r="O47" s="21">
        <f t="shared" ref="O47" si="281">SUM(O43:O46)</f>
        <v>7643</v>
      </c>
      <c r="P47" s="37">
        <f t="shared" ref="P47" si="282">SUM(P43:P46)</f>
        <v>8288</v>
      </c>
      <c r="Q47" s="21">
        <f t="shared" ref="Q47" si="283">SUM(Q43:Q46)</f>
        <v>6704</v>
      </c>
      <c r="R47" s="21">
        <f t="shared" ref="R47" si="284">SUM(R43:R46)</f>
        <v>5931</v>
      </c>
      <c r="S47" s="21">
        <f t="shared" ref="S47" si="285">SUM(S43:S46)</f>
        <v>6051</v>
      </c>
      <c r="T47" s="37">
        <f t="shared" ref="T47" si="286">SUM(T43:T46)</f>
        <v>7192</v>
      </c>
      <c r="U47" s="21">
        <f t="shared" ref="U47" si="287">SUM(U43:U46)</f>
        <v>13507</v>
      </c>
      <c r="V47" s="21">
        <f t="shared" ref="V47" si="288">SUM(V43:V46)</f>
        <v>18120</v>
      </c>
      <c r="W47" s="21">
        <f t="shared" ref="W47" si="289">SUM(W43:W46)</f>
        <v>22103</v>
      </c>
      <c r="X47" s="37">
        <f t="shared" ref="X47" si="290">SUM(X43:X46)</f>
        <v>26044</v>
      </c>
      <c r="Y47" s="21">
        <f t="shared" ref="Y47" si="291">SUM(Y43:Y46)</f>
        <v>0</v>
      </c>
      <c r="Z47" s="21">
        <f t="shared" ref="Z47" si="292">SUM(Z43:Z46)</f>
        <v>0</v>
      </c>
      <c r="AA47" s="21">
        <f t="shared" ref="AA47" si="293">SUM(AA43:AA46)</f>
        <v>0</v>
      </c>
      <c r="AB47" s="21">
        <f t="shared" ref="AB47:AL47" si="294">SUM(AB43:AB46)</f>
        <v>0</v>
      </c>
      <c r="AC47" s="21">
        <f t="shared" si="294"/>
        <v>0</v>
      </c>
      <c r="AD47" s="21">
        <f t="shared" si="294"/>
        <v>0</v>
      </c>
      <c r="AE47" s="21">
        <f t="shared" si="294"/>
        <v>0</v>
      </c>
      <c r="AF47" s="21">
        <f t="shared" si="294"/>
        <v>0</v>
      </c>
      <c r="AG47" s="21">
        <f t="shared" si="294"/>
        <v>0</v>
      </c>
      <c r="AH47" s="21">
        <f t="shared" si="294"/>
        <v>0</v>
      </c>
      <c r="AI47" s="21">
        <f t="shared" si="294"/>
        <v>0</v>
      </c>
      <c r="AJ47" s="21">
        <f t="shared" si="294"/>
        <v>0</v>
      </c>
      <c r="AK47" s="21">
        <f t="shared" si="294"/>
        <v>0</v>
      </c>
      <c r="AL47" s="21">
        <f t="shared" si="294"/>
        <v>0</v>
      </c>
      <c r="AZ47" s="21">
        <f t="shared" ref="AZ47:BE47" si="295">SUM(AZ43:AZ46)</f>
        <v>0</v>
      </c>
      <c r="BA47" s="21">
        <f t="shared" si="295"/>
        <v>0</v>
      </c>
      <c r="BB47" s="21">
        <f t="shared" si="295"/>
        <v>5010</v>
      </c>
      <c r="BC47" s="21">
        <f t="shared" si="295"/>
        <v>6910</v>
      </c>
      <c r="BD47" s="21">
        <f t="shared" si="295"/>
        <v>9714</v>
      </c>
      <c r="BE47" s="21">
        <f t="shared" si="295"/>
        <v>11716</v>
      </c>
      <c r="BF47" s="21">
        <f t="shared" ref="BF47" si="296">SUM(BF43:BF46)</f>
        <v>10918</v>
      </c>
      <c r="BG47" s="21">
        <f t="shared" ref="BG47" si="297">SUM(BG43:BG46)</f>
        <v>16675</v>
      </c>
      <c r="BH47" s="21">
        <f t="shared" ref="BH47" si="298">SUM(BH43:BH46)</f>
        <v>26914</v>
      </c>
      <c r="BI47" s="21">
        <f t="shared" ref="BI47" si="299">SUM(BI43:BI46)</f>
        <v>26974</v>
      </c>
      <c r="BJ47" s="21">
        <f t="shared" ref="BJ47" si="300">SUM(BJ43:BJ46)</f>
        <v>60922</v>
      </c>
      <c r="BK47" s="21">
        <f t="shared" ref="BK47" si="301">SUM(BK43:BK46)</f>
        <v>0</v>
      </c>
      <c r="BL47" s="21">
        <f t="shared" ref="BL47" si="302">SUM(BL43:BL46)</f>
        <v>0</v>
      </c>
      <c r="BM47" s="21">
        <f t="shared" ref="BM47" si="303">SUM(BM43:BM46)</f>
        <v>0</v>
      </c>
      <c r="BN47" s="21">
        <f t="shared" ref="BN47" si="304">SUM(BN43:BN46)</f>
        <v>0</v>
      </c>
      <c r="BO47" s="21">
        <f t="shared" ref="BO47" si="305">SUM(BO43:BO46)</f>
        <v>0</v>
      </c>
      <c r="BP47" s="21">
        <f t="shared" ref="BP47" si="306">SUM(BP43:BP46)</f>
        <v>0</v>
      </c>
      <c r="BQ47" s="21">
        <f t="shared" ref="BQ47" si="307">SUM(BQ43:BQ46)</f>
        <v>0</v>
      </c>
      <c r="BR47" s="21">
        <f t="shared" ref="BR47" si="308">SUM(BR43:BR46)</f>
        <v>0</v>
      </c>
      <c r="BS47" s="21">
        <f t="shared" ref="BS47" si="309">SUM(BS43:BS46)</f>
        <v>0</v>
      </c>
      <c r="BT47" s="21">
        <f t="shared" ref="BT47" si="310">SUM(BT43:BT46)</f>
        <v>0</v>
      </c>
    </row>
    <row r="48" spans="1:72" x14ac:dyDescent="0.35">
      <c r="D48" s="3"/>
      <c r="E48" s="3"/>
      <c r="F48" s="3"/>
      <c r="G48" s="3"/>
      <c r="H48" s="3"/>
      <c r="I48" s="3"/>
      <c r="J48" s="3"/>
      <c r="K48" s="3"/>
      <c r="L48" s="35"/>
      <c r="M48" s="3"/>
      <c r="N48" s="3"/>
      <c r="O48" s="3"/>
      <c r="P48" s="35"/>
      <c r="Q48" s="3"/>
      <c r="R48" s="3"/>
      <c r="S48" s="3"/>
      <c r="T48" s="35"/>
      <c r="U48" s="3"/>
      <c r="V48" s="3"/>
      <c r="W48" s="3"/>
      <c r="X48" s="35"/>
      <c r="Y48" s="3"/>
      <c r="Z48" s="3"/>
      <c r="AA48" s="3"/>
      <c r="AB48" s="3"/>
      <c r="AC48" s="3"/>
      <c r="AD48" s="3"/>
      <c r="AE48" s="3"/>
      <c r="AF48" s="3"/>
      <c r="AG48" s="3"/>
      <c r="AH48" s="3"/>
      <c r="AI48" s="3"/>
      <c r="AJ48" s="3"/>
      <c r="AK48" s="3"/>
      <c r="AL48" s="3"/>
      <c r="AZ48" s="3"/>
      <c r="BA48" s="3"/>
      <c r="BB48" s="3"/>
      <c r="BC48" s="3"/>
      <c r="BD48" s="3"/>
      <c r="BE48" s="3"/>
      <c r="BF48" s="3"/>
      <c r="BG48" s="3"/>
      <c r="BH48" s="3"/>
      <c r="BI48" s="3"/>
    </row>
    <row r="49" spans="2:72" x14ac:dyDescent="0.35">
      <c r="D49" s="3"/>
      <c r="E49" s="3"/>
      <c r="F49" s="3"/>
      <c r="G49" s="3"/>
      <c r="H49" s="3"/>
      <c r="I49" s="3"/>
      <c r="J49" s="3"/>
      <c r="K49" s="3"/>
      <c r="L49" s="35"/>
      <c r="M49" s="3"/>
      <c r="N49" s="3"/>
      <c r="O49" s="3"/>
      <c r="P49" s="35"/>
      <c r="Q49" s="3"/>
      <c r="R49" s="3"/>
      <c r="S49" s="3"/>
      <c r="T49" s="35"/>
      <c r="U49" s="3"/>
      <c r="V49" s="3"/>
      <c r="W49" s="3"/>
      <c r="X49" s="35"/>
      <c r="Y49" s="3"/>
      <c r="Z49" s="3"/>
      <c r="AA49" s="3"/>
      <c r="AB49" s="3"/>
      <c r="AC49" s="3"/>
      <c r="AD49" s="3"/>
      <c r="AE49" s="3"/>
      <c r="AF49" s="3"/>
      <c r="AG49" s="3"/>
      <c r="AH49" s="3"/>
      <c r="AI49" s="3"/>
      <c r="AJ49" s="3"/>
      <c r="AK49" s="3"/>
      <c r="AL49" s="3"/>
      <c r="AZ49" s="3"/>
      <c r="BA49" s="3"/>
      <c r="BB49" s="3"/>
      <c r="BC49" s="3"/>
      <c r="BD49" s="3"/>
      <c r="BE49" s="3"/>
      <c r="BF49" s="3"/>
      <c r="BG49" s="3"/>
      <c r="BH49" s="3"/>
      <c r="BI49" s="3"/>
    </row>
    <row r="50" spans="2:72" s="6" customFormat="1" x14ac:dyDescent="0.35">
      <c r="B50" s="7" t="s">
        <v>47</v>
      </c>
      <c r="D50" s="23"/>
      <c r="E50" s="23"/>
      <c r="F50" s="23"/>
      <c r="G50" s="23"/>
      <c r="H50" s="23"/>
      <c r="I50" s="23"/>
      <c r="J50" s="23"/>
      <c r="K50" s="23"/>
      <c r="L50" s="41"/>
      <c r="M50" s="23"/>
      <c r="N50" s="23"/>
      <c r="O50" s="23"/>
      <c r="P50" s="41"/>
      <c r="Q50" s="23"/>
      <c r="R50" s="23"/>
      <c r="S50" s="23"/>
      <c r="T50" s="41"/>
      <c r="U50" s="23"/>
      <c r="V50" s="23"/>
      <c r="W50" s="23"/>
      <c r="X50" s="41"/>
      <c r="Y50" s="23"/>
      <c r="Z50" s="23"/>
      <c r="AA50" s="23"/>
      <c r="AB50" s="23"/>
      <c r="AC50" s="23"/>
      <c r="AD50" s="23"/>
      <c r="AE50" s="23"/>
      <c r="AF50" s="23"/>
      <c r="AG50" s="23"/>
      <c r="AH50" s="23"/>
      <c r="AI50" s="23"/>
      <c r="AJ50" s="23"/>
      <c r="AK50" s="23"/>
      <c r="AL50" s="23"/>
      <c r="AZ50" s="23"/>
      <c r="BA50" s="23"/>
      <c r="BB50" s="23"/>
      <c r="BC50" s="23"/>
      <c r="BD50" s="23"/>
      <c r="BE50" s="23"/>
      <c r="BF50" s="23"/>
      <c r="BG50" s="23"/>
      <c r="BH50" s="23"/>
      <c r="BI50" s="23"/>
      <c r="BM50" s="8"/>
    </row>
    <row r="51" spans="2:72" s="21" customFormat="1" x14ac:dyDescent="0.35">
      <c r="B51" s="21" t="s">
        <v>21</v>
      </c>
      <c r="H51" s="21">
        <v>3080</v>
      </c>
      <c r="I51" s="21">
        <v>3866</v>
      </c>
      <c r="J51" s="21">
        <v>4726</v>
      </c>
      <c r="K51" s="21">
        <f>BG51-J51-I51-H51</f>
        <v>5003</v>
      </c>
      <c r="L51" s="37">
        <v>5661</v>
      </c>
      <c r="M51" s="21">
        <v>6507</v>
      </c>
      <c r="N51" s="21">
        <v>7103</v>
      </c>
      <c r="O51" s="21">
        <f>BH51-N51-M51-L51</f>
        <v>7643</v>
      </c>
      <c r="P51" s="37">
        <v>8288</v>
      </c>
      <c r="Q51" s="21">
        <v>6704</v>
      </c>
      <c r="R51" s="21">
        <v>5931</v>
      </c>
      <c r="S51" s="21">
        <f>BI51-R51-Q51-P51</f>
        <v>6051</v>
      </c>
      <c r="T51" s="37">
        <v>7192</v>
      </c>
      <c r="U51" s="21">
        <v>13507</v>
      </c>
      <c r="V51" s="21">
        <v>18120</v>
      </c>
      <c r="W51" s="21">
        <f>BJ51-V51-U51-T51</f>
        <v>22103</v>
      </c>
      <c r="X51" s="37">
        <v>26044</v>
      </c>
      <c r="BB51" s="21">
        <v>5010</v>
      </c>
      <c r="BC51" s="21">
        <v>6910</v>
      </c>
      <c r="BD51" s="21">
        <v>9714</v>
      </c>
      <c r="BE51" s="21">
        <v>11716</v>
      </c>
      <c r="BF51" s="21">
        <v>10918</v>
      </c>
      <c r="BG51" s="21">
        <v>16675</v>
      </c>
      <c r="BH51" s="21">
        <v>26914</v>
      </c>
      <c r="BI51" s="21">
        <v>26974</v>
      </c>
      <c r="BJ51" s="21">
        <v>60922</v>
      </c>
    </row>
    <row r="52" spans="2:72" s="20" customFormat="1" x14ac:dyDescent="0.35">
      <c r="B52" s="20" t="s">
        <v>48</v>
      </c>
      <c r="H52" s="20">
        <v>1076</v>
      </c>
      <c r="I52" s="20">
        <v>1591</v>
      </c>
      <c r="J52" s="20">
        <v>1766</v>
      </c>
      <c r="K52" s="20">
        <f>BG52-J52-I52-H52</f>
        <v>1846</v>
      </c>
      <c r="L52" s="36">
        <v>2032</v>
      </c>
      <c r="M52" s="20">
        <v>2292</v>
      </c>
      <c r="N52" s="20">
        <v>2472</v>
      </c>
      <c r="O52" s="20">
        <f>BH52-N52-M52-L52</f>
        <v>2643</v>
      </c>
      <c r="P52" s="36">
        <v>2857</v>
      </c>
      <c r="Q52" s="20">
        <v>3789</v>
      </c>
      <c r="R52" s="20">
        <v>2754</v>
      </c>
      <c r="S52" s="20">
        <f>BI52-R52-Q52-P52</f>
        <v>2218</v>
      </c>
      <c r="T52" s="36">
        <v>2544</v>
      </c>
      <c r="U52" s="20">
        <v>4045</v>
      </c>
      <c r="V52" s="20">
        <v>4720</v>
      </c>
      <c r="W52" s="20">
        <f>BJ52-V52-U52-T52</f>
        <v>5312</v>
      </c>
      <c r="X52" s="36">
        <v>5638</v>
      </c>
      <c r="BB52" s="20">
        <v>2199</v>
      </c>
      <c r="BC52" s="20">
        <v>2847</v>
      </c>
      <c r="BD52" s="20">
        <v>3892</v>
      </c>
      <c r="BE52" s="20">
        <v>4545</v>
      </c>
      <c r="BF52" s="20">
        <v>4150</v>
      </c>
      <c r="BG52" s="20">
        <v>6279</v>
      </c>
      <c r="BH52" s="20">
        <v>9439</v>
      </c>
      <c r="BI52" s="20">
        <v>11618</v>
      </c>
      <c r="BJ52" s="20">
        <v>16621</v>
      </c>
    </row>
    <row r="53" spans="2:72" s="12" customFormat="1" x14ac:dyDescent="0.35">
      <c r="B53" s="12" t="s">
        <v>49</v>
      </c>
      <c r="D53" s="21">
        <f t="shared" ref="D53" si="311">D51-D52</f>
        <v>0</v>
      </c>
      <c r="E53" s="21">
        <f t="shared" ref="E53" si="312">E51-E52</f>
        <v>0</v>
      </c>
      <c r="F53" s="21">
        <f t="shared" ref="F53" si="313">F51-F52</f>
        <v>0</v>
      </c>
      <c r="G53" s="21">
        <f t="shared" ref="G53" si="314">G51-G52</f>
        <v>0</v>
      </c>
      <c r="H53" s="21">
        <f t="shared" ref="H53" si="315">H51-H52</f>
        <v>2004</v>
      </c>
      <c r="I53" s="21">
        <f t="shared" ref="I53" si="316">I51-I52</f>
        <v>2275</v>
      </c>
      <c r="J53" s="21">
        <f t="shared" ref="J53" si="317">J51-J52</f>
        <v>2960</v>
      </c>
      <c r="K53" s="21">
        <f t="shared" ref="K53" si="318">K51-K52</f>
        <v>3157</v>
      </c>
      <c r="L53" s="37">
        <f t="shared" ref="L53" si="319">L51-L52</f>
        <v>3629</v>
      </c>
      <c r="M53" s="21">
        <f t="shared" ref="M53" si="320">M51-M52</f>
        <v>4215</v>
      </c>
      <c r="N53" s="21">
        <f t="shared" ref="N53" si="321">N51-N52</f>
        <v>4631</v>
      </c>
      <c r="O53" s="21">
        <f t="shared" ref="O53" si="322">O51-O52</f>
        <v>5000</v>
      </c>
      <c r="P53" s="37">
        <f t="shared" ref="P53" si="323">P51-P52</f>
        <v>5431</v>
      </c>
      <c r="Q53" s="21">
        <f t="shared" ref="Q53" si="324">Q51-Q52</f>
        <v>2915</v>
      </c>
      <c r="R53" s="21">
        <f t="shared" ref="R53" si="325">R51-R52</f>
        <v>3177</v>
      </c>
      <c r="S53" s="21">
        <f t="shared" ref="S53" si="326">S51-S52</f>
        <v>3833</v>
      </c>
      <c r="T53" s="37">
        <f t="shared" ref="T53" si="327">T51-T52</f>
        <v>4648</v>
      </c>
      <c r="U53" s="21">
        <f t="shared" ref="U53" si="328">U51-U52</f>
        <v>9462</v>
      </c>
      <c r="V53" s="21">
        <f t="shared" ref="V53" si="329">V51-V52</f>
        <v>13400</v>
      </c>
      <c r="W53" s="21">
        <f t="shared" ref="W53" si="330">W51-W52</f>
        <v>16791</v>
      </c>
      <c r="X53" s="37">
        <f t="shared" ref="X53" si="331">X51-X52</f>
        <v>20406</v>
      </c>
      <c r="Y53" s="21">
        <f t="shared" ref="Y53" si="332">Y51-Y52</f>
        <v>0</v>
      </c>
      <c r="Z53" s="21">
        <f t="shared" ref="Z53" si="333">Z51-Z52</f>
        <v>0</v>
      </c>
      <c r="AA53" s="21">
        <f t="shared" ref="AA53" si="334">AA51-AA52</f>
        <v>0</v>
      </c>
      <c r="AB53" s="21">
        <f t="shared" ref="AB53:AL53" si="335">AB51-AB52</f>
        <v>0</v>
      </c>
      <c r="AC53" s="21">
        <f t="shared" si="335"/>
        <v>0</v>
      </c>
      <c r="AD53" s="21">
        <f t="shared" si="335"/>
        <v>0</v>
      </c>
      <c r="AE53" s="21">
        <f t="shared" si="335"/>
        <v>0</v>
      </c>
      <c r="AF53" s="21">
        <f t="shared" si="335"/>
        <v>0</v>
      </c>
      <c r="AG53" s="21">
        <f t="shared" si="335"/>
        <v>0</v>
      </c>
      <c r="AH53" s="21">
        <f t="shared" si="335"/>
        <v>0</v>
      </c>
      <c r="AI53" s="21">
        <f t="shared" si="335"/>
        <v>0</v>
      </c>
      <c r="AJ53" s="21">
        <f t="shared" si="335"/>
        <v>0</v>
      </c>
      <c r="AK53" s="21">
        <f t="shared" si="335"/>
        <v>0</v>
      </c>
      <c r="AL53" s="21">
        <f t="shared" si="335"/>
        <v>0</v>
      </c>
      <c r="AZ53" s="21">
        <f t="shared" ref="AZ53:BE53" si="336">AZ51-AZ52</f>
        <v>0</v>
      </c>
      <c r="BA53" s="21">
        <f t="shared" si="336"/>
        <v>0</v>
      </c>
      <c r="BB53" s="21">
        <f t="shared" si="336"/>
        <v>2811</v>
      </c>
      <c r="BC53" s="21">
        <f t="shared" si="336"/>
        <v>4063</v>
      </c>
      <c r="BD53" s="21">
        <f t="shared" si="336"/>
        <v>5822</v>
      </c>
      <c r="BE53" s="21">
        <f t="shared" si="336"/>
        <v>7171</v>
      </c>
      <c r="BF53" s="21">
        <f>BF51-BF52</f>
        <v>6768</v>
      </c>
      <c r="BG53" s="21">
        <f>BG51-BG52</f>
        <v>10396</v>
      </c>
      <c r="BH53" s="21">
        <f>BH51-BH52</f>
        <v>17475</v>
      </c>
      <c r="BI53" s="21">
        <f>BI51-BI52</f>
        <v>15356</v>
      </c>
      <c r="BJ53" s="21">
        <f t="shared" ref="BJ53:BK53" si="337">BJ51-BJ52</f>
        <v>44301</v>
      </c>
      <c r="BK53" s="21">
        <f t="shared" si="337"/>
        <v>0</v>
      </c>
      <c r="BL53" s="21">
        <f t="shared" ref="BL53" si="338">BL51-BL52</f>
        <v>0</v>
      </c>
      <c r="BM53" s="21">
        <f t="shared" ref="BM53" si="339">BM51-BM52</f>
        <v>0</v>
      </c>
      <c r="BN53" s="21">
        <f t="shared" ref="BN53" si="340">BN51-BN52</f>
        <v>0</v>
      </c>
      <c r="BO53" s="21">
        <f t="shared" ref="BO53" si="341">BO51-BO52</f>
        <v>0</v>
      </c>
      <c r="BP53" s="21">
        <f t="shared" ref="BP53" si="342">BP51-BP52</f>
        <v>0</v>
      </c>
      <c r="BQ53" s="21">
        <f t="shared" ref="BQ53" si="343">BQ51-BQ52</f>
        <v>0</v>
      </c>
      <c r="BR53" s="21">
        <f t="shared" ref="BR53" si="344">BR51-BR52</f>
        <v>0</v>
      </c>
      <c r="BS53" s="21">
        <f t="shared" ref="BS53" si="345">BS51-BS52</f>
        <v>0</v>
      </c>
      <c r="BT53" s="21">
        <f t="shared" ref="BT53" si="346">BT51-BT52</f>
        <v>0</v>
      </c>
    </row>
    <row r="54" spans="2:72" s="15" customFormat="1" x14ac:dyDescent="0.35">
      <c r="B54" s="15" t="s">
        <v>1701</v>
      </c>
      <c r="H54" s="15">
        <f>H53/H51</f>
        <v>0.6506493506493507</v>
      </c>
      <c r="I54" s="15">
        <f t="shared" ref="I54:AB54" si="347">I53/I51</f>
        <v>0.58846352819451631</v>
      </c>
      <c r="J54" s="15">
        <f t="shared" si="347"/>
        <v>0.62632247143461706</v>
      </c>
      <c r="K54" s="15">
        <f t="shared" si="347"/>
        <v>0.6310213871676994</v>
      </c>
      <c r="L54" s="38">
        <f t="shared" si="347"/>
        <v>0.6410528175234057</v>
      </c>
      <c r="M54" s="15">
        <f t="shared" si="347"/>
        <v>0.64776394651913327</v>
      </c>
      <c r="N54" s="15">
        <f t="shared" si="347"/>
        <v>0.65197803744896521</v>
      </c>
      <c r="O54" s="15">
        <f t="shared" si="347"/>
        <v>0.65419337956299883</v>
      </c>
      <c r="P54" s="38">
        <f t="shared" si="347"/>
        <v>0.65528474903474898</v>
      </c>
      <c r="Q54" s="15">
        <f t="shared" si="347"/>
        <v>0.43481503579952269</v>
      </c>
      <c r="R54" s="15">
        <f t="shared" si="347"/>
        <v>0.53566009104704093</v>
      </c>
      <c r="S54" s="15">
        <f t="shared" si="347"/>
        <v>0.63344901669145592</v>
      </c>
      <c r="T54" s="38">
        <f t="shared" si="347"/>
        <v>0.64627363737486099</v>
      </c>
      <c r="U54" s="15">
        <f t="shared" si="347"/>
        <v>0.7005256533649219</v>
      </c>
      <c r="V54" s="15">
        <f t="shared" si="347"/>
        <v>0.73951434878587197</v>
      </c>
      <c r="W54" s="15">
        <f t="shared" si="347"/>
        <v>0.75967063294575399</v>
      </c>
      <c r="X54" s="38">
        <f t="shared" si="347"/>
        <v>0.78352019659038552</v>
      </c>
      <c r="Y54" s="15" t="e">
        <f t="shared" si="347"/>
        <v>#DIV/0!</v>
      </c>
      <c r="Z54" s="15" t="e">
        <f t="shared" si="347"/>
        <v>#DIV/0!</v>
      </c>
      <c r="AA54" s="15" t="e">
        <f t="shared" si="347"/>
        <v>#DIV/0!</v>
      </c>
      <c r="AB54" s="15" t="e">
        <f t="shared" si="347"/>
        <v>#DIV/0!</v>
      </c>
      <c r="AC54" s="15" t="e">
        <f t="shared" ref="AC54:AL54" si="348">AC53/AC51</f>
        <v>#DIV/0!</v>
      </c>
      <c r="AD54" s="15" t="e">
        <f t="shared" si="348"/>
        <v>#DIV/0!</v>
      </c>
      <c r="AE54" s="15" t="e">
        <f t="shared" si="348"/>
        <v>#DIV/0!</v>
      </c>
      <c r="AF54" s="15" t="e">
        <f t="shared" si="348"/>
        <v>#DIV/0!</v>
      </c>
      <c r="AG54" s="15" t="e">
        <f t="shared" si="348"/>
        <v>#DIV/0!</v>
      </c>
      <c r="AH54" s="15" t="e">
        <f t="shared" si="348"/>
        <v>#DIV/0!</v>
      </c>
      <c r="AI54" s="15" t="e">
        <f t="shared" si="348"/>
        <v>#DIV/0!</v>
      </c>
      <c r="AJ54" s="15" t="e">
        <f t="shared" si="348"/>
        <v>#DIV/0!</v>
      </c>
      <c r="AK54" s="15" t="e">
        <f t="shared" si="348"/>
        <v>#DIV/0!</v>
      </c>
      <c r="AL54" s="15" t="e">
        <f t="shared" si="348"/>
        <v>#DIV/0!</v>
      </c>
      <c r="AZ54" s="15" t="e">
        <f t="shared" ref="AZ54" si="349">AZ53/AZ51</f>
        <v>#DIV/0!</v>
      </c>
      <c r="BA54" s="15" t="e">
        <f t="shared" ref="BA54" si="350">BA53/BA51</f>
        <v>#DIV/0!</v>
      </c>
      <c r="BB54" s="15">
        <f t="shared" ref="BB54" si="351">BB53/BB51</f>
        <v>0.56107784431137719</v>
      </c>
      <c r="BC54" s="15">
        <f t="shared" ref="BC54" si="352">BC53/BC51</f>
        <v>0.58798842257597683</v>
      </c>
      <c r="BD54" s="15">
        <f t="shared" ref="BD54" si="353">BD53/BD51</f>
        <v>0.59934115709285563</v>
      </c>
      <c r="BE54" s="15">
        <f t="shared" ref="BE54" si="354">BE53/BE51</f>
        <v>0.61206896551724133</v>
      </c>
      <c r="BF54" s="15">
        <f t="shared" ref="BF54" si="355">BF53/BF51</f>
        <v>0.61989375343469499</v>
      </c>
      <c r="BG54" s="15">
        <f t="shared" ref="BG54" si="356">BG53/BG51</f>
        <v>0.62344827586206897</v>
      </c>
      <c r="BH54" s="15">
        <f t="shared" ref="BH54" si="357">BH53/BH51</f>
        <v>0.64929033216913135</v>
      </c>
      <c r="BI54" s="15">
        <f t="shared" ref="BI54" si="358">BI53/BI51</f>
        <v>0.56928894490991322</v>
      </c>
      <c r="BJ54" s="15">
        <f t="shared" ref="BJ54" si="359">BJ53/BJ51</f>
        <v>0.72717573290436954</v>
      </c>
      <c r="BK54" s="15" t="e">
        <f t="shared" ref="BK54" si="360">BK53/BK51</f>
        <v>#DIV/0!</v>
      </c>
      <c r="BL54" s="15" t="e">
        <f t="shared" ref="BL54" si="361">BL53/BL51</f>
        <v>#DIV/0!</v>
      </c>
      <c r="BM54" s="15" t="e">
        <f t="shared" ref="BM54" si="362">BM53/BM51</f>
        <v>#DIV/0!</v>
      </c>
      <c r="BN54" s="15" t="e">
        <f t="shared" ref="BN54" si="363">BN53/BN51</f>
        <v>#DIV/0!</v>
      </c>
      <c r="BO54" s="15" t="e">
        <f t="shared" ref="BO54" si="364">BO53/BO51</f>
        <v>#DIV/0!</v>
      </c>
      <c r="BP54" s="15" t="e">
        <f t="shared" ref="BP54" si="365">BP53/BP51</f>
        <v>#DIV/0!</v>
      </c>
      <c r="BQ54" s="15" t="e">
        <f t="shared" ref="BQ54" si="366">BQ53/BQ51</f>
        <v>#DIV/0!</v>
      </c>
      <c r="BR54" s="15" t="e">
        <f t="shared" ref="BR54" si="367">BR53/BR51</f>
        <v>#DIV/0!</v>
      </c>
      <c r="BS54" s="15" t="e">
        <f t="shared" ref="BS54" si="368">BS53/BS51</f>
        <v>#DIV/0!</v>
      </c>
      <c r="BT54" s="15" t="e">
        <f t="shared" ref="BT54" si="369">BT53/BT51</f>
        <v>#DIV/0!</v>
      </c>
    </row>
    <row r="55" spans="2:72" s="9" customFormat="1" x14ac:dyDescent="0.35">
      <c r="B55" s="9" t="s">
        <v>50</v>
      </c>
      <c r="D55" s="24"/>
      <c r="E55" s="24"/>
      <c r="F55" s="24"/>
      <c r="G55" s="24"/>
      <c r="H55" s="24"/>
      <c r="I55" s="24"/>
      <c r="J55" s="24"/>
      <c r="K55" s="24"/>
      <c r="L55" s="42"/>
      <c r="M55" s="24"/>
      <c r="N55" s="24"/>
      <c r="O55" s="24"/>
      <c r="P55" s="42"/>
      <c r="Q55" s="24"/>
      <c r="R55" s="24"/>
      <c r="S55" s="24"/>
      <c r="T55" s="42"/>
      <c r="U55" s="24"/>
      <c r="V55" s="24"/>
      <c r="W55" s="24"/>
      <c r="X55" s="42"/>
      <c r="Y55" s="24"/>
      <c r="Z55" s="24"/>
      <c r="AA55" s="24"/>
      <c r="AB55" s="24"/>
      <c r="AC55" s="24"/>
      <c r="AD55" s="24"/>
      <c r="AE55" s="24"/>
      <c r="AF55" s="24"/>
      <c r="AG55" s="24"/>
      <c r="AH55" s="24"/>
      <c r="AI55" s="24"/>
      <c r="AJ55" s="24"/>
      <c r="AK55" s="24"/>
      <c r="AL55" s="24"/>
      <c r="AZ55" s="24"/>
      <c r="BA55" s="24"/>
      <c r="BB55" s="24"/>
      <c r="BC55" s="24"/>
      <c r="BD55" s="24"/>
      <c r="BE55" s="24"/>
      <c r="BF55" s="24"/>
      <c r="BG55" s="24"/>
      <c r="BH55" s="24"/>
      <c r="BI55" s="24"/>
      <c r="BK55" s="24"/>
      <c r="BL55" s="24"/>
      <c r="BM55" s="24"/>
      <c r="BN55" s="24"/>
      <c r="BO55" s="24"/>
      <c r="BP55" s="24"/>
      <c r="BQ55" s="24"/>
      <c r="BR55" s="24"/>
      <c r="BS55" s="24"/>
      <c r="BT55" s="24"/>
    </row>
    <row r="56" spans="2:72" x14ac:dyDescent="0.35">
      <c r="B56" t="s">
        <v>51</v>
      </c>
      <c r="D56" s="3"/>
      <c r="E56" s="3"/>
      <c r="F56" s="3"/>
      <c r="G56" s="3"/>
      <c r="H56" s="3">
        <v>735</v>
      </c>
      <c r="I56" s="3">
        <v>997</v>
      </c>
      <c r="J56" s="3">
        <v>1047</v>
      </c>
      <c r="K56" s="3">
        <f>BG56-J56-I56-H56</f>
        <v>1145</v>
      </c>
      <c r="L56" s="35">
        <v>1153</v>
      </c>
      <c r="M56" s="3">
        <v>1245</v>
      </c>
      <c r="N56" s="3">
        <v>1403</v>
      </c>
      <c r="O56" s="3">
        <f>BH56-N56-M56-L56</f>
        <v>1467</v>
      </c>
      <c r="P56" s="35">
        <v>1618</v>
      </c>
      <c r="Q56" s="3">
        <v>1824</v>
      </c>
      <c r="R56" s="3">
        <v>1945</v>
      </c>
      <c r="S56" s="3">
        <f>BI56-R56-Q56-P56</f>
        <v>1952</v>
      </c>
      <c r="T56" s="35">
        <v>1875</v>
      </c>
      <c r="U56" s="3">
        <v>2040</v>
      </c>
      <c r="V56" s="3">
        <v>2294</v>
      </c>
      <c r="W56" s="3">
        <f>BJ56-V56-U56-T56</f>
        <v>2466</v>
      </c>
      <c r="X56" s="35">
        <v>2720</v>
      </c>
      <c r="Y56" s="3"/>
      <c r="Z56" s="3"/>
      <c r="AA56" s="3"/>
      <c r="AB56" s="3"/>
      <c r="AC56" s="3"/>
      <c r="AD56" s="3"/>
      <c r="AE56" s="3"/>
      <c r="AF56" s="3"/>
      <c r="AG56" s="3"/>
      <c r="AH56" s="3"/>
      <c r="AI56" s="3"/>
      <c r="AJ56" s="3"/>
      <c r="AK56" s="3"/>
      <c r="AL56" s="3"/>
      <c r="AZ56" s="3"/>
      <c r="BA56" s="3"/>
      <c r="BB56" s="3">
        <v>1331</v>
      </c>
      <c r="BC56" s="3">
        <v>1463</v>
      </c>
      <c r="BD56" s="3">
        <v>1797</v>
      </c>
      <c r="BE56" s="3">
        <v>2376</v>
      </c>
      <c r="BF56" s="3">
        <v>2829</v>
      </c>
      <c r="BG56" s="3">
        <v>3924</v>
      </c>
      <c r="BH56" s="3">
        <v>5268</v>
      </c>
      <c r="BI56" s="3">
        <v>7339</v>
      </c>
      <c r="BJ56" s="3">
        <v>8675</v>
      </c>
      <c r="BK56" s="3"/>
      <c r="BL56" s="3"/>
      <c r="BM56" s="3"/>
      <c r="BN56" s="3"/>
      <c r="BO56" s="3"/>
      <c r="BP56" s="3"/>
      <c r="BQ56" s="3"/>
      <c r="BR56" s="3"/>
      <c r="BS56" s="3"/>
      <c r="BT56" s="3"/>
    </row>
    <row r="57" spans="2:72" x14ac:dyDescent="0.35">
      <c r="B57" t="s">
        <v>52</v>
      </c>
      <c r="D57" s="3"/>
      <c r="E57" s="3"/>
      <c r="F57" s="3"/>
      <c r="G57" s="3"/>
      <c r="H57" s="3">
        <v>293</v>
      </c>
      <c r="I57" s="3">
        <v>627</v>
      </c>
      <c r="J57" s="3">
        <v>515</v>
      </c>
      <c r="K57" s="3">
        <f>BG57-J57-I57-H57</f>
        <v>505</v>
      </c>
      <c r="L57" s="35">
        <v>520</v>
      </c>
      <c r="M57" s="3">
        <v>526</v>
      </c>
      <c r="N57" s="3">
        <v>557</v>
      </c>
      <c r="O57" s="3">
        <f>BH57-N57-M57-L57</f>
        <v>563</v>
      </c>
      <c r="P57" s="35">
        <v>592</v>
      </c>
      <c r="Q57" s="3">
        <v>592</v>
      </c>
      <c r="R57" s="3">
        <v>631</v>
      </c>
      <c r="S57" s="3">
        <f>BI57-R57-Q57-P57</f>
        <v>625</v>
      </c>
      <c r="T57" s="35">
        <v>633</v>
      </c>
      <c r="U57" s="3">
        <v>622</v>
      </c>
      <c r="V57" s="3">
        <v>689</v>
      </c>
      <c r="W57" s="3">
        <f>BJ57-V57-U57-T57</f>
        <v>710</v>
      </c>
      <c r="X57" s="35">
        <v>777</v>
      </c>
      <c r="Y57" s="3"/>
      <c r="Z57" s="3"/>
      <c r="AA57" s="3"/>
      <c r="AB57" s="3"/>
      <c r="AC57" s="3"/>
      <c r="AD57" s="3"/>
      <c r="AE57" s="3"/>
      <c r="AF57" s="3"/>
      <c r="AG57" s="3"/>
      <c r="AH57" s="3"/>
      <c r="AI57" s="3"/>
      <c r="AJ57" s="3"/>
      <c r="AK57" s="3"/>
      <c r="AL57" s="3"/>
      <c r="AZ57" s="3"/>
      <c r="BA57" s="3"/>
      <c r="BB57" s="3">
        <v>602</v>
      </c>
      <c r="BC57" s="3">
        <v>663</v>
      </c>
      <c r="BD57" s="3">
        <v>815</v>
      </c>
      <c r="BE57" s="3">
        <v>991</v>
      </c>
      <c r="BF57" s="3">
        <v>1093</v>
      </c>
      <c r="BG57" s="3">
        <v>1940</v>
      </c>
      <c r="BH57" s="3">
        <v>2166</v>
      </c>
      <c r="BI57" s="3">
        <v>2440</v>
      </c>
      <c r="BJ57" s="3">
        <v>2654</v>
      </c>
      <c r="BK57" s="3"/>
      <c r="BL57" s="3"/>
      <c r="BM57" s="3"/>
      <c r="BN57" s="3"/>
      <c r="BO57" s="3"/>
      <c r="BP57" s="3"/>
      <c r="BQ57" s="3"/>
      <c r="BR57" s="3"/>
      <c r="BS57" s="3"/>
      <c r="BT57" s="3"/>
    </row>
    <row r="58" spans="2:72" s="11" customFormat="1" x14ac:dyDescent="0.35">
      <c r="B58" s="11" t="s">
        <v>53</v>
      </c>
      <c r="D58" s="20"/>
      <c r="E58" s="20"/>
      <c r="F58" s="20"/>
      <c r="G58" s="20"/>
      <c r="H58" s="20">
        <v>0</v>
      </c>
      <c r="I58" s="20">
        <v>0</v>
      </c>
      <c r="J58" s="20">
        <v>0</v>
      </c>
      <c r="K58" s="3">
        <f>BG58-J58-I58-H58</f>
        <v>0</v>
      </c>
      <c r="L58" s="36">
        <v>0</v>
      </c>
      <c r="M58" s="20">
        <v>0</v>
      </c>
      <c r="N58" s="20">
        <v>0</v>
      </c>
      <c r="O58" s="3">
        <f>BH58-N58-M58-L58</f>
        <v>0</v>
      </c>
      <c r="P58" s="36">
        <v>1353</v>
      </c>
      <c r="Q58" s="20">
        <v>0</v>
      </c>
      <c r="R58" s="20">
        <v>0</v>
      </c>
      <c r="S58" s="3">
        <f>BI58-R58-Q58-P58</f>
        <v>0</v>
      </c>
      <c r="T58" s="36">
        <v>0</v>
      </c>
      <c r="U58" s="20">
        <v>0</v>
      </c>
      <c r="V58" s="20">
        <v>0</v>
      </c>
      <c r="W58" s="3">
        <f>BJ58-V58-U58-T58</f>
        <v>0</v>
      </c>
      <c r="X58" s="36">
        <v>0</v>
      </c>
      <c r="Y58" s="20"/>
      <c r="Z58" s="20"/>
      <c r="AA58" s="20"/>
      <c r="AB58" s="20"/>
      <c r="AC58" s="20"/>
      <c r="AD58" s="20"/>
      <c r="AE58" s="20"/>
      <c r="AF58" s="20"/>
      <c r="AG58" s="20"/>
      <c r="AH58" s="20"/>
      <c r="AI58" s="20"/>
      <c r="AJ58" s="20"/>
      <c r="AK58" s="20"/>
      <c r="AL58" s="20"/>
      <c r="AZ58" s="20"/>
      <c r="BA58" s="20"/>
      <c r="BB58" s="20">
        <v>131</v>
      </c>
      <c r="BC58" s="20">
        <v>3</v>
      </c>
      <c r="BD58" s="20">
        <v>0</v>
      </c>
      <c r="BE58" s="20">
        <v>0</v>
      </c>
      <c r="BF58" s="20">
        <v>0</v>
      </c>
      <c r="BG58" s="20">
        <v>0</v>
      </c>
      <c r="BH58" s="20">
        <v>0</v>
      </c>
      <c r="BI58" s="20">
        <v>1353</v>
      </c>
      <c r="BJ58" s="11">
        <v>0</v>
      </c>
      <c r="BK58" s="20"/>
      <c r="BL58" s="20"/>
      <c r="BM58" s="20"/>
      <c r="BN58" s="20"/>
      <c r="BO58" s="20"/>
      <c r="BP58" s="20"/>
      <c r="BQ58" s="20"/>
      <c r="BR58" s="20"/>
      <c r="BS58" s="20"/>
      <c r="BT58" s="20"/>
    </row>
    <row r="59" spans="2:72" s="13" customFormat="1" x14ac:dyDescent="0.35">
      <c r="B59" s="13" t="s">
        <v>54</v>
      </c>
      <c r="D59" s="22">
        <f t="shared" ref="D59" si="370">SUM(D56:D58)</f>
        <v>0</v>
      </c>
      <c r="E59" s="22">
        <f t="shared" ref="E59" si="371">SUM(E56:E58)</f>
        <v>0</v>
      </c>
      <c r="F59" s="22">
        <f t="shared" ref="F59" si="372">SUM(F56:F58)</f>
        <v>0</v>
      </c>
      <c r="G59" s="22">
        <f t="shared" ref="G59" si="373">SUM(G56:G58)</f>
        <v>0</v>
      </c>
      <c r="H59" s="22">
        <f t="shared" ref="H59" si="374">SUM(H56:H58)</f>
        <v>1028</v>
      </c>
      <c r="I59" s="22">
        <f t="shared" ref="I59" si="375">SUM(I56:I58)</f>
        <v>1624</v>
      </c>
      <c r="J59" s="22">
        <f t="shared" ref="J59" si="376">SUM(J56:J58)</f>
        <v>1562</v>
      </c>
      <c r="K59" s="22">
        <f t="shared" ref="K59" si="377">SUM(K56:K58)</f>
        <v>1650</v>
      </c>
      <c r="L59" s="43">
        <f t="shared" ref="L59" si="378">SUM(L56:L58)</f>
        <v>1673</v>
      </c>
      <c r="M59" s="22">
        <f t="shared" ref="M59" si="379">SUM(M56:M58)</f>
        <v>1771</v>
      </c>
      <c r="N59" s="22">
        <f t="shared" ref="N59" si="380">SUM(N56:N58)</f>
        <v>1960</v>
      </c>
      <c r="O59" s="22">
        <f t="shared" ref="O59" si="381">SUM(O56:O58)</f>
        <v>2030</v>
      </c>
      <c r="P59" s="43">
        <f t="shared" ref="P59" si="382">SUM(P56:P58)</f>
        <v>3563</v>
      </c>
      <c r="Q59" s="22">
        <f t="shared" ref="Q59" si="383">SUM(Q56:Q58)</f>
        <v>2416</v>
      </c>
      <c r="R59" s="22">
        <f t="shared" ref="R59" si="384">SUM(R56:R58)</f>
        <v>2576</v>
      </c>
      <c r="S59" s="22">
        <f t="shared" ref="S59" si="385">SUM(S56:S58)</f>
        <v>2577</v>
      </c>
      <c r="T59" s="43">
        <f t="shared" ref="T59" si="386">SUM(T56:T58)</f>
        <v>2508</v>
      </c>
      <c r="U59" s="22">
        <f t="shared" ref="U59" si="387">SUM(U56:U58)</f>
        <v>2662</v>
      </c>
      <c r="V59" s="22">
        <f t="shared" ref="V59" si="388">SUM(V56:V58)</f>
        <v>2983</v>
      </c>
      <c r="W59" s="22">
        <f t="shared" ref="W59" si="389">SUM(W56:W58)</f>
        <v>3176</v>
      </c>
      <c r="X59" s="43">
        <f t="shared" ref="X59" si="390">SUM(X56:X58)</f>
        <v>3497</v>
      </c>
      <c r="Y59" s="22">
        <f t="shared" ref="Y59" si="391">SUM(Y56:Y58)</f>
        <v>0</v>
      </c>
      <c r="Z59" s="22">
        <f t="shared" ref="Z59" si="392">SUM(Z56:Z58)</f>
        <v>0</v>
      </c>
      <c r="AA59" s="22">
        <f t="shared" ref="AA59" si="393">SUM(AA56:AA58)</f>
        <v>0</v>
      </c>
      <c r="AB59" s="22">
        <f t="shared" ref="AB59:AL59" si="394">SUM(AB56:AB58)</f>
        <v>0</v>
      </c>
      <c r="AC59" s="22">
        <f t="shared" si="394"/>
        <v>0</v>
      </c>
      <c r="AD59" s="22">
        <f t="shared" si="394"/>
        <v>0</v>
      </c>
      <c r="AE59" s="22">
        <f t="shared" si="394"/>
        <v>0</v>
      </c>
      <c r="AF59" s="22">
        <f t="shared" si="394"/>
        <v>0</v>
      </c>
      <c r="AG59" s="22">
        <f t="shared" si="394"/>
        <v>0</v>
      </c>
      <c r="AH59" s="22">
        <f t="shared" si="394"/>
        <v>0</v>
      </c>
      <c r="AI59" s="22">
        <f t="shared" si="394"/>
        <v>0</v>
      </c>
      <c r="AJ59" s="22">
        <f t="shared" si="394"/>
        <v>0</v>
      </c>
      <c r="AK59" s="22">
        <f t="shared" si="394"/>
        <v>0</v>
      </c>
      <c r="AL59" s="22">
        <f t="shared" si="394"/>
        <v>0</v>
      </c>
      <c r="AZ59" s="22">
        <f t="shared" ref="AZ59:BE59" si="395">SUM(AZ56:AZ58)</f>
        <v>0</v>
      </c>
      <c r="BA59" s="22">
        <f t="shared" si="395"/>
        <v>0</v>
      </c>
      <c r="BB59" s="22">
        <f t="shared" si="395"/>
        <v>2064</v>
      </c>
      <c r="BC59" s="22">
        <f t="shared" si="395"/>
        <v>2129</v>
      </c>
      <c r="BD59" s="22">
        <f t="shared" si="395"/>
        <v>2612</v>
      </c>
      <c r="BE59" s="22">
        <f t="shared" si="395"/>
        <v>3367</v>
      </c>
      <c r="BF59" s="22">
        <f>SUM(BF56:BF58)</f>
        <v>3922</v>
      </c>
      <c r="BG59" s="22">
        <f>SUM(BG56:BG58)</f>
        <v>5864</v>
      </c>
      <c r="BH59" s="22">
        <f>SUM(BH56:BH58)</f>
        <v>7434</v>
      </c>
      <c r="BI59" s="22">
        <f>SUM(BI56:BI58)</f>
        <v>11132</v>
      </c>
      <c r="BJ59" s="22">
        <f t="shared" ref="BJ59:BK59" si="396">SUM(BJ56:BJ58)</f>
        <v>11329</v>
      </c>
      <c r="BK59" s="22">
        <f t="shared" si="396"/>
        <v>0</v>
      </c>
      <c r="BL59" s="22">
        <f t="shared" ref="BL59" si="397">SUM(BL56:BL58)</f>
        <v>0</v>
      </c>
      <c r="BM59" s="22">
        <f t="shared" ref="BM59" si="398">SUM(BM56:BM58)</f>
        <v>0</v>
      </c>
      <c r="BN59" s="22">
        <f t="shared" ref="BN59" si="399">SUM(BN56:BN58)</f>
        <v>0</v>
      </c>
      <c r="BO59" s="22">
        <f t="shared" ref="BO59" si="400">SUM(BO56:BO58)</f>
        <v>0</v>
      </c>
      <c r="BP59" s="22">
        <f t="shared" ref="BP59" si="401">SUM(BP56:BP58)</f>
        <v>0</v>
      </c>
      <c r="BQ59" s="22">
        <f t="shared" ref="BQ59" si="402">SUM(BQ56:BQ58)</f>
        <v>0</v>
      </c>
      <c r="BR59" s="22">
        <f t="shared" ref="BR59" si="403">SUM(BR56:BR58)</f>
        <v>0</v>
      </c>
      <c r="BS59" s="22">
        <f t="shared" ref="BS59" si="404">SUM(BS56:BS58)</f>
        <v>0</v>
      </c>
      <c r="BT59" s="22">
        <f t="shared" ref="BT59" si="405">SUM(BT56:BT58)</f>
        <v>0</v>
      </c>
    </row>
    <row r="60" spans="2:72" s="12" customFormat="1" x14ac:dyDescent="0.35">
      <c r="B60" s="12" t="s">
        <v>23</v>
      </c>
      <c r="D60" s="21">
        <f t="shared" ref="D60" si="406">D53-D59</f>
        <v>0</v>
      </c>
      <c r="E60" s="21">
        <f t="shared" ref="E60" si="407">E53-E59</f>
        <v>0</v>
      </c>
      <c r="F60" s="21">
        <f t="shared" ref="F60" si="408">F53-F59</f>
        <v>0</v>
      </c>
      <c r="G60" s="21">
        <f t="shared" ref="G60" si="409">G53-G59</f>
        <v>0</v>
      </c>
      <c r="H60" s="21">
        <f t="shared" ref="H60" si="410">H53-H59</f>
        <v>976</v>
      </c>
      <c r="I60" s="21">
        <f t="shared" ref="I60" si="411">I53-I59</f>
        <v>651</v>
      </c>
      <c r="J60" s="21">
        <f t="shared" ref="J60" si="412">J53-J59</f>
        <v>1398</v>
      </c>
      <c r="K60" s="21">
        <f t="shared" ref="K60" si="413">K53-K59</f>
        <v>1507</v>
      </c>
      <c r="L60" s="37">
        <f t="shared" ref="L60" si="414">L53-L59</f>
        <v>1956</v>
      </c>
      <c r="M60" s="21">
        <f t="shared" ref="M60" si="415">M53-M59</f>
        <v>2444</v>
      </c>
      <c r="N60" s="21">
        <f t="shared" ref="N60" si="416">N53-N59</f>
        <v>2671</v>
      </c>
      <c r="O60" s="21">
        <f t="shared" ref="O60" si="417">O53-O59</f>
        <v>2970</v>
      </c>
      <c r="P60" s="37">
        <f t="shared" ref="P60" si="418">P53-P59</f>
        <v>1868</v>
      </c>
      <c r="Q60" s="21">
        <f t="shared" ref="Q60" si="419">Q53-Q59</f>
        <v>499</v>
      </c>
      <c r="R60" s="21">
        <f t="shared" ref="R60" si="420">R53-R59</f>
        <v>601</v>
      </c>
      <c r="S60" s="21">
        <f t="shared" ref="S60" si="421">S53-S59</f>
        <v>1256</v>
      </c>
      <c r="T60" s="37">
        <f t="shared" ref="T60" si="422">T53-T59</f>
        <v>2140</v>
      </c>
      <c r="U60" s="21">
        <f t="shared" ref="U60" si="423">U53-U59</f>
        <v>6800</v>
      </c>
      <c r="V60" s="21">
        <f t="shared" ref="V60" si="424">V53-V59</f>
        <v>10417</v>
      </c>
      <c r="W60" s="21">
        <f t="shared" ref="W60" si="425">W53-W59</f>
        <v>13615</v>
      </c>
      <c r="X60" s="37">
        <f t="shared" ref="X60" si="426">X53-X59</f>
        <v>16909</v>
      </c>
      <c r="Y60" s="21">
        <f t="shared" ref="Y60" si="427">Y53-Y59</f>
        <v>0</v>
      </c>
      <c r="Z60" s="21">
        <f t="shared" ref="Z60" si="428">Z53-Z59</f>
        <v>0</v>
      </c>
      <c r="AA60" s="21">
        <f t="shared" ref="AA60" si="429">AA53-AA59</f>
        <v>0</v>
      </c>
      <c r="AB60" s="21">
        <f t="shared" ref="AB60:AL60" si="430">AB53-AB59</f>
        <v>0</v>
      </c>
      <c r="AC60" s="21">
        <f t="shared" si="430"/>
        <v>0</v>
      </c>
      <c r="AD60" s="21">
        <f t="shared" si="430"/>
        <v>0</v>
      </c>
      <c r="AE60" s="21">
        <f t="shared" si="430"/>
        <v>0</v>
      </c>
      <c r="AF60" s="21">
        <f t="shared" si="430"/>
        <v>0</v>
      </c>
      <c r="AG60" s="21">
        <f t="shared" si="430"/>
        <v>0</v>
      </c>
      <c r="AH60" s="21">
        <f t="shared" si="430"/>
        <v>0</v>
      </c>
      <c r="AI60" s="21">
        <f t="shared" si="430"/>
        <v>0</v>
      </c>
      <c r="AJ60" s="21">
        <f t="shared" si="430"/>
        <v>0</v>
      </c>
      <c r="AK60" s="21">
        <f t="shared" si="430"/>
        <v>0</v>
      </c>
      <c r="AL60" s="21">
        <f t="shared" si="430"/>
        <v>0</v>
      </c>
      <c r="AZ60" s="21">
        <f t="shared" ref="AZ60:BE60" si="431">AZ53-AZ59</f>
        <v>0</v>
      </c>
      <c r="BA60" s="21">
        <f t="shared" si="431"/>
        <v>0</v>
      </c>
      <c r="BB60" s="21">
        <f t="shared" si="431"/>
        <v>747</v>
      </c>
      <c r="BC60" s="21">
        <f t="shared" si="431"/>
        <v>1934</v>
      </c>
      <c r="BD60" s="21">
        <f t="shared" si="431"/>
        <v>3210</v>
      </c>
      <c r="BE60" s="21">
        <f t="shared" si="431"/>
        <v>3804</v>
      </c>
      <c r="BF60" s="21">
        <f>BF53-BF59</f>
        <v>2846</v>
      </c>
      <c r="BG60" s="21">
        <f>BG53-BG59</f>
        <v>4532</v>
      </c>
      <c r="BH60" s="21">
        <f>BH53-BH59</f>
        <v>10041</v>
      </c>
      <c r="BI60" s="21">
        <f>BI53-BI59</f>
        <v>4224</v>
      </c>
      <c r="BJ60" s="21">
        <f t="shared" ref="BJ60:BK60" si="432">BJ53-BJ59</f>
        <v>32972</v>
      </c>
      <c r="BK60" s="21">
        <f t="shared" si="432"/>
        <v>0</v>
      </c>
      <c r="BL60" s="21">
        <f t="shared" ref="BL60" si="433">BL53-BL59</f>
        <v>0</v>
      </c>
      <c r="BM60" s="21">
        <f t="shared" ref="BM60" si="434">BM53-BM59</f>
        <v>0</v>
      </c>
      <c r="BN60" s="21">
        <f t="shared" ref="BN60" si="435">BN53-BN59</f>
        <v>0</v>
      </c>
      <c r="BO60" s="21">
        <f t="shared" ref="BO60" si="436">BO53-BO59</f>
        <v>0</v>
      </c>
      <c r="BP60" s="21">
        <f t="shared" ref="BP60" si="437">BP53-BP59</f>
        <v>0</v>
      </c>
      <c r="BQ60" s="21">
        <f t="shared" ref="BQ60" si="438">BQ53-BQ59</f>
        <v>0</v>
      </c>
      <c r="BR60" s="21">
        <f t="shared" ref="BR60" si="439">BR53-BR59</f>
        <v>0</v>
      </c>
      <c r="BS60" s="21">
        <f t="shared" ref="BS60" si="440">BS53-BS59</f>
        <v>0</v>
      </c>
      <c r="BT60" s="21">
        <f t="shared" ref="BT60" si="441">BT53-BT59</f>
        <v>0</v>
      </c>
    </row>
    <row r="61" spans="2:72" s="17" customFormat="1" x14ac:dyDescent="0.35">
      <c r="B61" s="17" t="s">
        <v>75</v>
      </c>
      <c r="H61" s="17">
        <f>H60/H51</f>
        <v>0.31688311688311688</v>
      </c>
      <c r="I61" s="17">
        <f t="shared" ref="I61:AB61" si="442">I60/I51</f>
        <v>0.16839110191412313</v>
      </c>
      <c r="J61" s="17">
        <f t="shared" si="442"/>
        <v>0.29581041049513329</v>
      </c>
      <c r="K61" s="17">
        <f t="shared" si="442"/>
        <v>0.30121926843893665</v>
      </c>
      <c r="L61" s="44">
        <f t="shared" si="442"/>
        <v>0.34552199258081612</v>
      </c>
      <c r="M61" s="17">
        <f t="shared" si="442"/>
        <v>0.37559551252497309</v>
      </c>
      <c r="N61" s="17">
        <f t="shared" si="442"/>
        <v>0.37603829367872732</v>
      </c>
      <c r="O61" s="17">
        <f t="shared" si="442"/>
        <v>0.38859086746042132</v>
      </c>
      <c r="P61" s="44">
        <f t="shared" si="442"/>
        <v>0.22538610038610038</v>
      </c>
      <c r="Q61" s="17">
        <f t="shared" si="442"/>
        <v>7.4433174224343673E-2</v>
      </c>
      <c r="R61" s="17">
        <f t="shared" si="442"/>
        <v>0.10133198448828191</v>
      </c>
      <c r="S61" s="17">
        <f t="shared" si="442"/>
        <v>0.20756899686002314</v>
      </c>
      <c r="T61" s="44">
        <f t="shared" si="442"/>
        <v>0.29755283648498332</v>
      </c>
      <c r="U61" s="17">
        <f t="shared" si="442"/>
        <v>0.50344265936181243</v>
      </c>
      <c r="V61" s="17">
        <f t="shared" si="442"/>
        <v>0.5748896247240618</v>
      </c>
      <c r="W61" s="17">
        <f t="shared" si="442"/>
        <v>0.61597973125820027</v>
      </c>
      <c r="X61" s="44">
        <f t="shared" si="442"/>
        <v>0.64924742743050223</v>
      </c>
      <c r="Y61" s="17" t="e">
        <f t="shared" si="442"/>
        <v>#DIV/0!</v>
      </c>
      <c r="Z61" s="17" t="e">
        <f t="shared" si="442"/>
        <v>#DIV/0!</v>
      </c>
      <c r="AA61" s="17" t="e">
        <f t="shared" si="442"/>
        <v>#DIV/0!</v>
      </c>
      <c r="AB61" s="17" t="e">
        <f t="shared" si="442"/>
        <v>#DIV/0!</v>
      </c>
      <c r="AC61" s="17" t="e">
        <f t="shared" ref="AC61:AL61" si="443">AC60/AC51</f>
        <v>#DIV/0!</v>
      </c>
      <c r="AD61" s="17" t="e">
        <f t="shared" si="443"/>
        <v>#DIV/0!</v>
      </c>
      <c r="AE61" s="17" t="e">
        <f t="shared" si="443"/>
        <v>#DIV/0!</v>
      </c>
      <c r="AF61" s="17" t="e">
        <f t="shared" si="443"/>
        <v>#DIV/0!</v>
      </c>
      <c r="AG61" s="17" t="e">
        <f t="shared" si="443"/>
        <v>#DIV/0!</v>
      </c>
      <c r="AH61" s="17" t="e">
        <f t="shared" si="443"/>
        <v>#DIV/0!</v>
      </c>
      <c r="AI61" s="17" t="e">
        <f t="shared" si="443"/>
        <v>#DIV/0!</v>
      </c>
      <c r="AJ61" s="17" t="e">
        <f t="shared" si="443"/>
        <v>#DIV/0!</v>
      </c>
      <c r="AK61" s="17" t="e">
        <f t="shared" si="443"/>
        <v>#DIV/0!</v>
      </c>
      <c r="AL61" s="17" t="e">
        <f t="shared" si="443"/>
        <v>#DIV/0!</v>
      </c>
      <c r="AZ61" s="17" t="e">
        <f t="shared" ref="AZ61" si="444">AZ60/AZ51</f>
        <v>#DIV/0!</v>
      </c>
      <c r="BA61" s="17" t="e">
        <f t="shared" ref="BA61" si="445">BA60/BA51</f>
        <v>#DIV/0!</v>
      </c>
      <c r="BB61" s="17">
        <f t="shared" ref="BB61" si="446">BB60/BB51</f>
        <v>0.14910179640718563</v>
      </c>
      <c r="BC61" s="17">
        <f t="shared" ref="BC61" si="447">BC60/BC51</f>
        <v>0.27988422575976846</v>
      </c>
      <c r="BD61" s="17">
        <f t="shared" ref="BD61" si="448">BD60/BD51</f>
        <v>0.33045089561457691</v>
      </c>
      <c r="BE61" s="17">
        <f t="shared" ref="BE61" si="449">BE60/BE51</f>
        <v>0.32468419255718678</v>
      </c>
      <c r="BF61" s="17">
        <f t="shared" ref="BF61" si="450">BF60/BF51</f>
        <v>0.2606704524638212</v>
      </c>
      <c r="BG61" s="17">
        <f t="shared" ref="BG61" si="451">BG60/BG51</f>
        <v>0.27178410794602698</v>
      </c>
      <c r="BH61" s="17">
        <f t="shared" ref="BH61" si="452">BH60/BH51</f>
        <v>0.37307720888756779</v>
      </c>
      <c r="BI61" s="17">
        <f t="shared" ref="BI61" si="453">BI60/BI51</f>
        <v>0.1565952398606065</v>
      </c>
      <c r="BJ61" s="17">
        <f t="shared" ref="BJ61" si="454">BJ60/BJ51</f>
        <v>0.54121663766783756</v>
      </c>
      <c r="BK61" s="17" t="e">
        <f t="shared" ref="BK61" si="455">BK60/BK51</f>
        <v>#DIV/0!</v>
      </c>
      <c r="BL61" s="17" t="e">
        <f t="shared" ref="BL61" si="456">BL60/BL51</f>
        <v>#DIV/0!</v>
      </c>
      <c r="BM61" s="17" t="e">
        <f t="shared" ref="BM61" si="457">BM60/BM51</f>
        <v>#DIV/0!</v>
      </c>
      <c r="BN61" s="17" t="e">
        <f t="shared" ref="BN61" si="458">BN60/BN51</f>
        <v>#DIV/0!</v>
      </c>
      <c r="BO61" s="17" t="e">
        <f t="shared" ref="BO61" si="459">BO60/BO51</f>
        <v>#DIV/0!</v>
      </c>
      <c r="BP61" s="17" t="e">
        <f t="shared" ref="BP61" si="460">BP60/BP51</f>
        <v>#DIV/0!</v>
      </c>
      <c r="BQ61" s="17" t="e">
        <f t="shared" ref="BQ61" si="461">BQ60/BQ51</f>
        <v>#DIV/0!</v>
      </c>
      <c r="BR61" s="17" t="e">
        <f t="shared" ref="BR61" si="462">BR60/BR51</f>
        <v>#DIV/0!</v>
      </c>
      <c r="BS61" s="17" t="e">
        <f t="shared" ref="BS61" si="463">BS60/BS51</f>
        <v>#DIV/0!</v>
      </c>
      <c r="BT61" s="17" t="e">
        <f t="shared" ref="BT61" si="464">BT60/BT51</f>
        <v>#DIV/0!</v>
      </c>
    </row>
    <row r="62" spans="2:72" s="9" customFormat="1" x14ac:dyDescent="0.35">
      <c r="B62" s="9" t="s">
        <v>55</v>
      </c>
      <c r="D62" s="24"/>
      <c r="E62" s="24"/>
      <c r="F62" s="24"/>
      <c r="G62" s="24"/>
      <c r="H62" s="24"/>
      <c r="I62" s="24"/>
      <c r="J62" s="24"/>
      <c r="K62" s="24"/>
      <c r="L62" s="42"/>
      <c r="M62" s="24"/>
      <c r="N62" s="24"/>
      <c r="O62" s="24"/>
      <c r="P62" s="42"/>
      <c r="Q62" s="24"/>
      <c r="R62" s="24"/>
      <c r="S62" s="24"/>
      <c r="T62" s="42"/>
      <c r="U62" s="24"/>
      <c r="V62" s="24"/>
      <c r="W62" s="24"/>
      <c r="X62" s="42"/>
      <c r="Y62" s="24"/>
      <c r="Z62" s="24"/>
      <c r="AA62" s="24"/>
      <c r="AB62" s="24"/>
      <c r="AC62" s="24"/>
      <c r="AD62" s="24"/>
      <c r="AE62" s="24"/>
      <c r="AF62" s="24"/>
      <c r="AG62" s="24"/>
      <c r="AH62" s="24"/>
      <c r="AI62" s="24"/>
      <c r="AJ62" s="24"/>
      <c r="AK62" s="24"/>
      <c r="AL62" s="24"/>
      <c r="AZ62" s="24"/>
      <c r="BA62" s="24"/>
      <c r="BB62" s="24"/>
      <c r="BC62" s="24"/>
      <c r="BD62" s="24"/>
      <c r="BE62" s="24"/>
      <c r="BF62" s="24"/>
      <c r="BG62" s="24"/>
      <c r="BH62" s="24"/>
      <c r="BI62" s="24"/>
      <c r="BK62" s="24"/>
      <c r="BL62" s="24"/>
      <c r="BM62" s="24"/>
      <c r="BN62" s="24"/>
      <c r="BO62" s="24"/>
      <c r="BP62" s="24"/>
      <c r="BQ62" s="24"/>
      <c r="BR62" s="24"/>
      <c r="BS62" s="24"/>
      <c r="BT62" s="24"/>
    </row>
    <row r="63" spans="2:72" x14ac:dyDescent="0.35">
      <c r="B63" t="s">
        <v>56</v>
      </c>
      <c r="D63" s="3"/>
      <c r="E63" s="3"/>
      <c r="F63" s="3"/>
      <c r="G63" s="3"/>
      <c r="H63" s="3">
        <v>31</v>
      </c>
      <c r="I63" s="3">
        <v>13</v>
      </c>
      <c r="J63" s="3">
        <v>7</v>
      </c>
      <c r="K63" s="3">
        <f>BG63-J63-I63-H63</f>
        <v>6</v>
      </c>
      <c r="L63" s="35">
        <v>6</v>
      </c>
      <c r="M63" s="3">
        <v>6</v>
      </c>
      <c r="N63" s="3">
        <v>7</v>
      </c>
      <c r="O63" s="3">
        <f>BH63-N63-M63-L63</f>
        <v>10</v>
      </c>
      <c r="P63" s="35">
        <v>18</v>
      </c>
      <c r="Q63" s="3">
        <v>46</v>
      </c>
      <c r="R63" s="3">
        <v>88</v>
      </c>
      <c r="S63" s="3">
        <f>BI63-R63-Q63-P63</f>
        <v>115</v>
      </c>
      <c r="T63" s="35">
        <v>150</v>
      </c>
      <c r="U63" s="3">
        <v>187</v>
      </c>
      <c r="V63" s="3">
        <v>234</v>
      </c>
      <c r="W63" s="3">
        <f>BJ63-V63-U63-T63</f>
        <v>295</v>
      </c>
      <c r="X63" s="35">
        <v>359</v>
      </c>
      <c r="Y63" s="3"/>
      <c r="Z63" s="3"/>
      <c r="AA63" s="3"/>
      <c r="AB63" s="3"/>
      <c r="AC63" s="3"/>
      <c r="AD63" s="3"/>
      <c r="AE63" s="3"/>
      <c r="AF63" s="3"/>
      <c r="AG63" s="3"/>
      <c r="AH63" s="3"/>
      <c r="AI63" s="3"/>
      <c r="AJ63" s="3"/>
      <c r="AK63" s="3"/>
      <c r="AL63" s="3"/>
      <c r="AZ63" s="3"/>
      <c r="BA63" s="3"/>
      <c r="BB63" s="3">
        <v>39</v>
      </c>
      <c r="BC63" s="3">
        <v>54</v>
      </c>
      <c r="BD63" s="3">
        <v>69</v>
      </c>
      <c r="BE63" s="3">
        <v>136</v>
      </c>
      <c r="BF63" s="3">
        <v>178</v>
      </c>
      <c r="BG63" s="3">
        <v>57</v>
      </c>
      <c r="BH63" s="3">
        <v>29</v>
      </c>
      <c r="BI63" s="3">
        <v>267</v>
      </c>
      <c r="BJ63" s="3">
        <v>866</v>
      </c>
      <c r="BK63" s="3"/>
      <c r="BL63" s="3"/>
      <c r="BM63" s="3"/>
      <c r="BN63" s="3"/>
      <c r="BO63" s="3"/>
      <c r="BP63" s="3"/>
      <c r="BQ63" s="3"/>
      <c r="BR63" s="3"/>
      <c r="BS63" s="3"/>
      <c r="BT63" s="3"/>
    </row>
    <row r="64" spans="2:72" x14ac:dyDescent="0.35">
      <c r="B64" t="s">
        <v>57</v>
      </c>
      <c r="D64" s="3"/>
      <c r="E64" s="3"/>
      <c r="F64" s="3"/>
      <c r="G64" s="3"/>
      <c r="H64" s="3">
        <v>-25</v>
      </c>
      <c r="I64" s="3">
        <v>-54</v>
      </c>
      <c r="J64" s="3">
        <v>-53</v>
      </c>
      <c r="K64" s="3">
        <f>BG64-J64-I64-H64</f>
        <v>-52</v>
      </c>
      <c r="L64" s="35">
        <v>-53</v>
      </c>
      <c r="M64" s="3">
        <v>-60</v>
      </c>
      <c r="N64" s="3">
        <v>-62</v>
      </c>
      <c r="O64" s="3">
        <f>BH64-N64-M64-L64</f>
        <v>-61</v>
      </c>
      <c r="P64" s="35">
        <v>-68</v>
      </c>
      <c r="Q64" s="3">
        <v>-65</v>
      </c>
      <c r="R64" s="3">
        <v>-65</v>
      </c>
      <c r="S64" s="3">
        <f>BI64-R64-Q64-P64</f>
        <v>-64</v>
      </c>
      <c r="T64" s="35">
        <v>-66</v>
      </c>
      <c r="U64" s="3">
        <v>-65</v>
      </c>
      <c r="V64" s="3">
        <v>-63</v>
      </c>
      <c r="W64" s="3">
        <f>BJ64-V64-U64-T64</f>
        <v>-63</v>
      </c>
      <c r="X64" s="35">
        <v>-64</v>
      </c>
      <c r="Y64" s="3"/>
      <c r="Z64" s="3"/>
      <c r="AA64" s="3"/>
      <c r="AB64" s="3"/>
      <c r="AC64" s="3"/>
      <c r="AD64" s="3"/>
      <c r="AE64" s="3"/>
      <c r="AF64" s="3"/>
      <c r="AG64" s="3"/>
      <c r="AH64" s="3"/>
      <c r="AI64" s="3"/>
      <c r="AJ64" s="3"/>
      <c r="AK64" s="3"/>
      <c r="AL64" s="3"/>
      <c r="AZ64" s="3"/>
      <c r="BA64" s="3"/>
      <c r="BB64" s="3">
        <v>-47</v>
      </c>
      <c r="BC64" s="3">
        <v>-58</v>
      </c>
      <c r="BD64" s="3">
        <v>-61</v>
      </c>
      <c r="BE64" s="3">
        <v>-58</v>
      </c>
      <c r="BF64" s="3">
        <v>-52</v>
      </c>
      <c r="BG64" s="3">
        <v>-184</v>
      </c>
      <c r="BH64" s="3">
        <v>-236</v>
      </c>
      <c r="BI64" s="3">
        <v>-262</v>
      </c>
      <c r="BJ64" s="3">
        <v>-257</v>
      </c>
      <c r="BK64" s="3"/>
      <c r="BL64" s="3"/>
      <c r="BM64" s="3"/>
      <c r="BN64" s="3"/>
      <c r="BO64" s="3"/>
      <c r="BP64" s="3"/>
      <c r="BQ64" s="3"/>
      <c r="BR64" s="3"/>
      <c r="BS64" s="3"/>
      <c r="BT64" s="3"/>
    </row>
    <row r="65" spans="2:72" s="11" customFormat="1" x14ac:dyDescent="0.35">
      <c r="B65" s="11" t="s">
        <v>58</v>
      </c>
      <c r="D65" s="20"/>
      <c r="E65" s="20"/>
      <c r="F65" s="20"/>
      <c r="G65" s="20"/>
      <c r="H65" s="20">
        <v>-1</v>
      </c>
      <c r="I65" s="20">
        <v>-1</v>
      </c>
      <c r="J65" s="20">
        <v>-4</v>
      </c>
      <c r="K65" s="3">
        <f>BG65-J65-I65-H65</f>
        <v>10</v>
      </c>
      <c r="L65" s="36">
        <v>135</v>
      </c>
      <c r="M65" s="20">
        <v>4</v>
      </c>
      <c r="N65" s="20">
        <v>22</v>
      </c>
      <c r="O65" s="3">
        <f>BH65-N65-M65-L65</f>
        <v>-54</v>
      </c>
      <c r="P65" s="36">
        <v>-13</v>
      </c>
      <c r="Q65" s="20">
        <v>-5</v>
      </c>
      <c r="R65" s="20">
        <v>-11</v>
      </c>
      <c r="S65" s="3">
        <f>BI65-R65-Q65-P65</f>
        <v>-19</v>
      </c>
      <c r="T65" s="36">
        <v>-15</v>
      </c>
      <c r="U65" s="20">
        <v>59</v>
      </c>
      <c r="V65" s="20">
        <v>-66</v>
      </c>
      <c r="W65" s="3">
        <f>BJ65-V65-U65-T65</f>
        <v>259</v>
      </c>
      <c r="X65" s="36">
        <v>75</v>
      </c>
      <c r="Y65" s="20"/>
      <c r="Z65" s="20"/>
      <c r="AA65" s="20"/>
      <c r="AB65" s="20"/>
      <c r="AC65" s="20"/>
      <c r="AD65" s="20"/>
      <c r="AE65" s="20"/>
      <c r="AF65" s="20"/>
      <c r="AG65" s="20"/>
      <c r="AH65" s="20"/>
      <c r="AI65" s="20"/>
      <c r="AJ65" s="20"/>
      <c r="AK65" s="20"/>
      <c r="AL65" s="20"/>
      <c r="AZ65" s="20"/>
      <c r="BA65" s="20"/>
      <c r="BB65" s="20">
        <v>4</v>
      </c>
      <c r="BC65" s="20">
        <v>-25</v>
      </c>
      <c r="BD65" s="20">
        <v>-22</v>
      </c>
      <c r="BE65" s="20">
        <v>14</v>
      </c>
      <c r="BF65" s="20">
        <v>-2</v>
      </c>
      <c r="BG65" s="20">
        <v>4</v>
      </c>
      <c r="BH65" s="20">
        <v>107</v>
      </c>
      <c r="BI65" s="20">
        <v>-48</v>
      </c>
      <c r="BJ65" s="11">
        <v>237</v>
      </c>
      <c r="BK65" s="20"/>
      <c r="BL65" s="20"/>
      <c r="BM65" s="20"/>
      <c r="BN65" s="20"/>
      <c r="BO65" s="20"/>
      <c r="BP65" s="20"/>
      <c r="BQ65" s="20"/>
      <c r="BR65" s="20"/>
      <c r="BS65" s="20"/>
      <c r="BT65" s="20"/>
    </row>
    <row r="66" spans="2:72" s="13" customFormat="1" x14ac:dyDescent="0.35">
      <c r="B66" s="13" t="s">
        <v>59</v>
      </c>
      <c r="D66" s="22">
        <f t="shared" ref="D66" si="465">SUM(D63:D65)</f>
        <v>0</v>
      </c>
      <c r="E66" s="22">
        <f t="shared" ref="E66" si="466">SUM(E63:E65)</f>
        <v>0</v>
      </c>
      <c r="F66" s="22">
        <f t="shared" ref="F66" si="467">SUM(F63:F65)</f>
        <v>0</v>
      </c>
      <c r="G66" s="22">
        <f t="shared" ref="G66" si="468">SUM(G63:G65)</f>
        <v>0</v>
      </c>
      <c r="H66" s="22">
        <f t="shared" ref="H66" si="469">SUM(H63:H65)</f>
        <v>5</v>
      </c>
      <c r="I66" s="22">
        <f t="shared" ref="I66" si="470">SUM(I63:I65)</f>
        <v>-42</v>
      </c>
      <c r="J66" s="22">
        <f t="shared" ref="J66" si="471">SUM(J63:J65)</f>
        <v>-50</v>
      </c>
      <c r="K66" s="22">
        <f t="shared" ref="K66" si="472">SUM(K63:K65)</f>
        <v>-36</v>
      </c>
      <c r="L66" s="43">
        <f t="shared" ref="L66" si="473">SUM(L63:L65)</f>
        <v>88</v>
      </c>
      <c r="M66" s="22">
        <f t="shared" ref="M66" si="474">SUM(M63:M65)</f>
        <v>-50</v>
      </c>
      <c r="N66" s="22">
        <f t="shared" ref="N66" si="475">SUM(N63:N65)</f>
        <v>-33</v>
      </c>
      <c r="O66" s="22">
        <f t="shared" ref="O66" si="476">SUM(O63:O65)</f>
        <v>-105</v>
      </c>
      <c r="P66" s="43">
        <f t="shared" ref="P66" si="477">SUM(P63:P65)</f>
        <v>-63</v>
      </c>
      <c r="Q66" s="22">
        <f t="shared" ref="Q66" si="478">SUM(Q63:Q65)</f>
        <v>-24</v>
      </c>
      <c r="R66" s="22">
        <f t="shared" ref="R66" si="479">SUM(R63:R65)</f>
        <v>12</v>
      </c>
      <c r="S66" s="22">
        <f t="shared" ref="S66" si="480">SUM(S63:S65)</f>
        <v>32</v>
      </c>
      <c r="T66" s="43">
        <f t="shared" ref="T66" si="481">SUM(T63:T65)</f>
        <v>69</v>
      </c>
      <c r="U66" s="22">
        <f t="shared" ref="U66" si="482">SUM(U63:U65)</f>
        <v>181</v>
      </c>
      <c r="V66" s="22">
        <f t="shared" ref="V66" si="483">SUM(V63:V65)</f>
        <v>105</v>
      </c>
      <c r="W66" s="22">
        <f t="shared" ref="W66" si="484">SUM(W63:W65)</f>
        <v>491</v>
      </c>
      <c r="X66" s="43">
        <f t="shared" ref="X66" si="485">SUM(X63:X65)</f>
        <v>370</v>
      </c>
      <c r="Y66" s="22">
        <f t="shared" ref="Y66" si="486">SUM(Y63:Y65)</f>
        <v>0</v>
      </c>
      <c r="Z66" s="22">
        <f t="shared" ref="Z66" si="487">SUM(Z63:Z65)</f>
        <v>0</v>
      </c>
      <c r="AA66" s="22">
        <f t="shared" ref="AA66" si="488">SUM(AA63:AA65)</f>
        <v>0</v>
      </c>
      <c r="AB66" s="22">
        <f t="shared" ref="AB66:AL66" si="489">SUM(AB63:AB65)</f>
        <v>0</v>
      </c>
      <c r="AC66" s="22">
        <f t="shared" si="489"/>
        <v>0</v>
      </c>
      <c r="AD66" s="22">
        <f t="shared" si="489"/>
        <v>0</v>
      </c>
      <c r="AE66" s="22">
        <f t="shared" si="489"/>
        <v>0</v>
      </c>
      <c r="AF66" s="22">
        <f t="shared" si="489"/>
        <v>0</v>
      </c>
      <c r="AG66" s="22">
        <f t="shared" si="489"/>
        <v>0</v>
      </c>
      <c r="AH66" s="22">
        <f t="shared" si="489"/>
        <v>0</v>
      </c>
      <c r="AI66" s="22">
        <f t="shared" si="489"/>
        <v>0</v>
      </c>
      <c r="AJ66" s="22">
        <f t="shared" si="489"/>
        <v>0</v>
      </c>
      <c r="AK66" s="22">
        <f t="shared" si="489"/>
        <v>0</v>
      </c>
      <c r="AL66" s="22">
        <f t="shared" si="489"/>
        <v>0</v>
      </c>
      <c r="AZ66" s="22">
        <f t="shared" ref="AZ66:BE66" si="490">SUM(AZ63:AZ65)</f>
        <v>0</v>
      </c>
      <c r="BA66" s="22">
        <f t="shared" si="490"/>
        <v>0</v>
      </c>
      <c r="BB66" s="22">
        <f t="shared" si="490"/>
        <v>-4</v>
      </c>
      <c r="BC66" s="22">
        <f t="shared" si="490"/>
        <v>-29</v>
      </c>
      <c r="BD66" s="22">
        <f t="shared" si="490"/>
        <v>-14</v>
      </c>
      <c r="BE66" s="22">
        <f t="shared" si="490"/>
        <v>92</v>
      </c>
      <c r="BF66" s="22">
        <f>SUM(BF63:BF65)</f>
        <v>124</v>
      </c>
      <c r="BG66" s="22">
        <f>SUM(BG63:BG65)</f>
        <v>-123</v>
      </c>
      <c r="BH66" s="22">
        <f>SUM(BH63:BH65)</f>
        <v>-100</v>
      </c>
      <c r="BI66" s="22">
        <f>SUM(BI63:BI65)</f>
        <v>-43</v>
      </c>
      <c r="BJ66" s="22">
        <f t="shared" ref="BJ66" si="491">SUM(BJ63:BJ65)</f>
        <v>846</v>
      </c>
      <c r="BK66" s="22">
        <f t="shared" ref="BK66:BT66" si="492">SUM(BK63:BK65)</f>
        <v>0</v>
      </c>
      <c r="BL66" s="22">
        <f t="shared" si="492"/>
        <v>0</v>
      </c>
      <c r="BM66" s="22">
        <f t="shared" si="492"/>
        <v>0</v>
      </c>
      <c r="BN66" s="22">
        <f t="shared" si="492"/>
        <v>0</v>
      </c>
      <c r="BO66" s="22">
        <f t="shared" si="492"/>
        <v>0</v>
      </c>
      <c r="BP66" s="22">
        <f t="shared" si="492"/>
        <v>0</v>
      </c>
      <c r="BQ66" s="22">
        <f t="shared" si="492"/>
        <v>0</v>
      </c>
      <c r="BR66" s="22">
        <f t="shared" si="492"/>
        <v>0</v>
      </c>
      <c r="BS66" s="22">
        <f t="shared" si="492"/>
        <v>0</v>
      </c>
      <c r="BT66" s="22">
        <f t="shared" si="492"/>
        <v>0</v>
      </c>
    </row>
    <row r="67" spans="2:72" s="12" customFormat="1" x14ac:dyDescent="0.35">
      <c r="B67" s="12" t="s">
        <v>60</v>
      </c>
      <c r="D67" s="21">
        <f t="shared" ref="D67" si="493">D60+D66</f>
        <v>0</v>
      </c>
      <c r="E67" s="21">
        <f t="shared" ref="E67" si="494">E60+E66</f>
        <v>0</v>
      </c>
      <c r="F67" s="21">
        <f t="shared" ref="F67" si="495">F60+F66</f>
        <v>0</v>
      </c>
      <c r="G67" s="21">
        <f t="shared" ref="G67" si="496">G60+G66</f>
        <v>0</v>
      </c>
      <c r="H67" s="21">
        <f t="shared" ref="H67" si="497">H60+H66</f>
        <v>981</v>
      </c>
      <c r="I67" s="21">
        <f t="shared" ref="I67" si="498">I60+I66</f>
        <v>609</v>
      </c>
      <c r="J67" s="21">
        <f t="shared" ref="J67" si="499">J60+J66</f>
        <v>1348</v>
      </c>
      <c r="K67" s="21">
        <f t="shared" ref="K67" si="500">K60+K66</f>
        <v>1471</v>
      </c>
      <c r="L67" s="37">
        <f t="shared" ref="L67" si="501">L60+L66</f>
        <v>2044</v>
      </c>
      <c r="M67" s="21">
        <f t="shared" ref="M67" si="502">M60+M66</f>
        <v>2394</v>
      </c>
      <c r="N67" s="21">
        <f t="shared" ref="N67" si="503">N60+N66</f>
        <v>2638</v>
      </c>
      <c r="O67" s="21">
        <f t="shared" ref="O67" si="504">O60+O66</f>
        <v>2865</v>
      </c>
      <c r="P67" s="37">
        <f t="shared" ref="P67" si="505">P60+P66</f>
        <v>1805</v>
      </c>
      <c r="Q67" s="21">
        <f t="shared" ref="Q67" si="506">Q60+Q66</f>
        <v>475</v>
      </c>
      <c r="R67" s="21">
        <f t="shared" ref="R67" si="507">R60+R66</f>
        <v>613</v>
      </c>
      <c r="S67" s="21">
        <f t="shared" ref="S67" si="508">S60+S66</f>
        <v>1288</v>
      </c>
      <c r="T67" s="37">
        <f t="shared" ref="T67" si="509">T60+T66</f>
        <v>2209</v>
      </c>
      <c r="U67" s="21">
        <f t="shared" ref="U67" si="510">U60+U66</f>
        <v>6981</v>
      </c>
      <c r="V67" s="21">
        <f t="shared" ref="V67" si="511">V60+V66</f>
        <v>10522</v>
      </c>
      <c r="W67" s="21">
        <f t="shared" ref="W67" si="512">W60+W66</f>
        <v>14106</v>
      </c>
      <c r="X67" s="37">
        <f t="shared" ref="X67" si="513">X60+X66</f>
        <v>17279</v>
      </c>
      <c r="Y67" s="21">
        <f t="shared" ref="Y67" si="514">Y60+Y66</f>
        <v>0</v>
      </c>
      <c r="Z67" s="21">
        <f t="shared" ref="Z67" si="515">Z60+Z66</f>
        <v>0</v>
      </c>
      <c r="AA67" s="21">
        <f t="shared" ref="AA67" si="516">AA60+AA66</f>
        <v>0</v>
      </c>
      <c r="AB67" s="21">
        <f t="shared" ref="AB67:AL67" si="517">AB60+AB66</f>
        <v>0</v>
      </c>
      <c r="AC67" s="21">
        <f t="shared" si="517"/>
        <v>0</v>
      </c>
      <c r="AD67" s="21">
        <f t="shared" si="517"/>
        <v>0</v>
      </c>
      <c r="AE67" s="21">
        <f t="shared" si="517"/>
        <v>0</v>
      </c>
      <c r="AF67" s="21">
        <f t="shared" si="517"/>
        <v>0</v>
      </c>
      <c r="AG67" s="21">
        <f t="shared" si="517"/>
        <v>0</v>
      </c>
      <c r="AH67" s="21">
        <f t="shared" si="517"/>
        <v>0</v>
      </c>
      <c r="AI67" s="21">
        <f t="shared" si="517"/>
        <v>0</v>
      </c>
      <c r="AJ67" s="21">
        <f t="shared" si="517"/>
        <v>0</v>
      </c>
      <c r="AK67" s="21">
        <f t="shared" si="517"/>
        <v>0</v>
      </c>
      <c r="AL67" s="21">
        <f t="shared" si="517"/>
        <v>0</v>
      </c>
      <c r="AZ67" s="21">
        <f t="shared" ref="AZ67:BE67" si="518">AZ60+AZ66</f>
        <v>0</v>
      </c>
      <c r="BA67" s="21">
        <f t="shared" si="518"/>
        <v>0</v>
      </c>
      <c r="BB67" s="21">
        <f t="shared" si="518"/>
        <v>743</v>
      </c>
      <c r="BC67" s="21">
        <f t="shared" si="518"/>
        <v>1905</v>
      </c>
      <c r="BD67" s="21">
        <f t="shared" si="518"/>
        <v>3196</v>
      </c>
      <c r="BE67" s="21">
        <f t="shared" si="518"/>
        <v>3896</v>
      </c>
      <c r="BF67" s="21">
        <f>BF60+BF66</f>
        <v>2970</v>
      </c>
      <c r="BG67" s="21">
        <f>BG60+BG66</f>
        <v>4409</v>
      </c>
      <c r="BH67" s="21">
        <f>BH60+BH66</f>
        <v>9941</v>
      </c>
      <c r="BI67" s="21">
        <f>BI60+BI66</f>
        <v>4181</v>
      </c>
      <c r="BJ67" s="21">
        <f t="shared" ref="BJ67" si="519">BJ60+BJ66</f>
        <v>33818</v>
      </c>
      <c r="BK67" s="21">
        <f t="shared" ref="BK67:BT67" si="520">BK60+BK66</f>
        <v>0</v>
      </c>
      <c r="BL67" s="21">
        <f t="shared" si="520"/>
        <v>0</v>
      </c>
      <c r="BM67" s="21">
        <f t="shared" si="520"/>
        <v>0</v>
      </c>
      <c r="BN67" s="21">
        <f t="shared" si="520"/>
        <v>0</v>
      </c>
      <c r="BO67" s="21">
        <f t="shared" si="520"/>
        <v>0</v>
      </c>
      <c r="BP67" s="21">
        <f t="shared" si="520"/>
        <v>0</v>
      </c>
      <c r="BQ67" s="21">
        <f t="shared" si="520"/>
        <v>0</v>
      </c>
      <c r="BR67" s="21">
        <f t="shared" si="520"/>
        <v>0</v>
      </c>
      <c r="BS67" s="21">
        <f t="shared" si="520"/>
        <v>0</v>
      </c>
      <c r="BT67" s="21">
        <f t="shared" si="520"/>
        <v>0</v>
      </c>
    </row>
    <row r="68" spans="2:72" s="11" customFormat="1" x14ac:dyDescent="0.35">
      <c r="B68" s="11" t="s">
        <v>61</v>
      </c>
      <c r="D68" s="20"/>
      <c r="E68" s="20"/>
      <c r="F68" s="20"/>
      <c r="G68" s="20"/>
      <c r="H68" s="20">
        <v>64</v>
      </c>
      <c r="I68" s="20">
        <v>-13</v>
      </c>
      <c r="J68" s="20">
        <v>12</v>
      </c>
      <c r="K68" s="20">
        <f>BG68-J68-I68-H68</f>
        <v>14</v>
      </c>
      <c r="L68" s="36">
        <v>132</v>
      </c>
      <c r="M68" s="20">
        <v>20</v>
      </c>
      <c r="N68" s="20">
        <v>174</v>
      </c>
      <c r="O68" s="20">
        <f>BH68-N68-M68-L68</f>
        <v>-137</v>
      </c>
      <c r="P68" s="36">
        <v>187</v>
      </c>
      <c r="Q68" s="20">
        <v>-181</v>
      </c>
      <c r="R68" s="20">
        <v>-67</v>
      </c>
      <c r="S68" s="20">
        <f>BI68-R68-Q68-P68</f>
        <v>-126</v>
      </c>
      <c r="T68" s="36">
        <v>166</v>
      </c>
      <c r="U68" s="20">
        <v>793</v>
      </c>
      <c r="V68" s="20">
        <v>1279</v>
      </c>
      <c r="W68" s="20">
        <f>BJ68-V68-U68-T68</f>
        <v>1820</v>
      </c>
      <c r="X68" s="36">
        <v>2398</v>
      </c>
      <c r="Y68" s="20"/>
      <c r="Z68" s="20"/>
      <c r="AA68" s="20"/>
      <c r="AB68" s="20"/>
      <c r="AC68" s="20"/>
      <c r="AD68" s="20"/>
      <c r="AE68" s="20"/>
      <c r="AF68" s="20"/>
      <c r="AG68" s="20"/>
      <c r="AH68" s="20"/>
      <c r="AI68" s="20"/>
      <c r="AJ68" s="20"/>
      <c r="AK68" s="20"/>
      <c r="AL68" s="20"/>
      <c r="AZ68" s="20"/>
      <c r="BA68" s="20"/>
      <c r="BB68" s="20">
        <v>129</v>
      </c>
      <c r="BC68" s="20">
        <v>239</v>
      </c>
      <c r="BD68" s="20">
        <v>149</v>
      </c>
      <c r="BE68" s="20">
        <v>-245</v>
      </c>
      <c r="BF68" s="20">
        <v>174</v>
      </c>
      <c r="BG68" s="20">
        <v>77</v>
      </c>
      <c r="BH68" s="20">
        <v>189</v>
      </c>
      <c r="BI68" s="20">
        <v>-187</v>
      </c>
      <c r="BJ68" s="11">
        <v>4058</v>
      </c>
      <c r="BK68" s="20"/>
      <c r="BL68" s="20"/>
      <c r="BM68" s="20"/>
      <c r="BN68" s="20"/>
      <c r="BO68" s="20"/>
      <c r="BP68" s="20"/>
      <c r="BQ68" s="20"/>
      <c r="BR68" s="20"/>
      <c r="BS68" s="20"/>
      <c r="BT68" s="20"/>
    </row>
    <row r="69" spans="2:72" x14ac:dyDescent="0.35">
      <c r="B69" t="s">
        <v>62</v>
      </c>
      <c r="D69" s="3">
        <f t="shared" ref="D69" si="521">D67-D68</f>
        <v>0</v>
      </c>
      <c r="E69" s="3">
        <f t="shared" ref="E69" si="522">E67-E68</f>
        <v>0</v>
      </c>
      <c r="F69" s="3">
        <f t="shared" ref="F69" si="523">F67-F68</f>
        <v>0</v>
      </c>
      <c r="G69" s="3">
        <f t="shared" ref="G69" si="524">G67-G68</f>
        <v>0</v>
      </c>
      <c r="H69" s="3">
        <f t="shared" ref="H69" si="525">H67-H68</f>
        <v>917</v>
      </c>
      <c r="I69" s="3">
        <f t="shared" ref="I69" si="526">I67-I68</f>
        <v>622</v>
      </c>
      <c r="J69" s="3">
        <f t="shared" ref="J69" si="527">J67-J68</f>
        <v>1336</v>
      </c>
      <c r="K69" s="3">
        <f t="shared" ref="K69" si="528">K67-K68</f>
        <v>1457</v>
      </c>
      <c r="L69" s="35">
        <f t="shared" ref="L69" si="529">L67-L68</f>
        <v>1912</v>
      </c>
      <c r="M69" s="3">
        <f t="shared" ref="M69" si="530">M67-M68</f>
        <v>2374</v>
      </c>
      <c r="N69" s="3">
        <f t="shared" ref="N69" si="531">N67-N68</f>
        <v>2464</v>
      </c>
      <c r="O69" s="3">
        <f t="shared" ref="O69" si="532">O67-O68</f>
        <v>3002</v>
      </c>
      <c r="P69" s="35">
        <f t="shared" ref="P69" si="533">P67-P68</f>
        <v>1618</v>
      </c>
      <c r="Q69" s="3">
        <f t="shared" ref="Q69" si="534">Q67-Q68</f>
        <v>656</v>
      </c>
      <c r="R69" s="3">
        <f t="shared" ref="R69" si="535">R67-R68</f>
        <v>680</v>
      </c>
      <c r="S69" s="3">
        <f t="shared" ref="S69" si="536">S67-S68</f>
        <v>1414</v>
      </c>
      <c r="T69" s="35">
        <f t="shared" ref="T69" si="537">T67-T68</f>
        <v>2043</v>
      </c>
      <c r="U69" s="3">
        <f t="shared" ref="U69" si="538">U67-U68</f>
        <v>6188</v>
      </c>
      <c r="V69" s="3">
        <f t="shared" ref="V69" si="539">V67-V68</f>
        <v>9243</v>
      </c>
      <c r="W69" s="3">
        <f t="shared" ref="W69" si="540">W67-W68</f>
        <v>12286</v>
      </c>
      <c r="X69" s="35">
        <f t="shared" ref="X69" si="541">X67-X68</f>
        <v>14881</v>
      </c>
      <c r="Y69" s="3">
        <f t="shared" ref="Y69" si="542">Y67-Y68</f>
        <v>0</v>
      </c>
      <c r="Z69" s="3">
        <f t="shared" ref="Z69" si="543">Z67-Z68</f>
        <v>0</v>
      </c>
      <c r="AA69" s="3">
        <f t="shared" ref="AA69" si="544">AA67-AA68</f>
        <v>0</v>
      </c>
      <c r="AB69" s="3">
        <f t="shared" ref="AB69:AL69" si="545">AB67-AB68</f>
        <v>0</v>
      </c>
      <c r="AC69" s="3">
        <f t="shared" si="545"/>
        <v>0</v>
      </c>
      <c r="AD69" s="3">
        <f t="shared" si="545"/>
        <v>0</v>
      </c>
      <c r="AE69" s="3">
        <f t="shared" si="545"/>
        <v>0</v>
      </c>
      <c r="AF69" s="3">
        <f t="shared" si="545"/>
        <v>0</v>
      </c>
      <c r="AG69" s="3">
        <f t="shared" si="545"/>
        <v>0</v>
      </c>
      <c r="AH69" s="3">
        <f t="shared" si="545"/>
        <v>0</v>
      </c>
      <c r="AI69" s="3">
        <f t="shared" si="545"/>
        <v>0</v>
      </c>
      <c r="AJ69" s="3">
        <f t="shared" si="545"/>
        <v>0</v>
      </c>
      <c r="AK69" s="3">
        <f t="shared" si="545"/>
        <v>0</v>
      </c>
      <c r="AL69" s="3">
        <f t="shared" si="545"/>
        <v>0</v>
      </c>
      <c r="AZ69" s="3">
        <f t="shared" ref="AZ69:BE69" si="546">AZ67-AZ68</f>
        <v>0</v>
      </c>
      <c r="BA69" s="3">
        <f t="shared" si="546"/>
        <v>0</v>
      </c>
      <c r="BB69" s="3">
        <f t="shared" si="546"/>
        <v>614</v>
      </c>
      <c r="BC69" s="3">
        <f t="shared" si="546"/>
        <v>1666</v>
      </c>
      <c r="BD69" s="3">
        <f t="shared" si="546"/>
        <v>3047</v>
      </c>
      <c r="BE69" s="3">
        <f t="shared" si="546"/>
        <v>4141</v>
      </c>
      <c r="BF69" s="3">
        <f>BF67-BF68</f>
        <v>2796</v>
      </c>
      <c r="BG69" s="3">
        <f>BG67-BG68</f>
        <v>4332</v>
      </c>
      <c r="BH69" s="3">
        <f>BH67-BH68</f>
        <v>9752</v>
      </c>
      <c r="BI69" s="3">
        <f>BI67-BI68</f>
        <v>4368</v>
      </c>
      <c r="BJ69" s="3">
        <f>BJ67-BJ68</f>
        <v>29760</v>
      </c>
      <c r="BK69" s="3">
        <f t="shared" ref="BK69:BT69" si="547">BK67-BK68</f>
        <v>0</v>
      </c>
      <c r="BL69" s="3">
        <f t="shared" si="547"/>
        <v>0</v>
      </c>
      <c r="BM69" s="3">
        <f t="shared" si="547"/>
        <v>0</v>
      </c>
      <c r="BN69" s="3">
        <f t="shared" si="547"/>
        <v>0</v>
      </c>
      <c r="BO69" s="3">
        <f t="shared" si="547"/>
        <v>0</v>
      </c>
      <c r="BP69" s="3">
        <f t="shared" si="547"/>
        <v>0</v>
      </c>
      <c r="BQ69" s="3">
        <f t="shared" si="547"/>
        <v>0</v>
      </c>
      <c r="BR69" s="3">
        <f t="shared" si="547"/>
        <v>0</v>
      </c>
      <c r="BS69" s="3">
        <f t="shared" si="547"/>
        <v>0</v>
      </c>
      <c r="BT69" s="3">
        <f t="shared" si="547"/>
        <v>0</v>
      </c>
    </row>
    <row r="70" spans="2:72" s="15" customFormat="1" x14ac:dyDescent="0.35">
      <c r="B70" s="15" t="s">
        <v>76</v>
      </c>
      <c r="H70" s="15">
        <f>H69/H51</f>
        <v>0.29772727272727273</v>
      </c>
      <c r="I70" s="15">
        <f t="shared" ref="I70:AB70" si="548">I69/I51</f>
        <v>0.16088980858768753</v>
      </c>
      <c r="J70" s="15">
        <f t="shared" si="548"/>
        <v>0.28269149386373255</v>
      </c>
      <c r="K70" s="15">
        <f t="shared" si="548"/>
        <v>0.29122526484109534</v>
      </c>
      <c r="L70" s="38">
        <f t="shared" si="548"/>
        <v>0.33774951422010246</v>
      </c>
      <c r="M70" s="15">
        <f t="shared" si="548"/>
        <v>0.36483786691255571</v>
      </c>
      <c r="N70" s="15">
        <f t="shared" si="548"/>
        <v>0.3468956778825848</v>
      </c>
      <c r="O70" s="15">
        <f t="shared" si="548"/>
        <v>0.39277770508962451</v>
      </c>
      <c r="P70" s="38">
        <f t="shared" si="548"/>
        <v>0.19522200772200773</v>
      </c>
      <c r="Q70" s="15">
        <f t="shared" si="548"/>
        <v>9.7852028639618144E-2</v>
      </c>
      <c r="R70" s="15">
        <f t="shared" si="548"/>
        <v>0.11465182937110099</v>
      </c>
      <c r="S70" s="15">
        <f t="shared" si="548"/>
        <v>0.2336803834077012</v>
      </c>
      <c r="T70" s="38">
        <f t="shared" si="548"/>
        <v>0.28406562847608452</v>
      </c>
      <c r="U70" s="15">
        <f t="shared" si="548"/>
        <v>0.45813282001924927</v>
      </c>
      <c r="V70" s="15">
        <f t="shared" si="548"/>
        <v>0.51009933774834437</v>
      </c>
      <c r="W70" s="15">
        <f t="shared" si="548"/>
        <v>0.55585214676740713</v>
      </c>
      <c r="X70" s="38">
        <f t="shared" si="548"/>
        <v>0.57137920442328372</v>
      </c>
      <c r="Y70" s="15" t="e">
        <f t="shared" si="548"/>
        <v>#DIV/0!</v>
      </c>
      <c r="Z70" s="15" t="e">
        <f t="shared" si="548"/>
        <v>#DIV/0!</v>
      </c>
      <c r="AA70" s="15" t="e">
        <f t="shared" si="548"/>
        <v>#DIV/0!</v>
      </c>
      <c r="AB70" s="15" t="e">
        <f t="shared" si="548"/>
        <v>#DIV/0!</v>
      </c>
      <c r="AC70" s="15" t="e">
        <f t="shared" ref="AC70:AL70" si="549">AC69/AC51</f>
        <v>#DIV/0!</v>
      </c>
      <c r="AD70" s="15" t="e">
        <f t="shared" si="549"/>
        <v>#DIV/0!</v>
      </c>
      <c r="AE70" s="15" t="e">
        <f t="shared" si="549"/>
        <v>#DIV/0!</v>
      </c>
      <c r="AF70" s="15" t="e">
        <f t="shared" si="549"/>
        <v>#DIV/0!</v>
      </c>
      <c r="AG70" s="15" t="e">
        <f t="shared" si="549"/>
        <v>#DIV/0!</v>
      </c>
      <c r="AH70" s="15" t="e">
        <f t="shared" si="549"/>
        <v>#DIV/0!</v>
      </c>
      <c r="AI70" s="15" t="e">
        <f t="shared" si="549"/>
        <v>#DIV/0!</v>
      </c>
      <c r="AJ70" s="15" t="e">
        <f t="shared" si="549"/>
        <v>#DIV/0!</v>
      </c>
      <c r="AK70" s="15" t="e">
        <f t="shared" si="549"/>
        <v>#DIV/0!</v>
      </c>
      <c r="AL70" s="15" t="e">
        <f t="shared" si="549"/>
        <v>#DIV/0!</v>
      </c>
      <c r="AZ70" s="15" t="e">
        <f t="shared" ref="AZ70" si="550">AZ69/AZ51</f>
        <v>#DIV/0!</v>
      </c>
      <c r="BA70" s="15" t="e">
        <f t="shared" ref="BA70" si="551">BA69/BA51</f>
        <v>#DIV/0!</v>
      </c>
      <c r="BB70" s="15">
        <f t="shared" ref="BB70" si="552">BB69/BB51</f>
        <v>0.12255489021956088</v>
      </c>
      <c r="BC70" s="15">
        <f t="shared" ref="BC70" si="553">BC69/BC51</f>
        <v>0.24109985528219971</v>
      </c>
      <c r="BD70" s="15">
        <f t="shared" ref="BD70" si="554">BD69/BD51</f>
        <v>0.3136709903232448</v>
      </c>
      <c r="BE70" s="15">
        <f t="shared" ref="BE70" si="555">BE69/BE51</f>
        <v>0.35344827586206895</v>
      </c>
      <c r="BF70" s="15">
        <f t="shared" ref="BF70" si="556">BF69/BF51</f>
        <v>0.25609085913170909</v>
      </c>
      <c r="BG70" s="15">
        <f t="shared" ref="BG70" si="557">BG69/BG51</f>
        <v>0.25979010494752625</v>
      </c>
      <c r="BH70" s="15">
        <f t="shared" ref="BH70" si="558">BH69/BH51</f>
        <v>0.36233930296499961</v>
      </c>
      <c r="BI70" s="15">
        <f t="shared" ref="BI70" si="559">BI69/BI51</f>
        <v>0.16193371394676356</v>
      </c>
      <c r="BJ70" s="15">
        <f t="shared" ref="BJ70" si="560">BJ69/BJ51</f>
        <v>0.4884934834706674</v>
      </c>
      <c r="BK70" s="15" t="e">
        <f t="shared" ref="BK70" si="561">BK69/BK51</f>
        <v>#DIV/0!</v>
      </c>
      <c r="BL70" s="15" t="e">
        <f t="shared" ref="BL70" si="562">BL69/BL51</f>
        <v>#DIV/0!</v>
      </c>
      <c r="BM70" s="15" t="e">
        <f t="shared" ref="BM70" si="563">BM69/BM51</f>
        <v>#DIV/0!</v>
      </c>
      <c r="BN70" s="15" t="e">
        <f t="shared" ref="BN70" si="564">BN69/BN51</f>
        <v>#DIV/0!</v>
      </c>
      <c r="BO70" s="15" t="e">
        <f t="shared" ref="BO70" si="565">BO69/BO51</f>
        <v>#DIV/0!</v>
      </c>
      <c r="BP70" s="15" t="e">
        <f t="shared" ref="BP70" si="566">BP69/BP51</f>
        <v>#DIV/0!</v>
      </c>
      <c r="BQ70" s="15" t="e">
        <f t="shared" ref="BQ70" si="567">BQ69/BQ51</f>
        <v>#DIV/0!</v>
      </c>
      <c r="BR70" s="15" t="e">
        <f t="shared" ref="BR70" si="568">BR69/BR51</f>
        <v>#DIV/0!</v>
      </c>
      <c r="BS70" s="15" t="e">
        <f t="shared" ref="BS70" si="569">BS69/BS51</f>
        <v>#DIV/0!</v>
      </c>
      <c r="BT70" s="15" t="e">
        <f t="shared" ref="BT70" si="570">BT69/BT51</f>
        <v>#DIV/0!</v>
      </c>
    </row>
    <row r="72" spans="2:72" s="25" customFormat="1" x14ac:dyDescent="0.35">
      <c r="B72" s="25" t="s">
        <v>63</v>
      </c>
      <c r="D72" s="25" t="e">
        <f t="shared" ref="D72:AB72" si="571">D69/D74</f>
        <v>#DIV/0!</v>
      </c>
      <c r="E72" s="25" t="e">
        <f t="shared" si="571"/>
        <v>#DIV/0!</v>
      </c>
      <c r="F72" s="25" t="e">
        <f t="shared" si="571"/>
        <v>#DIV/0!</v>
      </c>
      <c r="G72" s="25" t="e">
        <f t="shared" si="571"/>
        <v>#DIV/0!</v>
      </c>
      <c r="H72" s="25">
        <f t="shared" si="571"/>
        <v>0.37337133550488599</v>
      </c>
      <c r="I72" s="25">
        <f t="shared" si="571"/>
        <v>0.25243506493506496</v>
      </c>
      <c r="J72" s="25">
        <f t="shared" si="571"/>
        <v>0.54045307443365698</v>
      </c>
      <c r="K72" s="25">
        <f t="shared" si="571"/>
        <v>0.59059586542359144</v>
      </c>
      <c r="L72" s="45">
        <f t="shared" si="571"/>
        <v>0.76972624798711753</v>
      </c>
      <c r="M72" s="25">
        <f t="shared" si="571"/>
        <v>0.95226634576815083</v>
      </c>
      <c r="N72" s="25">
        <f t="shared" si="571"/>
        <v>0.98599439775910369</v>
      </c>
      <c r="O72" s="25">
        <f t="shared" si="571"/>
        <v>1.202724358974359</v>
      </c>
      <c r="P72" s="45">
        <f t="shared" si="571"/>
        <v>0.64565043894652829</v>
      </c>
      <c r="Q72" s="25">
        <f t="shared" si="571"/>
        <v>0.26292585170340682</v>
      </c>
      <c r="R72" s="25">
        <f t="shared" si="571"/>
        <v>0.27386226339105918</v>
      </c>
      <c r="S72" s="25">
        <f t="shared" si="571"/>
        <v>0.56855649376759143</v>
      </c>
      <c r="T72" s="45">
        <f t="shared" si="571"/>
        <v>0.82712550607287449</v>
      </c>
      <c r="U72" s="25">
        <f t="shared" si="571"/>
        <v>2.5022240194096241</v>
      </c>
      <c r="V72" s="25">
        <f t="shared" si="571"/>
        <v>3.7451377633711509</v>
      </c>
      <c r="W72" s="25">
        <f t="shared" si="571"/>
        <v>4.9761036857027134</v>
      </c>
      <c r="X72" s="45">
        <f t="shared" si="571"/>
        <v>6.0442729488220959</v>
      </c>
      <c r="Y72" s="25" t="e">
        <f t="shared" si="571"/>
        <v>#DIV/0!</v>
      </c>
      <c r="Z72" s="25" t="e">
        <f t="shared" si="571"/>
        <v>#DIV/0!</v>
      </c>
      <c r="AA72" s="25" t="e">
        <f t="shared" si="571"/>
        <v>#DIV/0!</v>
      </c>
      <c r="AB72" s="25" t="e">
        <f t="shared" si="571"/>
        <v>#DIV/0!</v>
      </c>
      <c r="AC72" s="25" t="e">
        <f t="shared" ref="AC72:AL72" si="572">AC69/AC74</f>
        <v>#DIV/0!</v>
      </c>
      <c r="AD72" s="25" t="e">
        <f t="shared" si="572"/>
        <v>#DIV/0!</v>
      </c>
      <c r="AE72" s="25" t="e">
        <f t="shared" si="572"/>
        <v>#DIV/0!</v>
      </c>
      <c r="AF72" s="25" t="e">
        <f t="shared" si="572"/>
        <v>#DIV/0!</v>
      </c>
      <c r="AG72" s="25" t="e">
        <f t="shared" si="572"/>
        <v>#DIV/0!</v>
      </c>
      <c r="AH72" s="25" t="e">
        <f t="shared" si="572"/>
        <v>#DIV/0!</v>
      </c>
      <c r="AI72" s="25" t="e">
        <f t="shared" si="572"/>
        <v>#DIV/0!</v>
      </c>
      <c r="AJ72" s="25" t="e">
        <f t="shared" si="572"/>
        <v>#DIV/0!</v>
      </c>
      <c r="AK72" s="25" t="e">
        <f t="shared" si="572"/>
        <v>#DIV/0!</v>
      </c>
      <c r="AL72" s="25" t="e">
        <f t="shared" si="572"/>
        <v>#DIV/0!</v>
      </c>
      <c r="AZ72" s="25" t="e">
        <f t="shared" ref="AZ72:BE72" si="573">AZ69/AZ74</f>
        <v>#DIV/0!</v>
      </c>
      <c r="BA72" s="25" t="e">
        <f t="shared" si="573"/>
        <v>#DIV/0!</v>
      </c>
      <c r="BB72" s="25">
        <f t="shared" si="573"/>
        <v>0.28268876611418048</v>
      </c>
      <c r="BC72" s="25">
        <f t="shared" si="573"/>
        <v>0.76987060998151569</v>
      </c>
      <c r="BD72" s="25">
        <f t="shared" si="573"/>
        <v>1.271702838063439</v>
      </c>
      <c r="BE72" s="25">
        <f t="shared" si="573"/>
        <v>1.7027138157894737</v>
      </c>
      <c r="BF72" s="25">
        <f t="shared" ref="BF72" si="574">BF69/BF74</f>
        <v>1.1477832512315271</v>
      </c>
      <c r="BG72" s="25">
        <f>BG69/BG74</f>
        <v>1.7559789217673287</v>
      </c>
      <c r="BH72" s="25">
        <f>BH69/BH74</f>
        <v>3.9070512820512819</v>
      </c>
      <c r="BI72" s="25">
        <f>BI69/BI74</f>
        <v>1.7563329312424607</v>
      </c>
      <c r="BJ72" s="25">
        <f t="shared" ref="BJ72" si="575">BJ69/BJ74</f>
        <v>12.053462940461726</v>
      </c>
      <c r="BK72" s="25" t="e">
        <f t="shared" ref="BK72:BT72" si="576">BK69/BK74</f>
        <v>#DIV/0!</v>
      </c>
      <c r="BL72" s="25" t="e">
        <f t="shared" si="576"/>
        <v>#DIV/0!</v>
      </c>
      <c r="BM72" s="25" t="e">
        <f t="shared" si="576"/>
        <v>#DIV/0!</v>
      </c>
      <c r="BN72" s="25" t="e">
        <f t="shared" si="576"/>
        <v>#DIV/0!</v>
      </c>
      <c r="BO72" s="25" t="e">
        <f t="shared" si="576"/>
        <v>#DIV/0!</v>
      </c>
      <c r="BP72" s="25" t="e">
        <f t="shared" si="576"/>
        <v>#DIV/0!</v>
      </c>
      <c r="BQ72" s="25" t="e">
        <f t="shared" si="576"/>
        <v>#DIV/0!</v>
      </c>
      <c r="BR72" s="25" t="e">
        <f t="shared" si="576"/>
        <v>#DIV/0!</v>
      </c>
      <c r="BS72" s="25" t="e">
        <f t="shared" si="576"/>
        <v>#DIV/0!</v>
      </c>
      <c r="BT72" s="25" t="e">
        <f t="shared" si="576"/>
        <v>#DIV/0!</v>
      </c>
    </row>
    <row r="73" spans="2:72" s="14" customFormat="1" x14ac:dyDescent="0.35">
      <c r="B73" s="14" t="s">
        <v>64</v>
      </c>
      <c r="D73" s="14" t="e">
        <f t="shared" ref="D73:AB73" si="577">D69/D75</f>
        <v>#DIV/0!</v>
      </c>
      <c r="E73" s="14" t="e">
        <f t="shared" si="577"/>
        <v>#DIV/0!</v>
      </c>
      <c r="F73" s="14" t="e">
        <f t="shared" si="577"/>
        <v>#DIV/0!</v>
      </c>
      <c r="G73" s="14" t="e">
        <f t="shared" si="577"/>
        <v>#DIV/0!</v>
      </c>
      <c r="H73" s="14">
        <f t="shared" si="577"/>
        <v>0.36856913183279744</v>
      </c>
      <c r="I73" s="14">
        <f t="shared" si="577"/>
        <v>0.24840255591054314</v>
      </c>
      <c r="J73" s="14">
        <f t="shared" si="577"/>
        <v>0.53015873015873016</v>
      </c>
      <c r="K73" s="14">
        <f t="shared" si="577"/>
        <v>0.58047808764940234</v>
      </c>
      <c r="L73" s="46">
        <f t="shared" si="577"/>
        <v>0.75632911392405067</v>
      </c>
      <c r="M73" s="14">
        <f t="shared" si="577"/>
        <v>0.93759873617693523</v>
      </c>
      <c r="N73" s="14">
        <f t="shared" si="577"/>
        <v>0.97084318360914101</v>
      </c>
      <c r="O73" s="14">
        <f t="shared" si="577"/>
        <v>1.1842209072978305</v>
      </c>
      <c r="P73" s="46">
        <f t="shared" si="577"/>
        <v>0.63776113519905397</v>
      </c>
      <c r="Q73" s="14">
        <f t="shared" si="577"/>
        <v>0.26073131955484896</v>
      </c>
      <c r="R73" s="14">
        <f t="shared" si="577"/>
        <v>0.27210884353741499</v>
      </c>
      <c r="S73" s="14">
        <f t="shared" si="577"/>
        <v>0.56402074192261664</v>
      </c>
      <c r="T73" s="46">
        <f t="shared" si="577"/>
        <v>0.82048192771084338</v>
      </c>
      <c r="U73" s="14">
        <f t="shared" si="577"/>
        <v>2.4761904761904763</v>
      </c>
      <c r="V73" s="14">
        <f t="shared" si="577"/>
        <v>3.7060946271050521</v>
      </c>
      <c r="W73" s="14">
        <f t="shared" si="577"/>
        <v>4.9262229350441062</v>
      </c>
      <c r="X73" s="46">
        <f t="shared" si="577"/>
        <v>5.978706307754118</v>
      </c>
      <c r="Y73" s="14" t="e">
        <f t="shared" si="577"/>
        <v>#DIV/0!</v>
      </c>
      <c r="Z73" s="14" t="e">
        <f t="shared" si="577"/>
        <v>#DIV/0!</v>
      </c>
      <c r="AA73" s="14" t="e">
        <f t="shared" si="577"/>
        <v>#DIV/0!</v>
      </c>
      <c r="AB73" s="14" t="e">
        <f t="shared" si="577"/>
        <v>#DIV/0!</v>
      </c>
      <c r="AC73" s="14" t="e">
        <f t="shared" ref="AC73:AL73" si="578">AC69/AC75</f>
        <v>#DIV/0!</v>
      </c>
      <c r="AD73" s="14" t="e">
        <f t="shared" si="578"/>
        <v>#DIV/0!</v>
      </c>
      <c r="AE73" s="14" t="e">
        <f t="shared" si="578"/>
        <v>#DIV/0!</v>
      </c>
      <c r="AF73" s="14" t="e">
        <f t="shared" si="578"/>
        <v>#DIV/0!</v>
      </c>
      <c r="AG73" s="14" t="e">
        <f t="shared" si="578"/>
        <v>#DIV/0!</v>
      </c>
      <c r="AH73" s="14" t="e">
        <f t="shared" si="578"/>
        <v>#DIV/0!</v>
      </c>
      <c r="AI73" s="14" t="e">
        <f t="shared" si="578"/>
        <v>#DIV/0!</v>
      </c>
      <c r="AJ73" s="14" t="e">
        <f t="shared" si="578"/>
        <v>#DIV/0!</v>
      </c>
      <c r="AK73" s="14" t="e">
        <f t="shared" si="578"/>
        <v>#DIV/0!</v>
      </c>
      <c r="AL73" s="14" t="e">
        <f t="shared" si="578"/>
        <v>#DIV/0!</v>
      </c>
      <c r="AZ73" s="14" t="e">
        <f t="shared" ref="AZ73:BE73" si="579">AZ69/AZ75</f>
        <v>#DIV/0!</v>
      </c>
      <c r="BA73" s="14" t="e">
        <f t="shared" si="579"/>
        <v>#DIV/0!</v>
      </c>
      <c r="BB73" s="14">
        <f t="shared" si="579"/>
        <v>0.26977152899824253</v>
      </c>
      <c r="BC73" s="14">
        <f t="shared" si="579"/>
        <v>0.64175654853620956</v>
      </c>
      <c r="BD73" s="14">
        <f t="shared" si="579"/>
        <v>1.2053006329113924</v>
      </c>
      <c r="BE73" s="14">
        <f t="shared" si="579"/>
        <v>1.6564000000000001</v>
      </c>
      <c r="BF73" s="14">
        <f t="shared" ref="BF73" si="580">BF69/BF75</f>
        <v>1.1310679611650485</v>
      </c>
      <c r="BG73" s="14">
        <f>BG69/BG75</f>
        <v>1.7258964143426294</v>
      </c>
      <c r="BH73" s="14">
        <f>BH69/BH75</f>
        <v>3.8469428007889546</v>
      </c>
      <c r="BI73" s="14">
        <f>BI69/BI75</f>
        <v>1.7423214998005585</v>
      </c>
      <c r="BJ73" s="14">
        <f t="shared" ref="BJ73" si="581">BJ69/BJ75</f>
        <v>11.932638331996792</v>
      </c>
      <c r="BK73" s="14" t="e">
        <f t="shared" ref="BK73:BT73" si="582">BK69/BK75</f>
        <v>#DIV/0!</v>
      </c>
      <c r="BL73" s="14" t="e">
        <f t="shared" si="582"/>
        <v>#DIV/0!</v>
      </c>
      <c r="BM73" s="14" t="e">
        <f t="shared" si="582"/>
        <v>#DIV/0!</v>
      </c>
      <c r="BN73" s="14" t="e">
        <f t="shared" si="582"/>
        <v>#DIV/0!</v>
      </c>
      <c r="BO73" s="14" t="e">
        <f t="shared" si="582"/>
        <v>#DIV/0!</v>
      </c>
      <c r="BP73" s="14" t="e">
        <f t="shared" si="582"/>
        <v>#DIV/0!</v>
      </c>
      <c r="BQ73" s="14" t="e">
        <f t="shared" si="582"/>
        <v>#DIV/0!</v>
      </c>
      <c r="BR73" s="14" t="e">
        <f t="shared" si="582"/>
        <v>#DIV/0!</v>
      </c>
      <c r="BS73" s="14" t="e">
        <f t="shared" si="582"/>
        <v>#DIV/0!</v>
      </c>
      <c r="BT73" s="14" t="e">
        <f t="shared" si="582"/>
        <v>#DIV/0!</v>
      </c>
    </row>
    <row r="74" spans="2:72" s="12" customFormat="1" x14ac:dyDescent="0.35">
      <c r="B74" s="12" t="s">
        <v>65</v>
      </c>
      <c r="H74" s="12">
        <f>614*4</f>
        <v>2456</v>
      </c>
      <c r="I74" s="12">
        <v>2464</v>
      </c>
      <c r="J74" s="12">
        <v>2472</v>
      </c>
      <c r="K74" s="3">
        <f>BG74</f>
        <v>2467</v>
      </c>
      <c r="L74" s="47">
        <v>2484</v>
      </c>
      <c r="M74" s="12">
        <v>2493</v>
      </c>
      <c r="N74" s="12">
        <v>2499</v>
      </c>
      <c r="O74" s="3">
        <f>BH74</f>
        <v>2496</v>
      </c>
      <c r="P74" s="47">
        <v>2506</v>
      </c>
      <c r="Q74" s="12">
        <v>2495</v>
      </c>
      <c r="R74" s="12">
        <v>2483</v>
      </c>
      <c r="S74" s="3">
        <f>BI74</f>
        <v>2487</v>
      </c>
      <c r="T74" s="47">
        <v>2470</v>
      </c>
      <c r="U74" s="12">
        <v>2473</v>
      </c>
      <c r="V74" s="12">
        <v>2468</v>
      </c>
      <c r="W74" s="3">
        <f>BJ74</f>
        <v>2469</v>
      </c>
      <c r="X74" s="47">
        <v>2462</v>
      </c>
      <c r="BB74" s="12">
        <v>2172</v>
      </c>
      <c r="BC74" s="12">
        <v>2164</v>
      </c>
      <c r="BD74" s="12">
        <v>2396</v>
      </c>
      <c r="BE74" s="12">
        <v>2432</v>
      </c>
      <c r="BF74" s="12">
        <v>2436</v>
      </c>
      <c r="BG74" s="12">
        <v>2467</v>
      </c>
      <c r="BH74" s="12">
        <v>2496</v>
      </c>
      <c r="BI74" s="12">
        <v>2487</v>
      </c>
      <c r="BJ74" s="12">
        <v>2469</v>
      </c>
    </row>
    <row r="75" spans="2:72" x14ac:dyDescent="0.35">
      <c r="B75" t="s">
        <v>66</v>
      </c>
      <c r="H75">
        <f>622*4</f>
        <v>2488</v>
      </c>
      <c r="I75">
        <v>2504</v>
      </c>
      <c r="J75">
        <v>2520</v>
      </c>
      <c r="K75" s="3">
        <f>BG75</f>
        <v>2510</v>
      </c>
      <c r="L75" s="31">
        <v>2528</v>
      </c>
      <c r="M75">
        <v>2532</v>
      </c>
      <c r="N75">
        <v>2538</v>
      </c>
      <c r="O75" s="3">
        <f>BH75</f>
        <v>2535</v>
      </c>
      <c r="P75" s="31">
        <v>2537</v>
      </c>
      <c r="Q75">
        <v>2516</v>
      </c>
      <c r="R75">
        <v>2499</v>
      </c>
      <c r="S75" s="3">
        <f>BI75</f>
        <v>2507</v>
      </c>
      <c r="T75" s="31">
        <v>2490</v>
      </c>
      <c r="U75">
        <v>2499</v>
      </c>
      <c r="V75">
        <v>2494</v>
      </c>
      <c r="W75" s="3">
        <f>BJ75</f>
        <v>2494</v>
      </c>
      <c r="X75" s="31">
        <v>2489</v>
      </c>
      <c r="BB75">
        <v>2276</v>
      </c>
      <c r="BC75">
        <v>2596</v>
      </c>
      <c r="BD75">
        <v>2528</v>
      </c>
      <c r="BE75">
        <v>2500</v>
      </c>
      <c r="BF75">
        <v>2472</v>
      </c>
      <c r="BG75">
        <v>2510</v>
      </c>
      <c r="BH75">
        <v>2535</v>
      </c>
      <c r="BI75">
        <v>2507</v>
      </c>
      <c r="BJ75">
        <v>2494</v>
      </c>
    </row>
    <row r="77" spans="2:72" x14ac:dyDescent="0.35">
      <c r="BB77" s="12">
        <v>543</v>
      </c>
      <c r="BC77" s="12">
        <v>541</v>
      </c>
      <c r="BD77" s="12">
        <v>599</v>
      </c>
      <c r="BE77" s="12">
        <v>608</v>
      </c>
      <c r="BF77" s="12">
        <v>609</v>
      </c>
    </row>
    <row r="78" spans="2:72" x14ac:dyDescent="0.35">
      <c r="BB78">
        <v>569</v>
      </c>
      <c r="BC78">
        <v>649</v>
      </c>
      <c r="BD78">
        <v>632</v>
      </c>
      <c r="BE78">
        <v>625</v>
      </c>
      <c r="BF78">
        <v>618</v>
      </c>
    </row>
    <row r="79" spans="2:72" s="9" customFormat="1" x14ac:dyDescent="0.35">
      <c r="B79" s="9" t="s">
        <v>1664</v>
      </c>
      <c r="L79" s="10"/>
      <c r="P79" s="10"/>
      <c r="T79" s="10"/>
      <c r="X79" s="10"/>
    </row>
    <row r="80" spans="2:72" s="19" customFormat="1" x14ac:dyDescent="0.35">
      <c r="B80" s="19" t="s">
        <v>68</v>
      </c>
      <c r="D80" s="19" t="e">
        <f t="shared" ref="D80:AB80" si="583">D72/4</f>
        <v>#DIV/0!</v>
      </c>
      <c r="E80" s="19" t="e">
        <f t="shared" si="583"/>
        <v>#DIV/0!</v>
      </c>
      <c r="F80" s="19" t="e">
        <f t="shared" si="583"/>
        <v>#DIV/0!</v>
      </c>
      <c r="G80" s="19" t="e">
        <f t="shared" si="583"/>
        <v>#DIV/0!</v>
      </c>
      <c r="H80" s="19">
        <f t="shared" si="583"/>
        <v>9.3342833876221498E-2</v>
      </c>
      <c r="I80" s="19">
        <f t="shared" si="583"/>
        <v>6.3108766233766239E-2</v>
      </c>
      <c r="J80" s="19">
        <f t="shared" si="583"/>
        <v>0.13511326860841424</v>
      </c>
      <c r="K80" s="19">
        <f t="shared" si="583"/>
        <v>0.14764896635589786</v>
      </c>
      <c r="L80" s="48">
        <f t="shared" si="583"/>
        <v>0.19243156199677938</v>
      </c>
      <c r="M80" s="19">
        <f t="shared" si="583"/>
        <v>0.23806658644203771</v>
      </c>
      <c r="N80" s="19">
        <f t="shared" si="583"/>
        <v>0.24649859943977592</v>
      </c>
      <c r="O80" s="19">
        <f t="shared" si="583"/>
        <v>0.30068108974358976</v>
      </c>
      <c r="P80" s="48">
        <f t="shared" si="583"/>
        <v>0.16141260973663207</v>
      </c>
      <c r="Q80" s="19">
        <f t="shared" si="583"/>
        <v>6.5731462925851705E-2</v>
      </c>
      <c r="R80" s="19">
        <f t="shared" si="583"/>
        <v>6.8465565847764795E-2</v>
      </c>
      <c r="S80" s="19">
        <f t="shared" si="583"/>
        <v>0.14213912344189786</v>
      </c>
      <c r="T80" s="48">
        <f t="shared" si="583"/>
        <v>0.20678137651821862</v>
      </c>
      <c r="U80" s="19">
        <f t="shared" si="583"/>
        <v>0.62555600485240603</v>
      </c>
      <c r="V80" s="19">
        <f t="shared" si="583"/>
        <v>0.93628444084278772</v>
      </c>
      <c r="W80" s="19">
        <f t="shared" si="583"/>
        <v>1.2440259214256784</v>
      </c>
      <c r="X80" s="48">
        <f t="shared" si="583"/>
        <v>1.511068237205524</v>
      </c>
      <c r="Y80" s="19" t="e">
        <f t="shared" si="583"/>
        <v>#DIV/0!</v>
      </c>
      <c r="Z80" s="19" t="e">
        <f t="shared" si="583"/>
        <v>#DIV/0!</v>
      </c>
      <c r="AA80" s="19" t="e">
        <f t="shared" si="583"/>
        <v>#DIV/0!</v>
      </c>
      <c r="AB80" s="19" t="e">
        <f t="shared" si="583"/>
        <v>#DIV/0!</v>
      </c>
      <c r="AC80" s="19" t="e">
        <f t="shared" ref="AC80:AL80" si="584">AC72/4</f>
        <v>#DIV/0!</v>
      </c>
      <c r="AD80" s="19" t="e">
        <f t="shared" si="584"/>
        <v>#DIV/0!</v>
      </c>
      <c r="AE80" s="19" t="e">
        <f t="shared" si="584"/>
        <v>#DIV/0!</v>
      </c>
      <c r="AF80" s="19" t="e">
        <f t="shared" si="584"/>
        <v>#DIV/0!</v>
      </c>
      <c r="AG80" s="19" t="e">
        <f t="shared" si="584"/>
        <v>#DIV/0!</v>
      </c>
      <c r="AH80" s="19" t="e">
        <f t="shared" si="584"/>
        <v>#DIV/0!</v>
      </c>
      <c r="AI80" s="19" t="e">
        <f t="shared" si="584"/>
        <v>#DIV/0!</v>
      </c>
      <c r="AJ80" s="19" t="e">
        <f t="shared" si="584"/>
        <v>#DIV/0!</v>
      </c>
      <c r="AK80" s="19" t="e">
        <f t="shared" si="584"/>
        <v>#DIV/0!</v>
      </c>
      <c r="AL80" s="19" t="e">
        <f t="shared" si="584"/>
        <v>#DIV/0!</v>
      </c>
      <c r="AZ80" s="19" t="e">
        <f t="shared" ref="AZ80:BA80" si="585">AZ72/4</f>
        <v>#DIV/0!</v>
      </c>
      <c r="BA80" s="19" t="e">
        <f t="shared" si="585"/>
        <v>#DIV/0!</v>
      </c>
      <c r="BB80" s="19">
        <f>BB69/BB81</f>
        <v>1.1307550644567219</v>
      </c>
      <c r="BC80" s="19">
        <f t="shared" ref="BC80:BF80" si="586">BC69/BC81</f>
        <v>3.0794824399260627</v>
      </c>
      <c r="BD80" s="19">
        <f t="shared" si="586"/>
        <v>5.0868113522537559</v>
      </c>
      <c r="BE80" s="19">
        <f t="shared" si="586"/>
        <v>6.8108552631578947</v>
      </c>
      <c r="BF80" s="19">
        <f t="shared" si="586"/>
        <v>4.5911330049261085</v>
      </c>
    </row>
    <row r="81" spans="2:72" x14ac:dyDescent="0.35">
      <c r="B81" t="s">
        <v>69</v>
      </c>
      <c r="D81">
        <f t="shared" ref="D81:AB81" si="587">D74*4</f>
        <v>0</v>
      </c>
      <c r="E81">
        <f t="shared" si="587"/>
        <v>0</v>
      </c>
      <c r="F81">
        <f t="shared" si="587"/>
        <v>0</v>
      </c>
      <c r="G81">
        <f t="shared" si="587"/>
        <v>0</v>
      </c>
      <c r="H81">
        <f t="shared" si="587"/>
        <v>9824</v>
      </c>
      <c r="I81">
        <f t="shared" si="587"/>
        <v>9856</v>
      </c>
      <c r="J81">
        <f t="shared" si="587"/>
        <v>9888</v>
      </c>
      <c r="K81">
        <f t="shared" si="587"/>
        <v>9868</v>
      </c>
      <c r="L81" s="31">
        <f t="shared" si="587"/>
        <v>9936</v>
      </c>
      <c r="M81">
        <f t="shared" si="587"/>
        <v>9972</v>
      </c>
      <c r="N81">
        <f t="shared" si="587"/>
        <v>9996</v>
      </c>
      <c r="O81">
        <f t="shared" si="587"/>
        <v>9984</v>
      </c>
      <c r="P81" s="31">
        <f t="shared" si="587"/>
        <v>10024</v>
      </c>
      <c r="Q81">
        <f t="shared" si="587"/>
        <v>9980</v>
      </c>
      <c r="R81">
        <f t="shared" si="587"/>
        <v>9932</v>
      </c>
      <c r="S81">
        <f t="shared" si="587"/>
        <v>9948</v>
      </c>
      <c r="T81" s="31">
        <f t="shared" si="587"/>
        <v>9880</v>
      </c>
      <c r="U81">
        <f t="shared" si="587"/>
        <v>9892</v>
      </c>
      <c r="V81">
        <f t="shared" si="587"/>
        <v>9872</v>
      </c>
      <c r="W81">
        <f t="shared" si="587"/>
        <v>9876</v>
      </c>
      <c r="X81" s="31">
        <f t="shared" si="587"/>
        <v>9848</v>
      </c>
      <c r="Y81">
        <f t="shared" si="587"/>
        <v>0</v>
      </c>
      <c r="Z81">
        <f t="shared" si="587"/>
        <v>0</v>
      </c>
      <c r="AA81">
        <f t="shared" si="587"/>
        <v>0</v>
      </c>
      <c r="AB81">
        <f t="shared" si="587"/>
        <v>0</v>
      </c>
      <c r="AC81">
        <f t="shared" ref="AC81:AL81" si="588">AC74*4</f>
        <v>0</v>
      </c>
      <c r="AD81">
        <f t="shared" si="588"/>
        <v>0</v>
      </c>
      <c r="AE81">
        <f t="shared" si="588"/>
        <v>0</v>
      </c>
      <c r="AF81">
        <f t="shared" si="588"/>
        <v>0</v>
      </c>
      <c r="AG81">
        <f t="shared" si="588"/>
        <v>0</v>
      </c>
      <c r="AH81">
        <f t="shared" si="588"/>
        <v>0</v>
      </c>
      <c r="AI81">
        <f t="shared" si="588"/>
        <v>0</v>
      </c>
      <c r="AJ81">
        <f t="shared" si="588"/>
        <v>0</v>
      </c>
      <c r="AK81">
        <f t="shared" si="588"/>
        <v>0</v>
      </c>
      <c r="AL81">
        <f t="shared" si="588"/>
        <v>0</v>
      </c>
      <c r="AZ81">
        <f t="shared" ref="AZ81:BA81" si="589">AZ74*4</f>
        <v>0</v>
      </c>
      <c r="BA81">
        <f t="shared" si="589"/>
        <v>0</v>
      </c>
      <c r="BB81" s="12">
        <v>543</v>
      </c>
      <c r="BC81" s="12">
        <v>541</v>
      </c>
      <c r="BD81" s="12">
        <v>599</v>
      </c>
      <c r="BE81" s="12">
        <v>608</v>
      </c>
      <c r="BF81" s="12">
        <v>609</v>
      </c>
    </row>
    <row r="82" spans="2:72" x14ac:dyDescent="0.35">
      <c r="D82">
        <f>D78*4</f>
        <v>0</v>
      </c>
      <c r="E82">
        <f t="shared" ref="E82:AB82" si="590">E78*4</f>
        <v>0</v>
      </c>
      <c r="F82">
        <f t="shared" si="590"/>
        <v>0</v>
      </c>
      <c r="G82">
        <f t="shared" si="590"/>
        <v>0</v>
      </c>
      <c r="H82">
        <f t="shared" si="590"/>
        <v>0</v>
      </c>
      <c r="I82">
        <f t="shared" si="590"/>
        <v>0</v>
      </c>
      <c r="J82">
        <f t="shared" si="590"/>
        <v>0</v>
      </c>
      <c r="K82">
        <f t="shared" si="590"/>
        <v>0</v>
      </c>
      <c r="L82" s="31">
        <f t="shared" si="590"/>
        <v>0</v>
      </c>
      <c r="M82">
        <f t="shared" si="590"/>
        <v>0</v>
      </c>
      <c r="N82">
        <f t="shared" si="590"/>
        <v>0</v>
      </c>
      <c r="O82">
        <f t="shared" si="590"/>
        <v>0</v>
      </c>
      <c r="P82" s="31">
        <f t="shared" si="590"/>
        <v>0</v>
      </c>
      <c r="Q82">
        <f t="shared" si="590"/>
        <v>0</v>
      </c>
      <c r="R82">
        <f t="shared" si="590"/>
        <v>0</v>
      </c>
      <c r="S82">
        <f t="shared" si="590"/>
        <v>0</v>
      </c>
      <c r="T82" s="31">
        <f t="shared" si="590"/>
        <v>0</v>
      </c>
      <c r="U82">
        <f t="shared" si="590"/>
        <v>0</v>
      </c>
      <c r="V82">
        <f t="shared" si="590"/>
        <v>0</v>
      </c>
      <c r="W82">
        <f t="shared" si="590"/>
        <v>0</v>
      </c>
      <c r="X82" s="31">
        <f t="shared" si="590"/>
        <v>0</v>
      </c>
      <c r="Y82">
        <f t="shared" si="590"/>
        <v>0</v>
      </c>
      <c r="Z82">
        <f t="shared" si="590"/>
        <v>0</v>
      </c>
      <c r="AA82">
        <f t="shared" si="590"/>
        <v>0</v>
      </c>
      <c r="AB82">
        <f t="shared" si="590"/>
        <v>0</v>
      </c>
      <c r="AC82">
        <f t="shared" ref="AC82:AL82" si="591">AC78*4</f>
        <v>0</v>
      </c>
      <c r="AD82">
        <f t="shared" si="591"/>
        <v>0</v>
      </c>
      <c r="AE82">
        <f t="shared" si="591"/>
        <v>0</v>
      </c>
      <c r="AF82">
        <f t="shared" si="591"/>
        <v>0</v>
      </c>
      <c r="AG82">
        <f t="shared" si="591"/>
        <v>0</v>
      </c>
      <c r="AH82">
        <f t="shared" si="591"/>
        <v>0</v>
      </c>
      <c r="AI82">
        <f t="shared" si="591"/>
        <v>0</v>
      </c>
      <c r="AJ82">
        <f t="shared" si="591"/>
        <v>0</v>
      </c>
      <c r="AK82">
        <f t="shared" si="591"/>
        <v>0</v>
      </c>
      <c r="AL82">
        <f t="shared" si="591"/>
        <v>0</v>
      </c>
      <c r="AZ82">
        <f>AZ78*4</f>
        <v>0</v>
      </c>
      <c r="BA82">
        <f t="shared" ref="BA82" si="592">BA78*4</f>
        <v>0</v>
      </c>
      <c r="BB82">
        <v>569</v>
      </c>
      <c r="BC82">
        <v>649</v>
      </c>
      <c r="BD82">
        <v>632</v>
      </c>
      <c r="BE82">
        <v>625</v>
      </c>
      <c r="BF82">
        <v>618</v>
      </c>
    </row>
    <row r="84" spans="2:72" s="9" customFormat="1" x14ac:dyDescent="0.35">
      <c r="B84" s="9" t="s">
        <v>70</v>
      </c>
      <c r="L84" s="10"/>
      <c r="P84" s="10"/>
      <c r="T84" s="10"/>
      <c r="X84" s="10"/>
    </row>
    <row r="85" spans="2:72" s="15" customFormat="1" x14ac:dyDescent="0.35">
      <c r="B85" s="15" t="s">
        <v>51</v>
      </c>
      <c r="D85" s="15" t="e">
        <f>D56/D53</f>
        <v>#DIV/0!</v>
      </c>
      <c r="E85" s="15" t="e">
        <f t="shared" ref="E85:AB85" si="593">E56/E53</f>
        <v>#DIV/0!</v>
      </c>
      <c r="F85" s="15" t="e">
        <f t="shared" si="593"/>
        <v>#DIV/0!</v>
      </c>
      <c r="G85" s="15" t="e">
        <f t="shared" si="593"/>
        <v>#DIV/0!</v>
      </c>
      <c r="H85" s="15">
        <f t="shared" si="593"/>
        <v>0.36676646706586824</v>
      </c>
      <c r="I85" s="15">
        <f t="shared" si="593"/>
        <v>0.43824175824175826</v>
      </c>
      <c r="J85" s="15">
        <f t="shared" si="593"/>
        <v>0.35371621621621624</v>
      </c>
      <c r="K85" s="15">
        <f t="shared" si="593"/>
        <v>0.36268609439341148</v>
      </c>
      <c r="L85" s="38">
        <f t="shared" si="593"/>
        <v>0.31771837971893085</v>
      </c>
      <c r="M85" s="15">
        <f t="shared" si="593"/>
        <v>0.29537366548042704</v>
      </c>
      <c r="N85" s="15">
        <f t="shared" si="593"/>
        <v>0.30295832433599656</v>
      </c>
      <c r="O85" s="15">
        <f t="shared" si="593"/>
        <v>0.29339999999999999</v>
      </c>
      <c r="P85" s="38">
        <f t="shared" si="593"/>
        <v>0.29791935186890073</v>
      </c>
      <c r="Q85" s="15">
        <f t="shared" si="593"/>
        <v>0.62572898799313892</v>
      </c>
      <c r="R85" s="15">
        <f t="shared" si="593"/>
        <v>0.61221277935158958</v>
      </c>
      <c r="S85" s="15">
        <f t="shared" si="593"/>
        <v>0.50926167492825458</v>
      </c>
      <c r="T85" s="38">
        <f t="shared" si="593"/>
        <v>0.40339931153184166</v>
      </c>
      <c r="U85" s="15">
        <f t="shared" si="593"/>
        <v>0.21559923906150918</v>
      </c>
      <c r="V85" s="15">
        <f t="shared" si="593"/>
        <v>0.17119402985074628</v>
      </c>
      <c r="W85" s="15">
        <f t="shared" si="593"/>
        <v>0.14686439163837769</v>
      </c>
      <c r="X85" s="38">
        <f t="shared" si="593"/>
        <v>0.13329412917769284</v>
      </c>
      <c r="Y85" s="15" t="e">
        <f t="shared" si="593"/>
        <v>#DIV/0!</v>
      </c>
      <c r="Z85" s="15" t="e">
        <f t="shared" si="593"/>
        <v>#DIV/0!</v>
      </c>
      <c r="AA85" s="15" t="e">
        <f t="shared" si="593"/>
        <v>#DIV/0!</v>
      </c>
      <c r="AB85" s="15" t="e">
        <f t="shared" si="593"/>
        <v>#DIV/0!</v>
      </c>
      <c r="AC85" s="15" t="e">
        <f t="shared" ref="AC85:AL85" si="594">AC56/AC53</f>
        <v>#DIV/0!</v>
      </c>
      <c r="AD85" s="15" t="e">
        <f t="shared" si="594"/>
        <v>#DIV/0!</v>
      </c>
      <c r="AE85" s="15" t="e">
        <f t="shared" si="594"/>
        <v>#DIV/0!</v>
      </c>
      <c r="AF85" s="15" t="e">
        <f t="shared" si="594"/>
        <v>#DIV/0!</v>
      </c>
      <c r="AG85" s="15" t="e">
        <f t="shared" si="594"/>
        <v>#DIV/0!</v>
      </c>
      <c r="AH85" s="15" t="e">
        <f t="shared" si="594"/>
        <v>#DIV/0!</v>
      </c>
      <c r="AI85" s="15" t="e">
        <f t="shared" si="594"/>
        <v>#DIV/0!</v>
      </c>
      <c r="AJ85" s="15" t="e">
        <f t="shared" si="594"/>
        <v>#DIV/0!</v>
      </c>
      <c r="AK85" s="15" t="e">
        <f t="shared" si="594"/>
        <v>#DIV/0!</v>
      </c>
      <c r="AL85" s="15" t="e">
        <f t="shared" si="594"/>
        <v>#DIV/0!</v>
      </c>
      <c r="AZ85" s="15" t="e">
        <f t="shared" ref="AZ85:BI85" si="595">AZ56/AZ53</f>
        <v>#DIV/0!</v>
      </c>
      <c r="BA85" s="15" t="e">
        <f t="shared" si="595"/>
        <v>#DIV/0!</v>
      </c>
      <c r="BB85" s="15">
        <f t="shared" si="595"/>
        <v>0.47349697616506581</v>
      </c>
      <c r="BC85" s="15">
        <f t="shared" si="595"/>
        <v>0.36007875953728774</v>
      </c>
      <c r="BD85" s="15">
        <f t="shared" si="595"/>
        <v>0.30865681896255581</v>
      </c>
      <c r="BE85" s="15">
        <f t="shared" si="595"/>
        <v>0.3313345419048947</v>
      </c>
      <c r="BF85" s="15">
        <f t="shared" si="595"/>
        <v>0.41799645390070922</v>
      </c>
      <c r="BG85" s="15">
        <f t="shared" si="595"/>
        <v>0.37745286648711041</v>
      </c>
      <c r="BH85" s="15">
        <f t="shared" si="595"/>
        <v>0.30145922746781117</v>
      </c>
      <c r="BI85" s="15">
        <f t="shared" si="595"/>
        <v>0.47792393852565773</v>
      </c>
      <c r="BJ85" s="15">
        <f t="shared" ref="BJ85:BT85" si="596">BJ56/BJ53</f>
        <v>0.1958195074603282</v>
      </c>
      <c r="BK85" s="15" t="e">
        <f t="shared" si="596"/>
        <v>#DIV/0!</v>
      </c>
      <c r="BL85" s="15" t="e">
        <f t="shared" si="596"/>
        <v>#DIV/0!</v>
      </c>
      <c r="BM85" s="15" t="e">
        <f t="shared" si="596"/>
        <v>#DIV/0!</v>
      </c>
      <c r="BN85" s="15" t="e">
        <f t="shared" si="596"/>
        <v>#DIV/0!</v>
      </c>
      <c r="BO85" s="15" t="e">
        <f t="shared" si="596"/>
        <v>#DIV/0!</v>
      </c>
      <c r="BP85" s="15" t="e">
        <f t="shared" si="596"/>
        <v>#DIV/0!</v>
      </c>
      <c r="BQ85" s="15" t="e">
        <f t="shared" si="596"/>
        <v>#DIV/0!</v>
      </c>
      <c r="BR85" s="15" t="e">
        <f t="shared" si="596"/>
        <v>#DIV/0!</v>
      </c>
      <c r="BS85" s="15" t="e">
        <f t="shared" si="596"/>
        <v>#DIV/0!</v>
      </c>
      <c r="BT85" s="15" t="e">
        <f t="shared" si="596"/>
        <v>#DIV/0!</v>
      </c>
    </row>
    <row r="86" spans="2:72" s="15" customFormat="1" x14ac:dyDescent="0.35">
      <c r="B86" s="15" t="s">
        <v>52</v>
      </c>
      <c r="D86" s="15" t="e">
        <f>D57/D53</f>
        <v>#DIV/0!</v>
      </c>
      <c r="E86" s="15" t="e">
        <f t="shared" ref="E86:AB86" si="597">E57/E53</f>
        <v>#DIV/0!</v>
      </c>
      <c r="F86" s="15" t="e">
        <f t="shared" si="597"/>
        <v>#DIV/0!</v>
      </c>
      <c r="G86" s="15" t="e">
        <f t="shared" si="597"/>
        <v>#DIV/0!</v>
      </c>
      <c r="H86" s="15">
        <f t="shared" si="597"/>
        <v>0.14620758483033933</v>
      </c>
      <c r="I86" s="15">
        <f t="shared" si="597"/>
        <v>0.27560439560439559</v>
      </c>
      <c r="J86" s="15">
        <f t="shared" si="597"/>
        <v>0.17398648648648649</v>
      </c>
      <c r="K86" s="15">
        <f t="shared" si="597"/>
        <v>0.1599619892302819</v>
      </c>
      <c r="L86" s="38">
        <f t="shared" si="597"/>
        <v>0.14329016257922292</v>
      </c>
      <c r="M86" s="15">
        <f t="shared" si="597"/>
        <v>0.12479240806642942</v>
      </c>
      <c r="N86" s="15">
        <f t="shared" si="597"/>
        <v>0.1202763981861369</v>
      </c>
      <c r="O86" s="15">
        <f t="shared" si="597"/>
        <v>0.11260000000000001</v>
      </c>
      <c r="P86" s="38">
        <f t="shared" si="597"/>
        <v>0.10900386669121709</v>
      </c>
      <c r="Q86" s="15">
        <f t="shared" si="597"/>
        <v>0.20308747855917667</v>
      </c>
      <c r="R86" s="15">
        <f t="shared" si="597"/>
        <v>0.19861504564054139</v>
      </c>
      <c r="S86" s="15">
        <f t="shared" si="597"/>
        <v>0.16305765718758153</v>
      </c>
      <c r="T86" s="38">
        <f t="shared" si="597"/>
        <v>0.13618760757314974</v>
      </c>
      <c r="U86" s="15">
        <f t="shared" si="597"/>
        <v>6.5736630733460158E-2</v>
      </c>
      <c r="V86" s="15">
        <f t="shared" si="597"/>
        <v>5.1417910447761193E-2</v>
      </c>
      <c r="W86" s="15">
        <f t="shared" si="597"/>
        <v>4.2284557203263656E-2</v>
      </c>
      <c r="X86" s="38">
        <f t="shared" si="597"/>
        <v>3.8077036165833578E-2</v>
      </c>
      <c r="Y86" s="15" t="e">
        <f t="shared" si="597"/>
        <v>#DIV/0!</v>
      </c>
      <c r="Z86" s="15" t="e">
        <f t="shared" si="597"/>
        <v>#DIV/0!</v>
      </c>
      <c r="AA86" s="15" t="e">
        <f t="shared" si="597"/>
        <v>#DIV/0!</v>
      </c>
      <c r="AB86" s="15" t="e">
        <f t="shared" si="597"/>
        <v>#DIV/0!</v>
      </c>
      <c r="AC86" s="15" t="e">
        <f t="shared" ref="AC86:AL86" si="598">AC57/AC53</f>
        <v>#DIV/0!</v>
      </c>
      <c r="AD86" s="15" t="e">
        <f t="shared" si="598"/>
        <v>#DIV/0!</v>
      </c>
      <c r="AE86" s="15" t="e">
        <f t="shared" si="598"/>
        <v>#DIV/0!</v>
      </c>
      <c r="AF86" s="15" t="e">
        <f t="shared" si="598"/>
        <v>#DIV/0!</v>
      </c>
      <c r="AG86" s="15" t="e">
        <f t="shared" si="598"/>
        <v>#DIV/0!</v>
      </c>
      <c r="AH86" s="15" t="e">
        <f t="shared" si="598"/>
        <v>#DIV/0!</v>
      </c>
      <c r="AI86" s="15" t="e">
        <f t="shared" si="598"/>
        <v>#DIV/0!</v>
      </c>
      <c r="AJ86" s="15" t="e">
        <f t="shared" si="598"/>
        <v>#DIV/0!</v>
      </c>
      <c r="AK86" s="15" t="e">
        <f t="shared" si="598"/>
        <v>#DIV/0!</v>
      </c>
      <c r="AL86" s="15" t="e">
        <f t="shared" si="598"/>
        <v>#DIV/0!</v>
      </c>
      <c r="AZ86" s="15" t="e">
        <f t="shared" ref="AZ86:BI86" si="599">AZ57/AZ53</f>
        <v>#DIV/0!</v>
      </c>
      <c r="BA86" s="15" t="e">
        <f t="shared" si="599"/>
        <v>#DIV/0!</v>
      </c>
      <c r="BB86" s="15">
        <f t="shared" si="599"/>
        <v>0.21415866239772324</v>
      </c>
      <c r="BC86" s="15">
        <f t="shared" si="599"/>
        <v>0.16317991631799164</v>
      </c>
      <c r="BD86" s="15">
        <f t="shared" si="599"/>
        <v>0.13998625901751977</v>
      </c>
      <c r="BE86" s="15">
        <f t="shared" si="599"/>
        <v>0.13819550969181424</v>
      </c>
      <c r="BF86" s="15">
        <f t="shared" si="599"/>
        <v>0.16149527186761228</v>
      </c>
      <c r="BG86" s="15">
        <f t="shared" si="599"/>
        <v>0.18661023470565602</v>
      </c>
      <c r="BH86" s="15">
        <f t="shared" si="599"/>
        <v>0.12394849785407726</v>
      </c>
      <c r="BI86" s="15">
        <f t="shared" si="599"/>
        <v>0.15889554571502995</v>
      </c>
      <c r="BJ86" s="15">
        <f t="shared" ref="BJ86:BT86" si="600">BJ57/BJ53</f>
        <v>5.9908354213223179E-2</v>
      </c>
      <c r="BK86" s="15" t="e">
        <f t="shared" si="600"/>
        <v>#DIV/0!</v>
      </c>
      <c r="BL86" s="15" t="e">
        <f t="shared" si="600"/>
        <v>#DIV/0!</v>
      </c>
      <c r="BM86" s="15" t="e">
        <f t="shared" si="600"/>
        <v>#DIV/0!</v>
      </c>
      <c r="BN86" s="15" t="e">
        <f t="shared" si="600"/>
        <v>#DIV/0!</v>
      </c>
      <c r="BO86" s="15" t="e">
        <f t="shared" si="600"/>
        <v>#DIV/0!</v>
      </c>
      <c r="BP86" s="15" t="e">
        <f t="shared" si="600"/>
        <v>#DIV/0!</v>
      </c>
      <c r="BQ86" s="15" t="e">
        <f t="shared" si="600"/>
        <v>#DIV/0!</v>
      </c>
      <c r="BR86" s="15" t="e">
        <f t="shared" si="600"/>
        <v>#DIV/0!</v>
      </c>
      <c r="BS86" s="15" t="e">
        <f t="shared" si="600"/>
        <v>#DIV/0!</v>
      </c>
      <c r="BT86" s="15" t="e">
        <f t="shared" si="600"/>
        <v>#DIV/0!</v>
      </c>
    </row>
    <row r="87" spans="2:72" s="16" customFormat="1" x14ac:dyDescent="0.35">
      <c r="B87" s="16" t="s">
        <v>71</v>
      </c>
      <c r="D87" s="16" t="e">
        <f>D58/D53</f>
        <v>#DIV/0!</v>
      </c>
      <c r="E87" s="16" t="e">
        <f t="shared" ref="E87:AB87" si="601">E58/E53</f>
        <v>#DIV/0!</v>
      </c>
      <c r="F87" s="16" t="e">
        <f t="shared" si="601"/>
        <v>#DIV/0!</v>
      </c>
      <c r="G87" s="16" t="e">
        <f t="shared" si="601"/>
        <v>#DIV/0!</v>
      </c>
      <c r="H87" s="16">
        <f t="shared" si="601"/>
        <v>0</v>
      </c>
      <c r="I87" s="16">
        <f t="shared" si="601"/>
        <v>0</v>
      </c>
      <c r="J87" s="16">
        <f t="shared" si="601"/>
        <v>0</v>
      </c>
      <c r="K87" s="16">
        <f t="shared" si="601"/>
        <v>0</v>
      </c>
      <c r="L87" s="40">
        <f t="shared" si="601"/>
        <v>0</v>
      </c>
      <c r="M87" s="16">
        <f t="shared" si="601"/>
        <v>0</v>
      </c>
      <c r="N87" s="16">
        <f t="shared" si="601"/>
        <v>0</v>
      </c>
      <c r="O87" s="16">
        <f t="shared" si="601"/>
        <v>0</v>
      </c>
      <c r="P87" s="40">
        <f t="shared" si="601"/>
        <v>0.24912539127232552</v>
      </c>
      <c r="Q87" s="16">
        <f t="shared" si="601"/>
        <v>0</v>
      </c>
      <c r="R87" s="16">
        <f t="shared" si="601"/>
        <v>0</v>
      </c>
      <c r="S87" s="16">
        <f t="shared" si="601"/>
        <v>0</v>
      </c>
      <c r="T87" s="40">
        <f t="shared" si="601"/>
        <v>0</v>
      </c>
      <c r="U87" s="16">
        <f t="shared" si="601"/>
        <v>0</v>
      </c>
      <c r="V87" s="16">
        <f t="shared" si="601"/>
        <v>0</v>
      </c>
      <c r="W87" s="16">
        <f t="shared" si="601"/>
        <v>0</v>
      </c>
      <c r="X87" s="40">
        <f t="shared" si="601"/>
        <v>0</v>
      </c>
      <c r="Y87" s="16" t="e">
        <f t="shared" si="601"/>
        <v>#DIV/0!</v>
      </c>
      <c r="Z87" s="16" t="e">
        <f t="shared" si="601"/>
        <v>#DIV/0!</v>
      </c>
      <c r="AA87" s="16" t="e">
        <f t="shared" si="601"/>
        <v>#DIV/0!</v>
      </c>
      <c r="AB87" s="16" t="e">
        <f t="shared" si="601"/>
        <v>#DIV/0!</v>
      </c>
      <c r="AC87" s="16" t="e">
        <f t="shared" ref="AC87:AL87" si="602">AC58/AC53</f>
        <v>#DIV/0!</v>
      </c>
      <c r="AD87" s="16" t="e">
        <f t="shared" si="602"/>
        <v>#DIV/0!</v>
      </c>
      <c r="AE87" s="16" t="e">
        <f t="shared" si="602"/>
        <v>#DIV/0!</v>
      </c>
      <c r="AF87" s="16" t="e">
        <f t="shared" si="602"/>
        <v>#DIV/0!</v>
      </c>
      <c r="AG87" s="16" t="e">
        <f t="shared" si="602"/>
        <v>#DIV/0!</v>
      </c>
      <c r="AH87" s="16" t="e">
        <f t="shared" si="602"/>
        <v>#DIV/0!</v>
      </c>
      <c r="AI87" s="16" t="e">
        <f t="shared" si="602"/>
        <v>#DIV/0!</v>
      </c>
      <c r="AJ87" s="16" t="e">
        <f t="shared" si="602"/>
        <v>#DIV/0!</v>
      </c>
      <c r="AK87" s="16" t="e">
        <f t="shared" si="602"/>
        <v>#DIV/0!</v>
      </c>
      <c r="AL87" s="16" t="e">
        <f t="shared" si="602"/>
        <v>#DIV/0!</v>
      </c>
      <c r="AZ87" s="16" t="e">
        <f t="shared" ref="AZ87:BI87" si="603">AZ58/AZ53</f>
        <v>#DIV/0!</v>
      </c>
      <c r="BA87" s="16" t="e">
        <f t="shared" si="603"/>
        <v>#DIV/0!</v>
      </c>
      <c r="BB87" s="16">
        <f t="shared" si="603"/>
        <v>4.6602632515119174E-2</v>
      </c>
      <c r="BC87" s="16">
        <f t="shared" si="603"/>
        <v>7.3837066207236028E-4</v>
      </c>
      <c r="BD87" s="16">
        <f t="shared" si="603"/>
        <v>0</v>
      </c>
      <c r="BE87" s="16">
        <f t="shared" si="603"/>
        <v>0</v>
      </c>
      <c r="BF87" s="16">
        <f t="shared" si="603"/>
        <v>0</v>
      </c>
      <c r="BG87" s="16">
        <f t="shared" si="603"/>
        <v>0</v>
      </c>
      <c r="BH87" s="16">
        <f t="shared" si="603"/>
        <v>0</v>
      </c>
      <c r="BI87" s="16">
        <f t="shared" si="603"/>
        <v>8.8108882521489976E-2</v>
      </c>
      <c r="BJ87" s="16">
        <f t="shared" ref="BJ87:BT87" si="604">BJ58/BJ53</f>
        <v>0</v>
      </c>
      <c r="BK87" s="16" t="e">
        <f t="shared" si="604"/>
        <v>#DIV/0!</v>
      </c>
      <c r="BL87" s="16" t="e">
        <f t="shared" si="604"/>
        <v>#DIV/0!</v>
      </c>
      <c r="BM87" s="16" t="e">
        <f t="shared" si="604"/>
        <v>#DIV/0!</v>
      </c>
      <c r="BN87" s="16" t="e">
        <f t="shared" si="604"/>
        <v>#DIV/0!</v>
      </c>
      <c r="BO87" s="16" t="e">
        <f t="shared" si="604"/>
        <v>#DIV/0!</v>
      </c>
      <c r="BP87" s="16" t="e">
        <f t="shared" si="604"/>
        <v>#DIV/0!</v>
      </c>
      <c r="BQ87" s="16" t="e">
        <f t="shared" si="604"/>
        <v>#DIV/0!</v>
      </c>
      <c r="BR87" s="16" t="e">
        <f t="shared" si="604"/>
        <v>#DIV/0!</v>
      </c>
      <c r="BS87" s="16" t="e">
        <f t="shared" si="604"/>
        <v>#DIV/0!</v>
      </c>
      <c r="BT87" s="16" t="e">
        <f t="shared" si="604"/>
        <v>#DIV/0!</v>
      </c>
    </row>
    <row r="88" spans="2:72" s="15" customFormat="1" x14ac:dyDescent="0.35">
      <c r="B88" s="15" t="s">
        <v>72</v>
      </c>
      <c r="D88" s="15" t="e">
        <f>D59/D53</f>
        <v>#DIV/0!</v>
      </c>
      <c r="E88" s="15" t="e">
        <f t="shared" ref="E88:AB88" si="605">E59/E53</f>
        <v>#DIV/0!</v>
      </c>
      <c r="F88" s="15" t="e">
        <f t="shared" si="605"/>
        <v>#DIV/0!</v>
      </c>
      <c r="G88" s="15" t="e">
        <f t="shared" si="605"/>
        <v>#DIV/0!</v>
      </c>
      <c r="H88" s="15">
        <f t="shared" si="605"/>
        <v>0.51297405189620759</v>
      </c>
      <c r="I88" s="15">
        <f t="shared" si="605"/>
        <v>0.7138461538461538</v>
      </c>
      <c r="J88" s="15">
        <f t="shared" si="605"/>
        <v>0.5277027027027027</v>
      </c>
      <c r="K88" s="15">
        <f t="shared" si="605"/>
        <v>0.52264808362369342</v>
      </c>
      <c r="L88" s="38">
        <f t="shared" si="605"/>
        <v>0.46100854229815375</v>
      </c>
      <c r="M88" s="15">
        <f t="shared" si="605"/>
        <v>0.42016607354685648</v>
      </c>
      <c r="N88" s="15">
        <f t="shared" si="605"/>
        <v>0.42323472252213346</v>
      </c>
      <c r="O88" s="15">
        <f t="shared" si="605"/>
        <v>0.40600000000000003</v>
      </c>
      <c r="P88" s="38">
        <f t="shared" si="605"/>
        <v>0.6560486098324434</v>
      </c>
      <c r="Q88" s="15">
        <f t="shared" si="605"/>
        <v>0.82881646655231556</v>
      </c>
      <c r="R88" s="15">
        <f t="shared" si="605"/>
        <v>0.81082782499213091</v>
      </c>
      <c r="S88" s="15">
        <f t="shared" si="605"/>
        <v>0.67231933211583617</v>
      </c>
      <c r="T88" s="38">
        <f t="shared" si="605"/>
        <v>0.53958691910499135</v>
      </c>
      <c r="U88" s="15">
        <f t="shared" si="605"/>
        <v>0.28133586979496933</v>
      </c>
      <c r="V88" s="15">
        <f t="shared" si="605"/>
        <v>0.22261194029850745</v>
      </c>
      <c r="W88" s="15">
        <f t="shared" si="605"/>
        <v>0.18914894884164135</v>
      </c>
      <c r="X88" s="38">
        <f t="shared" si="605"/>
        <v>0.17137116534352642</v>
      </c>
      <c r="Y88" s="15" t="e">
        <f t="shared" si="605"/>
        <v>#DIV/0!</v>
      </c>
      <c r="Z88" s="15" t="e">
        <f t="shared" si="605"/>
        <v>#DIV/0!</v>
      </c>
      <c r="AA88" s="15" t="e">
        <f t="shared" si="605"/>
        <v>#DIV/0!</v>
      </c>
      <c r="AB88" s="15" t="e">
        <f t="shared" si="605"/>
        <v>#DIV/0!</v>
      </c>
      <c r="AC88" s="15" t="e">
        <f t="shared" ref="AC88:AL88" si="606">AC59/AC53</f>
        <v>#DIV/0!</v>
      </c>
      <c r="AD88" s="15" t="e">
        <f t="shared" si="606"/>
        <v>#DIV/0!</v>
      </c>
      <c r="AE88" s="15" t="e">
        <f t="shared" si="606"/>
        <v>#DIV/0!</v>
      </c>
      <c r="AF88" s="15" t="e">
        <f t="shared" si="606"/>
        <v>#DIV/0!</v>
      </c>
      <c r="AG88" s="15" t="e">
        <f t="shared" si="606"/>
        <v>#DIV/0!</v>
      </c>
      <c r="AH88" s="15" t="e">
        <f t="shared" si="606"/>
        <v>#DIV/0!</v>
      </c>
      <c r="AI88" s="15" t="e">
        <f t="shared" si="606"/>
        <v>#DIV/0!</v>
      </c>
      <c r="AJ88" s="15" t="e">
        <f t="shared" si="606"/>
        <v>#DIV/0!</v>
      </c>
      <c r="AK88" s="15" t="e">
        <f t="shared" si="606"/>
        <v>#DIV/0!</v>
      </c>
      <c r="AL88" s="15" t="e">
        <f t="shared" si="606"/>
        <v>#DIV/0!</v>
      </c>
      <c r="AZ88" s="15" t="e">
        <f t="shared" ref="AZ88:BI88" si="607">AZ59/AZ53</f>
        <v>#DIV/0!</v>
      </c>
      <c r="BA88" s="15" t="e">
        <f t="shared" si="607"/>
        <v>#DIV/0!</v>
      </c>
      <c r="BB88" s="15">
        <f t="shared" si="607"/>
        <v>0.7342582710779082</v>
      </c>
      <c r="BC88" s="15">
        <f t="shared" si="607"/>
        <v>0.52399704651735168</v>
      </c>
      <c r="BD88" s="15">
        <f t="shared" si="607"/>
        <v>0.44864307798007558</v>
      </c>
      <c r="BE88" s="15">
        <f t="shared" si="607"/>
        <v>0.46953005159670896</v>
      </c>
      <c r="BF88" s="15">
        <f t="shared" si="607"/>
        <v>0.57949172576832153</v>
      </c>
      <c r="BG88" s="15">
        <f t="shared" si="607"/>
        <v>0.56406310119276648</v>
      </c>
      <c r="BH88" s="15">
        <f t="shared" si="607"/>
        <v>0.42540772532188842</v>
      </c>
      <c r="BI88" s="15">
        <f t="shared" si="607"/>
        <v>0.72492836676217765</v>
      </c>
      <c r="BJ88" s="15">
        <f t="shared" ref="BJ88:BT88" si="608">BJ59/BJ53</f>
        <v>0.25572786167355138</v>
      </c>
      <c r="BK88" s="15" t="e">
        <f t="shared" si="608"/>
        <v>#DIV/0!</v>
      </c>
      <c r="BL88" s="15" t="e">
        <f t="shared" si="608"/>
        <v>#DIV/0!</v>
      </c>
      <c r="BM88" s="15" t="e">
        <f t="shared" si="608"/>
        <v>#DIV/0!</v>
      </c>
      <c r="BN88" s="15" t="e">
        <f t="shared" si="608"/>
        <v>#DIV/0!</v>
      </c>
      <c r="BO88" s="15" t="e">
        <f t="shared" si="608"/>
        <v>#DIV/0!</v>
      </c>
      <c r="BP88" s="15" t="e">
        <f t="shared" si="608"/>
        <v>#DIV/0!</v>
      </c>
      <c r="BQ88" s="15" t="e">
        <f t="shared" si="608"/>
        <v>#DIV/0!</v>
      </c>
      <c r="BR88" s="15" t="e">
        <f t="shared" si="608"/>
        <v>#DIV/0!</v>
      </c>
      <c r="BS88" s="15" t="e">
        <f t="shared" si="608"/>
        <v>#DIV/0!</v>
      </c>
      <c r="BT88" s="15" t="e">
        <f t="shared" si="608"/>
        <v>#DIV/0!</v>
      </c>
    </row>
    <row r="89" spans="2:72" s="15" customFormat="1" x14ac:dyDescent="0.35">
      <c r="L89" s="38"/>
      <c r="P89" s="38"/>
      <c r="T89" s="38"/>
      <c r="X89" s="38"/>
    </row>
    <row r="90" spans="2:72" s="18" customFormat="1" x14ac:dyDescent="0.35">
      <c r="B90" s="18" t="s">
        <v>73</v>
      </c>
      <c r="L90" s="39"/>
      <c r="P90" s="39"/>
      <c r="T90" s="39"/>
      <c r="X90" s="39"/>
    </row>
    <row r="91" spans="2:72" s="15" customFormat="1" x14ac:dyDescent="0.35">
      <c r="B91" s="15" t="s">
        <v>74</v>
      </c>
      <c r="D91" s="15" t="e">
        <f>D53/D51</f>
        <v>#DIV/0!</v>
      </c>
      <c r="E91" s="15" t="e">
        <f t="shared" ref="E91:AB91" si="609">E53/E51</f>
        <v>#DIV/0!</v>
      </c>
      <c r="F91" s="15" t="e">
        <f t="shared" si="609"/>
        <v>#DIV/0!</v>
      </c>
      <c r="G91" s="15" t="e">
        <f t="shared" si="609"/>
        <v>#DIV/0!</v>
      </c>
      <c r="H91" s="15">
        <f t="shared" si="609"/>
        <v>0.6506493506493507</v>
      </c>
      <c r="I91" s="15">
        <f t="shared" si="609"/>
        <v>0.58846352819451631</v>
      </c>
      <c r="J91" s="15">
        <f t="shared" si="609"/>
        <v>0.62632247143461706</v>
      </c>
      <c r="K91" s="15">
        <f t="shared" si="609"/>
        <v>0.6310213871676994</v>
      </c>
      <c r="L91" s="38">
        <f t="shared" si="609"/>
        <v>0.6410528175234057</v>
      </c>
      <c r="M91" s="15">
        <f t="shared" si="609"/>
        <v>0.64776394651913327</v>
      </c>
      <c r="N91" s="15">
        <f t="shared" si="609"/>
        <v>0.65197803744896521</v>
      </c>
      <c r="O91" s="15">
        <f t="shared" si="609"/>
        <v>0.65419337956299883</v>
      </c>
      <c r="P91" s="38">
        <f t="shared" si="609"/>
        <v>0.65528474903474898</v>
      </c>
      <c r="Q91" s="15">
        <f t="shared" si="609"/>
        <v>0.43481503579952269</v>
      </c>
      <c r="R91" s="15">
        <f t="shared" si="609"/>
        <v>0.53566009104704093</v>
      </c>
      <c r="S91" s="15">
        <f t="shared" si="609"/>
        <v>0.63344901669145592</v>
      </c>
      <c r="T91" s="38">
        <f t="shared" si="609"/>
        <v>0.64627363737486099</v>
      </c>
      <c r="U91" s="15">
        <f t="shared" si="609"/>
        <v>0.7005256533649219</v>
      </c>
      <c r="V91" s="15">
        <f t="shared" si="609"/>
        <v>0.73951434878587197</v>
      </c>
      <c r="W91" s="15">
        <f t="shared" si="609"/>
        <v>0.75967063294575399</v>
      </c>
      <c r="X91" s="38">
        <f t="shared" si="609"/>
        <v>0.78352019659038552</v>
      </c>
      <c r="Y91" s="15" t="e">
        <f t="shared" si="609"/>
        <v>#DIV/0!</v>
      </c>
      <c r="Z91" s="15" t="e">
        <f t="shared" si="609"/>
        <v>#DIV/0!</v>
      </c>
      <c r="AA91" s="15" t="e">
        <f t="shared" si="609"/>
        <v>#DIV/0!</v>
      </c>
      <c r="AB91" s="15" t="e">
        <f t="shared" si="609"/>
        <v>#DIV/0!</v>
      </c>
      <c r="AC91" s="15" t="e">
        <f t="shared" ref="AC91:AL91" si="610">AC53/AC51</f>
        <v>#DIV/0!</v>
      </c>
      <c r="AD91" s="15" t="e">
        <f t="shared" si="610"/>
        <v>#DIV/0!</v>
      </c>
      <c r="AE91" s="15" t="e">
        <f t="shared" si="610"/>
        <v>#DIV/0!</v>
      </c>
      <c r="AF91" s="15" t="e">
        <f t="shared" si="610"/>
        <v>#DIV/0!</v>
      </c>
      <c r="AG91" s="15" t="e">
        <f t="shared" si="610"/>
        <v>#DIV/0!</v>
      </c>
      <c r="AH91" s="15" t="e">
        <f t="shared" si="610"/>
        <v>#DIV/0!</v>
      </c>
      <c r="AI91" s="15" t="e">
        <f t="shared" si="610"/>
        <v>#DIV/0!</v>
      </c>
      <c r="AJ91" s="15" t="e">
        <f t="shared" si="610"/>
        <v>#DIV/0!</v>
      </c>
      <c r="AK91" s="15" t="e">
        <f t="shared" si="610"/>
        <v>#DIV/0!</v>
      </c>
      <c r="AL91" s="15" t="e">
        <f t="shared" si="610"/>
        <v>#DIV/0!</v>
      </c>
      <c r="AZ91" s="15" t="e">
        <f t="shared" ref="AZ91:BI91" si="611">AZ53/AZ51</f>
        <v>#DIV/0!</v>
      </c>
      <c r="BA91" s="15" t="e">
        <f t="shared" si="611"/>
        <v>#DIV/0!</v>
      </c>
      <c r="BB91" s="15">
        <f t="shared" si="611"/>
        <v>0.56107784431137719</v>
      </c>
      <c r="BC91" s="15">
        <f t="shared" si="611"/>
        <v>0.58798842257597683</v>
      </c>
      <c r="BD91" s="15">
        <f t="shared" si="611"/>
        <v>0.59934115709285563</v>
      </c>
      <c r="BE91" s="15">
        <f t="shared" si="611"/>
        <v>0.61206896551724133</v>
      </c>
      <c r="BF91" s="15">
        <f t="shared" si="611"/>
        <v>0.61989375343469499</v>
      </c>
      <c r="BG91" s="15">
        <f t="shared" si="611"/>
        <v>0.62344827586206897</v>
      </c>
      <c r="BH91" s="15">
        <f t="shared" si="611"/>
        <v>0.64929033216913135</v>
      </c>
      <c r="BI91" s="15">
        <f t="shared" si="611"/>
        <v>0.56928894490991322</v>
      </c>
      <c r="BJ91" s="15">
        <f t="shared" ref="BJ91:BT91" si="612">BJ53/BJ51</f>
        <v>0.72717573290436954</v>
      </c>
      <c r="BK91" s="15" t="e">
        <f t="shared" si="612"/>
        <v>#DIV/0!</v>
      </c>
      <c r="BL91" s="15" t="e">
        <f t="shared" si="612"/>
        <v>#DIV/0!</v>
      </c>
      <c r="BM91" s="15" t="e">
        <f t="shared" si="612"/>
        <v>#DIV/0!</v>
      </c>
      <c r="BN91" s="15" t="e">
        <f t="shared" si="612"/>
        <v>#DIV/0!</v>
      </c>
      <c r="BO91" s="15" t="e">
        <f t="shared" si="612"/>
        <v>#DIV/0!</v>
      </c>
      <c r="BP91" s="15" t="e">
        <f t="shared" si="612"/>
        <v>#DIV/0!</v>
      </c>
      <c r="BQ91" s="15" t="e">
        <f t="shared" si="612"/>
        <v>#DIV/0!</v>
      </c>
      <c r="BR91" s="15" t="e">
        <f t="shared" si="612"/>
        <v>#DIV/0!</v>
      </c>
      <c r="BS91" s="15" t="e">
        <f t="shared" si="612"/>
        <v>#DIV/0!</v>
      </c>
      <c r="BT91" s="15" t="e">
        <f t="shared" si="612"/>
        <v>#DIV/0!</v>
      </c>
    </row>
    <row r="92" spans="2:72" s="15" customFormat="1" x14ac:dyDescent="0.35">
      <c r="B92" s="15" t="s">
        <v>75</v>
      </c>
      <c r="D92" s="15" t="e">
        <f>D60/D51</f>
        <v>#DIV/0!</v>
      </c>
      <c r="E92" s="15" t="e">
        <f t="shared" ref="E92:AB92" si="613">E60/E51</f>
        <v>#DIV/0!</v>
      </c>
      <c r="F92" s="15" t="e">
        <f t="shared" si="613"/>
        <v>#DIV/0!</v>
      </c>
      <c r="G92" s="15" t="e">
        <f t="shared" si="613"/>
        <v>#DIV/0!</v>
      </c>
      <c r="H92" s="15">
        <f t="shared" si="613"/>
        <v>0.31688311688311688</v>
      </c>
      <c r="I92" s="15">
        <f t="shared" si="613"/>
        <v>0.16839110191412313</v>
      </c>
      <c r="J92" s="15">
        <f t="shared" si="613"/>
        <v>0.29581041049513329</v>
      </c>
      <c r="K92" s="15">
        <f t="shared" si="613"/>
        <v>0.30121926843893665</v>
      </c>
      <c r="L92" s="38">
        <f t="shared" si="613"/>
        <v>0.34552199258081612</v>
      </c>
      <c r="M92" s="15">
        <f t="shared" si="613"/>
        <v>0.37559551252497309</v>
      </c>
      <c r="N92" s="15">
        <f t="shared" si="613"/>
        <v>0.37603829367872732</v>
      </c>
      <c r="O92" s="15">
        <f t="shared" si="613"/>
        <v>0.38859086746042132</v>
      </c>
      <c r="P92" s="38">
        <f t="shared" si="613"/>
        <v>0.22538610038610038</v>
      </c>
      <c r="Q92" s="15">
        <f t="shared" si="613"/>
        <v>7.4433174224343673E-2</v>
      </c>
      <c r="R92" s="15">
        <f t="shared" si="613"/>
        <v>0.10133198448828191</v>
      </c>
      <c r="S92" s="15">
        <f t="shared" si="613"/>
        <v>0.20756899686002314</v>
      </c>
      <c r="T92" s="38">
        <f t="shared" si="613"/>
        <v>0.29755283648498332</v>
      </c>
      <c r="U92" s="15">
        <f t="shared" si="613"/>
        <v>0.50344265936181243</v>
      </c>
      <c r="V92" s="15">
        <f t="shared" si="613"/>
        <v>0.5748896247240618</v>
      </c>
      <c r="W92" s="15">
        <f t="shared" si="613"/>
        <v>0.61597973125820027</v>
      </c>
      <c r="X92" s="38">
        <f t="shared" si="613"/>
        <v>0.64924742743050223</v>
      </c>
      <c r="Y92" s="15" t="e">
        <f t="shared" si="613"/>
        <v>#DIV/0!</v>
      </c>
      <c r="Z92" s="15" t="e">
        <f t="shared" si="613"/>
        <v>#DIV/0!</v>
      </c>
      <c r="AA92" s="15" t="e">
        <f t="shared" si="613"/>
        <v>#DIV/0!</v>
      </c>
      <c r="AB92" s="15" t="e">
        <f t="shared" si="613"/>
        <v>#DIV/0!</v>
      </c>
      <c r="AC92" s="15" t="e">
        <f t="shared" ref="AC92:AL92" si="614">AC60/AC51</f>
        <v>#DIV/0!</v>
      </c>
      <c r="AD92" s="15" t="e">
        <f t="shared" si="614"/>
        <v>#DIV/0!</v>
      </c>
      <c r="AE92" s="15" t="e">
        <f t="shared" si="614"/>
        <v>#DIV/0!</v>
      </c>
      <c r="AF92" s="15" t="e">
        <f t="shared" si="614"/>
        <v>#DIV/0!</v>
      </c>
      <c r="AG92" s="15" t="e">
        <f t="shared" si="614"/>
        <v>#DIV/0!</v>
      </c>
      <c r="AH92" s="15" t="e">
        <f t="shared" si="614"/>
        <v>#DIV/0!</v>
      </c>
      <c r="AI92" s="15" t="e">
        <f t="shared" si="614"/>
        <v>#DIV/0!</v>
      </c>
      <c r="AJ92" s="15" t="e">
        <f t="shared" si="614"/>
        <v>#DIV/0!</v>
      </c>
      <c r="AK92" s="15" t="e">
        <f t="shared" si="614"/>
        <v>#DIV/0!</v>
      </c>
      <c r="AL92" s="15" t="e">
        <f t="shared" si="614"/>
        <v>#DIV/0!</v>
      </c>
      <c r="AZ92" s="15" t="e">
        <f t="shared" ref="AZ92:BI92" si="615">AZ60/AZ51</f>
        <v>#DIV/0!</v>
      </c>
      <c r="BA92" s="15" t="e">
        <f t="shared" si="615"/>
        <v>#DIV/0!</v>
      </c>
      <c r="BB92" s="15">
        <f t="shared" si="615"/>
        <v>0.14910179640718563</v>
      </c>
      <c r="BC92" s="15">
        <f t="shared" si="615"/>
        <v>0.27988422575976846</v>
      </c>
      <c r="BD92" s="15">
        <f t="shared" si="615"/>
        <v>0.33045089561457691</v>
      </c>
      <c r="BE92" s="15">
        <f t="shared" si="615"/>
        <v>0.32468419255718678</v>
      </c>
      <c r="BF92" s="15">
        <f t="shared" si="615"/>
        <v>0.2606704524638212</v>
      </c>
      <c r="BG92" s="15">
        <f t="shared" si="615"/>
        <v>0.27178410794602698</v>
      </c>
      <c r="BH92" s="15">
        <f t="shared" si="615"/>
        <v>0.37307720888756779</v>
      </c>
      <c r="BI92" s="15">
        <f t="shared" si="615"/>
        <v>0.1565952398606065</v>
      </c>
      <c r="BJ92" s="15">
        <f t="shared" ref="BJ92:BT92" si="616">BJ60/BJ51</f>
        <v>0.54121663766783756</v>
      </c>
      <c r="BK92" s="15" t="e">
        <f t="shared" si="616"/>
        <v>#DIV/0!</v>
      </c>
      <c r="BL92" s="15" t="e">
        <f t="shared" si="616"/>
        <v>#DIV/0!</v>
      </c>
      <c r="BM92" s="15" t="e">
        <f t="shared" si="616"/>
        <v>#DIV/0!</v>
      </c>
      <c r="BN92" s="15" t="e">
        <f t="shared" si="616"/>
        <v>#DIV/0!</v>
      </c>
      <c r="BO92" s="15" t="e">
        <f t="shared" si="616"/>
        <v>#DIV/0!</v>
      </c>
      <c r="BP92" s="15" t="e">
        <f t="shared" si="616"/>
        <v>#DIV/0!</v>
      </c>
      <c r="BQ92" s="15" t="e">
        <f t="shared" si="616"/>
        <v>#DIV/0!</v>
      </c>
      <c r="BR92" s="15" t="e">
        <f t="shared" si="616"/>
        <v>#DIV/0!</v>
      </c>
      <c r="BS92" s="15" t="e">
        <f t="shared" si="616"/>
        <v>#DIV/0!</v>
      </c>
      <c r="BT92" s="15" t="e">
        <f t="shared" si="616"/>
        <v>#DIV/0!</v>
      </c>
    </row>
    <row r="93" spans="2:72" x14ac:dyDescent="0.35">
      <c r="B93" s="15" t="s">
        <v>76</v>
      </c>
      <c r="D93" s="15" t="e">
        <f>D67/D51</f>
        <v>#DIV/0!</v>
      </c>
      <c r="E93" s="15" t="e">
        <f t="shared" ref="E93:AB93" si="617">E67/E51</f>
        <v>#DIV/0!</v>
      </c>
      <c r="F93" s="15" t="e">
        <f t="shared" si="617"/>
        <v>#DIV/0!</v>
      </c>
      <c r="G93" s="15" t="e">
        <f t="shared" si="617"/>
        <v>#DIV/0!</v>
      </c>
      <c r="H93" s="15">
        <f t="shared" si="617"/>
        <v>0.31850649350649352</v>
      </c>
      <c r="I93" s="15">
        <f t="shared" si="617"/>
        <v>0.15752715985514745</v>
      </c>
      <c r="J93" s="15">
        <f t="shared" si="617"/>
        <v>0.28523063901819723</v>
      </c>
      <c r="K93" s="15">
        <f t="shared" si="617"/>
        <v>0.29402358584849092</v>
      </c>
      <c r="L93" s="38">
        <f t="shared" si="617"/>
        <v>0.36106694930224342</v>
      </c>
      <c r="M93" s="15">
        <f t="shared" si="617"/>
        <v>0.36791147994467499</v>
      </c>
      <c r="N93" s="15">
        <f t="shared" si="617"/>
        <v>0.37139236942137127</v>
      </c>
      <c r="O93" s="15">
        <f t="shared" si="617"/>
        <v>0.37485280648959834</v>
      </c>
      <c r="P93" s="38">
        <f t="shared" si="617"/>
        <v>0.21778474903474904</v>
      </c>
      <c r="Q93" s="15">
        <f t="shared" si="617"/>
        <v>7.085322195704058E-2</v>
      </c>
      <c r="R93" s="15">
        <f t="shared" si="617"/>
        <v>0.10335525206541898</v>
      </c>
      <c r="S93" s="15">
        <f t="shared" si="617"/>
        <v>0.21285737894562881</v>
      </c>
      <c r="T93" s="38">
        <f t="shared" si="617"/>
        <v>0.30714682981090102</v>
      </c>
      <c r="U93" s="15">
        <f t="shared" si="617"/>
        <v>0.51684311838306063</v>
      </c>
      <c r="V93" s="15">
        <f t="shared" si="617"/>
        <v>0.58068432671081682</v>
      </c>
      <c r="W93" s="15">
        <f t="shared" si="617"/>
        <v>0.63819391032891459</v>
      </c>
      <c r="X93" s="38">
        <f t="shared" si="617"/>
        <v>0.66345415450775613</v>
      </c>
      <c r="Y93" s="15" t="e">
        <f t="shared" si="617"/>
        <v>#DIV/0!</v>
      </c>
      <c r="Z93" s="15" t="e">
        <f t="shared" si="617"/>
        <v>#DIV/0!</v>
      </c>
      <c r="AA93" s="15" t="e">
        <f t="shared" si="617"/>
        <v>#DIV/0!</v>
      </c>
      <c r="AB93" s="15" t="e">
        <f t="shared" si="617"/>
        <v>#DIV/0!</v>
      </c>
      <c r="AC93" s="15" t="e">
        <f t="shared" ref="AC93:AL93" si="618">AC67/AC51</f>
        <v>#DIV/0!</v>
      </c>
      <c r="AD93" s="15" t="e">
        <f t="shared" si="618"/>
        <v>#DIV/0!</v>
      </c>
      <c r="AE93" s="15" t="e">
        <f t="shared" si="618"/>
        <v>#DIV/0!</v>
      </c>
      <c r="AF93" s="15" t="e">
        <f t="shared" si="618"/>
        <v>#DIV/0!</v>
      </c>
      <c r="AG93" s="15" t="e">
        <f t="shared" si="618"/>
        <v>#DIV/0!</v>
      </c>
      <c r="AH93" s="15" t="e">
        <f t="shared" si="618"/>
        <v>#DIV/0!</v>
      </c>
      <c r="AI93" s="15" t="e">
        <f t="shared" si="618"/>
        <v>#DIV/0!</v>
      </c>
      <c r="AJ93" s="15" t="e">
        <f t="shared" si="618"/>
        <v>#DIV/0!</v>
      </c>
      <c r="AK93" s="15" t="e">
        <f t="shared" si="618"/>
        <v>#DIV/0!</v>
      </c>
      <c r="AL93" s="15" t="e">
        <f t="shared" si="618"/>
        <v>#DIV/0!</v>
      </c>
      <c r="AZ93" s="15" t="e">
        <f t="shared" ref="AZ93:BI93" si="619">AZ67/AZ51</f>
        <v>#DIV/0!</v>
      </c>
      <c r="BA93" s="15" t="e">
        <f t="shared" si="619"/>
        <v>#DIV/0!</v>
      </c>
      <c r="BB93" s="15">
        <f t="shared" si="619"/>
        <v>0.14830339321357286</v>
      </c>
      <c r="BC93" s="15">
        <f t="shared" si="619"/>
        <v>0.27568740955137483</v>
      </c>
      <c r="BD93" s="15">
        <f t="shared" si="619"/>
        <v>0.32900967675519871</v>
      </c>
      <c r="BE93" s="15">
        <f t="shared" si="619"/>
        <v>0.33253670194605667</v>
      </c>
      <c r="BF93" s="15">
        <f t="shared" si="619"/>
        <v>0.27202784392745927</v>
      </c>
      <c r="BG93" s="15">
        <f t="shared" si="619"/>
        <v>0.26440779610194903</v>
      </c>
      <c r="BH93" s="15">
        <f t="shared" si="619"/>
        <v>0.36936167050605634</v>
      </c>
      <c r="BI93" s="15">
        <f t="shared" si="619"/>
        <v>0.15500111218210127</v>
      </c>
      <c r="BJ93" s="15">
        <f t="shared" ref="BJ93:BT93" si="620">BJ67/BJ51</f>
        <v>0.55510324677456424</v>
      </c>
      <c r="BK93" s="15" t="e">
        <f t="shared" si="620"/>
        <v>#DIV/0!</v>
      </c>
      <c r="BL93" s="15" t="e">
        <f t="shared" si="620"/>
        <v>#DIV/0!</v>
      </c>
      <c r="BM93" s="15" t="e">
        <f t="shared" si="620"/>
        <v>#DIV/0!</v>
      </c>
      <c r="BN93" s="15" t="e">
        <f t="shared" si="620"/>
        <v>#DIV/0!</v>
      </c>
      <c r="BO93" s="15" t="e">
        <f t="shared" si="620"/>
        <v>#DIV/0!</v>
      </c>
      <c r="BP93" s="15" t="e">
        <f t="shared" si="620"/>
        <v>#DIV/0!</v>
      </c>
      <c r="BQ93" s="15" t="e">
        <f t="shared" si="620"/>
        <v>#DIV/0!</v>
      </c>
      <c r="BR93" s="15" t="e">
        <f t="shared" si="620"/>
        <v>#DIV/0!</v>
      </c>
      <c r="BS93" s="15" t="e">
        <f t="shared" si="620"/>
        <v>#DIV/0!</v>
      </c>
      <c r="BT93" s="15" t="e">
        <f t="shared" si="620"/>
        <v>#DIV/0!</v>
      </c>
    </row>
    <row r="95" spans="2:72" s="6" customFormat="1" x14ac:dyDescent="0.35">
      <c r="B95" s="7" t="s">
        <v>77</v>
      </c>
      <c r="L95" s="8"/>
      <c r="P95" s="8"/>
      <c r="T95" s="8"/>
      <c r="X95" s="8"/>
      <c r="BM95" s="8"/>
    </row>
    <row r="96" spans="2:72" s="9" customFormat="1" x14ac:dyDescent="0.35">
      <c r="B96" s="9" t="s">
        <v>78</v>
      </c>
      <c r="L96" s="10"/>
      <c r="P96" s="10"/>
      <c r="T96" s="10"/>
      <c r="X96" s="10"/>
      <c r="BM96" s="10"/>
    </row>
    <row r="97" spans="2:72" x14ac:dyDescent="0.35">
      <c r="B97" t="s">
        <v>79</v>
      </c>
      <c r="D97" s="3"/>
      <c r="E97" s="3"/>
      <c r="F97" s="3"/>
      <c r="G97" s="3"/>
      <c r="H97" s="3"/>
      <c r="I97" s="3"/>
      <c r="J97" s="3"/>
      <c r="K97" s="3">
        <f>BG97</f>
        <v>847</v>
      </c>
      <c r="L97" s="35">
        <v>978</v>
      </c>
      <c r="M97" s="3">
        <v>5628</v>
      </c>
      <c r="N97" s="3">
        <v>1288</v>
      </c>
      <c r="O97" s="3">
        <f>BH97</f>
        <v>1990</v>
      </c>
      <c r="P97" s="35">
        <v>3887</v>
      </c>
      <c r="Q97" s="3">
        <v>3013</v>
      </c>
      <c r="R97" s="3">
        <v>2800</v>
      </c>
      <c r="S97" s="3">
        <f>BI97</f>
        <v>3389</v>
      </c>
      <c r="T97" s="35">
        <v>5079</v>
      </c>
      <c r="U97" s="3">
        <v>5783</v>
      </c>
      <c r="V97" s="3">
        <v>5519</v>
      </c>
      <c r="W97" s="3">
        <f>BJ97</f>
        <v>7280</v>
      </c>
      <c r="X97" s="35">
        <v>7587</v>
      </c>
      <c r="Y97" s="3"/>
      <c r="Z97" s="3"/>
      <c r="AA97" s="3"/>
      <c r="AB97" s="3"/>
      <c r="AC97" s="3"/>
      <c r="AD97" s="3"/>
      <c r="AE97" s="3"/>
      <c r="AF97" s="3"/>
      <c r="AG97" s="3"/>
      <c r="AH97" s="3"/>
      <c r="AI97" s="3"/>
      <c r="AJ97" s="3"/>
      <c r="AK97" s="3"/>
      <c r="AL97" s="3"/>
      <c r="AZ97" s="3"/>
      <c r="BA97" s="3"/>
      <c r="BB97" s="3"/>
      <c r="BC97" s="3">
        <v>1766</v>
      </c>
      <c r="BD97" s="3">
        <v>4002</v>
      </c>
      <c r="BE97" s="3">
        <v>782</v>
      </c>
      <c r="BF97" s="3">
        <v>10896</v>
      </c>
      <c r="BG97" s="3">
        <v>847</v>
      </c>
      <c r="BH97" s="3">
        <v>1990</v>
      </c>
      <c r="BI97" s="3">
        <v>3389</v>
      </c>
      <c r="BJ97" s="3">
        <v>7280</v>
      </c>
    </row>
    <row r="98" spans="2:72" x14ac:dyDescent="0.35">
      <c r="B98" t="s">
        <v>80</v>
      </c>
      <c r="D98" s="3"/>
      <c r="E98" s="3"/>
      <c r="F98" s="3"/>
      <c r="G98" s="3"/>
      <c r="H98" s="3"/>
      <c r="I98" s="3"/>
      <c r="J98" s="3"/>
      <c r="K98" s="3">
        <f>BG98</f>
        <v>10714</v>
      </c>
      <c r="L98" s="35">
        <v>11689</v>
      </c>
      <c r="M98" s="3">
        <v>14026</v>
      </c>
      <c r="N98" s="3">
        <v>18010</v>
      </c>
      <c r="O98" s="3">
        <f>BH98</f>
        <v>19218</v>
      </c>
      <c r="P98" s="35">
        <v>16451</v>
      </c>
      <c r="Q98" s="3">
        <v>14024</v>
      </c>
      <c r="R98" s="3">
        <v>10343</v>
      </c>
      <c r="S98" s="3">
        <f>BI98</f>
        <v>9907</v>
      </c>
      <c r="T98" s="35">
        <v>10241</v>
      </c>
      <c r="U98" s="3">
        <v>10240</v>
      </c>
      <c r="V98" s="3">
        <v>12762</v>
      </c>
      <c r="W98" s="3">
        <f>BJ98</f>
        <v>18704</v>
      </c>
      <c r="X98" s="35">
        <v>23851</v>
      </c>
      <c r="Y98" s="3"/>
      <c r="Z98" s="3"/>
      <c r="AA98" s="3"/>
      <c r="AB98" s="3"/>
      <c r="AC98" s="3"/>
      <c r="AD98" s="3"/>
      <c r="AE98" s="3"/>
      <c r="AF98" s="3"/>
      <c r="AG98" s="3"/>
      <c r="AH98" s="3"/>
      <c r="AI98" s="3"/>
      <c r="AJ98" s="3"/>
      <c r="AK98" s="3"/>
      <c r="AL98" s="3"/>
      <c r="AZ98" s="3"/>
      <c r="BA98" s="3"/>
      <c r="BB98" s="3"/>
      <c r="BC98" s="3">
        <v>5032</v>
      </c>
      <c r="BD98" s="3">
        <v>3106</v>
      </c>
      <c r="BE98" s="3">
        <v>6640</v>
      </c>
      <c r="BF98" s="3">
        <v>1</v>
      </c>
      <c r="BG98" s="3">
        <v>10714</v>
      </c>
      <c r="BH98" s="3">
        <v>19218</v>
      </c>
      <c r="BI98" s="3">
        <v>9907</v>
      </c>
      <c r="BJ98" s="3">
        <v>18704</v>
      </c>
    </row>
    <row r="99" spans="2:72" x14ac:dyDescent="0.35">
      <c r="B99" t="s">
        <v>81</v>
      </c>
      <c r="D99" s="3"/>
      <c r="E99" s="3"/>
      <c r="F99" s="3"/>
      <c r="G99" s="3"/>
      <c r="H99" s="3"/>
      <c r="I99" s="3"/>
      <c r="J99" s="3"/>
      <c r="K99" s="3">
        <f>BG99</f>
        <v>2429</v>
      </c>
      <c r="L99" s="35">
        <v>3024</v>
      </c>
      <c r="M99" s="3">
        <v>3586</v>
      </c>
      <c r="N99" s="3">
        <v>3954</v>
      </c>
      <c r="O99" s="3">
        <f>BH99</f>
        <v>4650</v>
      </c>
      <c r="P99" s="35">
        <v>5438</v>
      </c>
      <c r="Q99" s="3">
        <v>5317</v>
      </c>
      <c r="R99" s="3">
        <v>4908</v>
      </c>
      <c r="S99" s="3">
        <f>BI99</f>
        <v>3827</v>
      </c>
      <c r="T99" s="35">
        <v>4080</v>
      </c>
      <c r="U99" s="3">
        <v>7066</v>
      </c>
      <c r="V99" s="3">
        <v>8309</v>
      </c>
      <c r="W99" s="3">
        <f>BJ99</f>
        <v>9999</v>
      </c>
      <c r="X99" s="35">
        <v>12365</v>
      </c>
      <c r="Y99" s="3"/>
      <c r="Z99" s="3"/>
      <c r="AA99" s="3"/>
      <c r="AB99" s="3"/>
      <c r="AC99" s="3"/>
      <c r="AD99" s="3"/>
      <c r="AE99" s="3"/>
      <c r="AF99" s="3"/>
      <c r="AG99" s="3"/>
      <c r="AH99" s="3"/>
      <c r="AI99" s="3"/>
      <c r="AJ99" s="3"/>
      <c r="AK99" s="3"/>
      <c r="AL99" s="3"/>
      <c r="AZ99" s="3"/>
      <c r="BA99" s="3"/>
      <c r="BB99" s="3"/>
      <c r="BC99" s="3">
        <v>826</v>
      </c>
      <c r="BD99" s="3">
        <v>1265</v>
      </c>
      <c r="BE99" s="3">
        <v>1424</v>
      </c>
      <c r="BF99" s="3">
        <v>1657</v>
      </c>
      <c r="BG99" s="3">
        <v>2429</v>
      </c>
      <c r="BH99" s="3">
        <v>4650</v>
      </c>
      <c r="BI99" s="3">
        <v>3827</v>
      </c>
      <c r="BJ99" s="3">
        <v>9999</v>
      </c>
    </row>
    <row r="100" spans="2:72" x14ac:dyDescent="0.35">
      <c r="B100" t="s">
        <v>82</v>
      </c>
      <c r="D100" s="3"/>
      <c r="E100" s="3"/>
      <c r="F100" s="3"/>
      <c r="G100" s="3"/>
      <c r="H100" s="3"/>
      <c r="I100" s="3"/>
      <c r="J100" s="3"/>
      <c r="K100" s="3">
        <f>BG100</f>
        <v>1826</v>
      </c>
      <c r="L100" s="35">
        <v>1992</v>
      </c>
      <c r="M100" s="3">
        <v>2114</v>
      </c>
      <c r="N100" s="3">
        <v>2233</v>
      </c>
      <c r="O100" s="3">
        <f>BH100</f>
        <v>2605</v>
      </c>
      <c r="P100" s="35">
        <v>3163</v>
      </c>
      <c r="Q100" s="3">
        <v>3889</v>
      </c>
      <c r="R100" s="3">
        <v>4454</v>
      </c>
      <c r="S100" s="3">
        <f>BI100</f>
        <v>5159</v>
      </c>
      <c r="T100" s="35">
        <v>4611</v>
      </c>
      <c r="U100" s="3">
        <v>4319</v>
      </c>
      <c r="V100" s="3">
        <v>4779</v>
      </c>
      <c r="W100" s="3">
        <f>BJ100</f>
        <v>5282</v>
      </c>
      <c r="X100" s="35">
        <v>5864</v>
      </c>
      <c r="Y100" s="3"/>
      <c r="Z100" s="3"/>
      <c r="AA100" s="3"/>
      <c r="AB100" s="3"/>
      <c r="AC100" s="3"/>
      <c r="AD100" s="3"/>
      <c r="AE100" s="3"/>
      <c r="AF100" s="3"/>
      <c r="AG100" s="3"/>
      <c r="AH100" s="3"/>
      <c r="AI100" s="3"/>
      <c r="AJ100" s="3"/>
      <c r="AK100" s="3"/>
      <c r="AL100" s="3"/>
      <c r="AZ100" s="3"/>
      <c r="BA100" s="3"/>
      <c r="BB100" s="3"/>
      <c r="BC100" s="3">
        <v>794</v>
      </c>
      <c r="BD100" s="3">
        <v>796</v>
      </c>
      <c r="BE100" s="3">
        <v>1575</v>
      </c>
      <c r="BF100" s="3">
        <v>979</v>
      </c>
      <c r="BG100" s="3">
        <v>1826</v>
      </c>
      <c r="BH100" s="3">
        <v>2605</v>
      </c>
      <c r="BI100" s="3">
        <v>5159</v>
      </c>
      <c r="BJ100" s="3">
        <v>5282</v>
      </c>
    </row>
    <row r="101" spans="2:72" s="11" customFormat="1" x14ac:dyDescent="0.35">
      <c r="B101" s="11" t="s">
        <v>83</v>
      </c>
      <c r="D101" s="20"/>
      <c r="E101" s="20"/>
      <c r="F101" s="20"/>
      <c r="G101" s="20"/>
      <c r="H101" s="20"/>
      <c r="I101" s="20"/>
      <c r="J101" s="20"/>
      <c r="K101" s="20">
        <f>BG101</f>
        <v>239</v>
      </c>
      <c r="L101" s="36">
        <v>444</v>
      </c>
      <c r="M101" s="20">
        <v>452</v>
      </c>
      <c r="N101" s="20">
        <v>321</v>
      </c>
      <c r="O101" s="20">
        <f>BH101</f>
        <v>366</v>
      </c>
      <c r="P101" s="36">
        <v>636</v>
      </c>
      <c r="Q101" s="20">
        <v>1175</v>
      </c>
      <c r="R101" s="20">
        <v>718</v>
      </c>
      <c r="S101" s="20">
        <f>BI101</f>
        <v>791</v>
      </c>
      <c r="T101" s="36">
        <v>872</v>
      </c>
      <c r="U101" s="20">
        <v>1389</v>
      </c>
      <c r="V101" s="20">
        <v>1289</v>
      </c>
      <c r="W101" s="3">
        <f>BJ101</f>
        <v>3080</v>
      </c>
      <c r="X101" s="36">
        <v>4062</v>
      </c>
      <c r="Y101" s="20"/>
      <c r="Z101" s="20"/>
      <c r="AA101" s="20"/>
      <c r="AB101" s="20"/>
      <c r="AC101" s="20"/>
      <c r="AD101" s="20"/>
      <c r="AE101" s="20"/>
      <c r="AF101" s="20"/>
      <c r="AG101" s="20"/>
      <c r="AH101" s="20"/>
      <c r="AI101" s="20"/>
      <c r="AJ101" s="20"/>
      <c r="AK101" s="20"/>
      <c r="AL101" s="20"/>
      <c r="AZ101" s="20"/>
      <c r="BA101" s="20"/>
      <c r="BB101" s="20"/>
      <c r="BC101" s="20">
        <v>118</v>
      </c>
      <c r="BD101" s="20">
        <v>86</v>
      </c>
      <c r="BE101" s="20">
        <v>136</v>
      </c>
      <c r="BF101" s="20">
        <v>157</v>
      </c>
      <c r="BG101" s="20">
        <v>239</v>
      </c>
      <c r="BH101" s="20">
        <v>366</v>
      </c>
      <c r="BI101" s="20">
        <v>791</v>
      </c>
      <c r="BJ101" s="11">
        <v>3080</v>
      </c>
    </row>
    <row r="102" spans="2:72" s="12" customFormat="1" x14ac:dyDescent="0.35">
      <c r="B102" s="12" t="s">
        <v>84</v>
      </c>
      <c r="D102" s="21">
        <f t="shared" ref="D102" si="621">SUM(D97:D101)</f>
        <v>0</v>
      </c>
      <c r="E102" s="21">
        <f t="shared" ref="E102" si="622">SUM(E97:E101)</f>
        <v>0</v>
      </c>
      <c r="F102" s="21">
        <f t="shared" ref="F102" si="623">SUM(F97:F101)</f>
        <v>0</v>
      </c>
      <c r="G102" s="21">
        <f t="shared" ref="G102" si="624">SUM(G97:G101)</f>
        <v>0</v>
      </c>
      <c r="H102" s="21">
        <f t="shared" ref="H102" si="625">SUM(H97:H101)</f>
        <v>0</v>
      </c>
      <c r="I102" s="21">
        <f t="shared" ref="I102" si="626">SUM(I97:I101)</f>
        <v>0</v>
      </c>
      <c r="J102" s="21">
        <f t="shared" ref="J102" si="627">SUM(J97:J101)</f>
        <v>0</v>
      </c>
      <c r="K102" s="21">
        <f t="shared" ref="K102" si="628">SUM(K97:K101)</f>
        <v>16055</v>
      </c>
      <c r="L102" s="37">
        <f t="shared" ref="L102" si="629">SUM(L97:L101)</f>
        <v>18127</v>
      </c>
      <c r="M102" s="21">
        <f t="shared" ref="M102" si="630">SUM(M97:M101)</f>
        <v>25806</v>
      </c>
      <c r="N102" s="21">
        <f t="shared" ref="N102" si="631">SUM(N97:N101)</f>
        <v>25806</v>
      </c>
      <c r="O102" s="21">
        <f t="shared" ref="O102" si="632">SUM(O97:O101)</f>
        <v>28829</v>
      </c>
      <c r="P102" s="37">
        <f t="shared" ref="P102" si="633">SUM(P97:P101)</f>
        <v>29575</v>
      </c>
      <c r="Q102" s="21">
        <f t="shared" ref="Q102" si="634">SUM(Q97:Q101)</f>
        <v>27418</v>
      </c>
      <c r="R102" s="21">
        <f t="shared" ref="R102" si="635">SUM(R97:R101)</f>
        <v>23223</v>
      </c>
      <c r="S102" s="21">
        <f t="shared" ref="S102" si="636">SUM(S97:S101)</f>
        <v>23073</v>
      </c>
      <c r="T102" s="37">
        <f t="shared" ref="T102" si="637">SUM(T97:T101)</f>
        <v>24883</v>
      </c>
      <c r="U102" s="21">
        <f t="shared" ref="U102" si="638">SUM(U97:U101)</f>
        <v>28797</v>
      </c>
      <c r="V102" s="21">
        <f t="shared" ref="V102" si="639">SUM(V97:V101)</f>
        <v>32658</v>
      </c>
      <c r="W102" s="21">
        <f t="shared" ref="W102" si="640">SUM(W97:W101)</f>
        <v>44345</v>
      </c>
      <c r="X102" s="37">
        <f t="shared" ref="X102" si="641">SUM(X97:X101)</f>
        <v>53729</v>
      </c>
      <c r="Y102" s="21">
        <f t="shared" ref="Y102" si="642">SUM(Y97:Y101)</f>
        <v>0</v>
      </c>
      <c r="Z102" s="21">
        <f t="shared" ref="Z102" si="643">SUM(Z97:Z101)</f>
        <v>0</v>
      </c>
      <c r="AA102" s="21">
        <f t="shared" ref="AA102" si="644">SUM(AA97:AA101)</f>
        <v>0</v>
      </c>
      <c r="AB102" s="21">
        <f t="shared" ref="AB102:AL102" si="645">SUM(AB97:AB101)</f>
        <v>0</v>
      </c>
      <c r="AC102" s="21">
        <f t="shared" si="645"/>
        <v>0</v>
      </c>
      <c r="AD102" s="21">
        <f t="shared" si="645"/>
        <v>0</v>
      </c>
      <c r="AE102" s="21">
        <f t="shared" si="645"/>
        <v>0</v>
      </c>
      <c r="AF102" s="21">
        <f t="shared" si="645"/>
        <v>0</v>
      </c>
      <c r="AG102" s="21">
        <f t="shared" si="645"/>
        <v>0</v>
      </c>
      <c r="AH102" s="21">
        <f t="shared" si="645"/>
        <v>0</v>
      </c>
      <c r="AI102" s="21">
        <f t="shared" si="645"/>
        <v>0</v>
      </c>
      <c r="AJ102" s="21">
        <f t="shared" si="645"/>
        <v>0</v>
      </c>
      <c r="AK102" s="21">
        <f t="shared" si="645"/>
        <v>0</v>
      </c>
      <c r="AL102" s="21">
        <f t="shared" si="645"/>
        <v>0</v>
      </c>
      <c r="AZ102" s="21">
        <f t="shared" ref="AZ102:BT102" si="646">SUM(AZ97:AZ101)</f>
        <v>0</v>
      </c>
      <c r="BA102" s="21">
        <f t="shared" si="646"/>
        <v>0</v>
      </c>
      <c r="BB102" s="21">
        <f t="shared" si="646"/>
        <v>0</v>
      </c>
      <c r="BC102" s="21">
        <f t="shared" si="646"/>
        <v>8536</v>
      </c>
      <c r="BD102" s="21">
        <f t="shared" si="646"/>
        <v>9255</v>
      </c>
      <c r="BE102" s="21">
        <f t="shared" si="646"/>
        <v>10557</v>
      </c>
      <c r="BF102" s="21">
        <f t="shared" si="646"/>
        <v>13690</v>
      </c>
      <c r="BG102" s="21">
        <f t="shared" si="646"/>
        <v>16055</v>
      </c>
      <c r="BH102" s="21">
        <f t="shared" si="646"/>
        <v>28829</v>
      </c>
      <c r="BI102" s="21">
        <f t="shared" si="646"/>
        <v>23073</v>
      </c>
      <c r="BJ102" s="21">
        <f t="shared" si="646"/>
        <v>44345</v>
      </c>
      <c r="BK102" s="21">
        <f t="shared" si="646"/>
        <v>0</v>
      </c>
      <c r="BL102" s="21">
        <f t="shared" si="646"/>
        <v>0</v>
      </c>
      <c r="BM102" s="21">
        <f t="shared" si="646"/>
        <v>0</v>
      </c>
      <c r="BN102" s="21">
        <f t="shared" si="646"/>
        <v>0</v>
      </c>
      <c r="BO102" s="21">
        <f t="shared" si="646"/>
        <v>0</v>
      </c>
      <c r="BP102" s="21">
        <f t="shared" si="646"/>
        <v>0</v>
      </c>
      <c r="BQ102" s="21">
        <f t="shared" si="646"/>
        <v>0</v>
      </c>
      <c r="BR102" s="21">
        <f t="shared" si="646"/>
        <v>0</v>
      </c>
      <c r="BS102" s="21">
        <f t="shared" si="646"/>
        <v>0</v>
      </c>
      <c r="BT102" s="21">
        <f t="shared" si="646"/>
        <v>0</v>
      </c>
    </row>
    <row r="103" spans="2:72" s="9" customFormat="1" x14ac:dyDescent="0.35">
      <c r="B103" s="9" t="s">
        <v>85</v>
      </c>
      <c r="D103" s="24"/>
      <c r="E103" s="24"/>
      <c r="F103" s="24"/>
      <c r="G103" s="24"/>
      <c r="H103" s="24"/>
      <c r="I103" s="24"/>
      <c r="J103" s="24"/>
      <c r="K103" s="24"/>
      <c r="L103" s="42"/>
      <c r="M103" s="24"/>
      <c r="N103" s="24"/>
      <c r="O103" s="24"/>
      <c r="P103" s="42"/>
      <c r="Q103" s="24"/>
      <c r="R103" s="24"/>
      <c r="S103" s="24"/>
      <c r="T103" s="42"/>
      <c r="U103" s="24"/>
      <c r="V103" s="24"/>
      <c r="W103" s="24"/>
      <c r="X103" s="42"/>
      <c r="Y103" s="24"/>
      <c r="Z103" s="24"/>
      <c r="AA103" s="24"/>
      <c r="AB103" s="24"/>
      <c r="AC103" s="24"/>
      <c r="AD103" s="24"/>
      <c r="AE103" s="24"/>
      <c r="AF103" s="24"/>
      <c r="AG103" s="24"/>
      <c r="AH103" s="24"/>
      <c r="AI103" s="24"/>
      <c r="AJ103" s="24"/>
      <c r="AK103" s="24"/>
      <c r="AL103" s="24"/>
      <c r="AZ103" s="24"/>
      <c r="BA103" s="24"/>
      <c r="BB103" s="24"/>
      <c r="BC103" s="24"/>
      <c r="BD103" s="24"/>
      <c r="BE103" s="24"/>
      <c r="BF103" s="24"/>
      <c r="BG103" s="24"/>
      <c r="BH103" s="24"/>
      <c r="BI103" s="24"/>
      <c r="BM103" s="10"/>
    </row>
    <row r="104" spans="2:72" x14ac:dyDescent="0.35">
      <c r="B104" t="s">
        <v>86</v>
      </c>
      <c r="D104" s="3"/>
      <c r="E104" s="3"/>
      <c r="F104" s="3"/>
      <c r="G104" s="3"/>
      <c r="H104" s="3"/>
      <c r="I104" s="3"/>
      <c r="J104" s="3"/>
      <c r="K104" s="3">
        <f t="shared" ref="K104:K109" si="647">BG104</f>
        <v>2149</v>
      </c>
      <c r="L104" s="35">
        <v>2268</v>
      </c>
      <c r="M104" s="3">
        <v>2364</v>
      </c>
      <c r="N104" s="3">
        <v>2509</v>
      </c>
      <c r="O104" s="3">
        <f t="shared" ref="O104:O109" si="648">BH104</f>
        <v>2778</v>
      </c>
      <c r="P104" s="35">
        <v>2916</v>
      </c>
      <c r="Q104" s="3">
        <v>3233</v>
      </c>
      <c r="R104" s="3">
        <v>3774</v>
      </c>
      <c r="S104" s="3">
        <f t="shared" ref="S104:S109" si="649">BI104</f>
        <v>3807</v>
      </c>
      <c r="T104" s="35">
        <v>3740</v>
      </c>
      <c r="U104" s="3">
        <v>3799</v>
      </c>
      <c r="V104" s="3">
        <v>3844</v>
      </c>
      <c r="W104" s="3">
        <f t="shared" ref="W104:W109" si="650">BJ104</f>
        <v>3914</v>
      </c>
      <c r="X104" s="35">
        <v>4006</v>
      </c>
      <c r="Y104" s="3"/>
      <c r="Z104" s="3"/>
      <c r="AA104" s="3"/>
      <c r="AB104" s="3"/>
      <c r="AC104" s="3"/>
      <c r="AD104" s="3"/>
      <c r="AE104" s="3"/>
      <c r="AF104" s="3"/>
      <c r="AG104" s="3"/>
      <c r="AH104" s="3"/>
      <c r="AI104" s="3"/>
      <c r="AJ104" s="3"/>
      <c r="AK104" s="3"/>
      <c r="AL104" s="3"/>
      <c r="AZ104" s="3"/>
      <c r="BA104" s="3"/>
      <c r="BB104" s="3"/>
      <c r="BC104" s="3">
        <v>521</v>
      </c>
      <c r="BD104" s="3">
        <v>997</v>
      </c>
      <c r="BE104" s="3">
        <v>1404</v>
      </c>
      <c r="BF104" s="3">
        <v>1674</v>
      </c>
      <c r="BG104" s="3">
        <v>2149</v>
      </c>
      <c r="BH104" s="3">
        <v>2778</v>
      </c>
      <c r="BI104" s="3">
        <v>3807</v>
      </c>
      <c r="BJ104" s="3">
        <v>3914</v>
      </c>
    </row>
    <row r="105" spans="2:72" x14ac:dyDescent="0.35">
      <c r="B105" t="s">
        <v>87</v>
      </c>
      <c r="D105" s="3"/>
      <c r="E105" s="3"/>
      <c r="F105" s="3"/>
      <c r="G105" s="3"/>
      <c r="H105" s="3"/>
      <c r="I105" s="3"/>
      <c r="J105" s="3"/>
      <c r="K105" s="3">
        <f t="shared" si="647"/>
        <v>707</v>
      </c>
      <c r="L105" s="35">
        <v>727</v>
      </c>
      <c r="M105" s="3">
        <v>801</v>
      </c>
      <c r="N105" s="3">
        <v>830</v>
      </c>
      <c r="O105" s="3">
        <f t="shared" si="648"/>
        <v>829</v>
      </c>
      <c r="P105" s="35">
        <v>856</v>
      </c>
      <c r="Q105" s="3">
        <v>852</v>
      </c>
      <c r="R105" s="3">
        <v>927</v>
      </c>
      <c r="S105" s="3">
        <f t="shared" si="649"/>
        <v>1038</v>
      </c>
      <c r="T105" s="35">
        <v>1094</v>
      </c>
      <c r="U105" s="3">
        <v>1235</v>
      </c>
      <c r="V105" s="3">
        <v>1316</v>
      </c>
      <c r="W105" s="3">
        <f t="shared" si="650"/>
        <v>1346</v>
      </c>
      <c r="X105" s="35">
        <v>1532</v>
      </c>
      <c r="Y105" s="3"/>
      <c r="Z105" s="3"/>
      <c r="AA105" s="3"/>
      <c r="AB105" s="3"/>
      <c r="AC105" s="3"/>
      <c r="AD105" s="3"/>
      <c r="AE105" s="3"/>
      <c r="AF105" s="3"/>
      <c r="AG105" s="3"/>
      <c r="AH105" s="3"/>
      <c r="AI105" s="3"/>
      <c r="AJ105" s="3"/>
      <c r="AK105" s="3"/>
      <c r="AL105" s="3"/>
      <c r="AZ105" s="3"/>
      <c r="BA105" s="3"/>
      <c r="BB105" s="3"/>
      <c r="BC105" s="3">
        <v>0</v>
      </c>
      <c r="BD105" s="3">
        <v>0</v>
      </c>
      <c r="BE105" s="3">
        <v>0</v>
      </c>
      <c r="BF105" s="3">
        <v>618</v>
      </c>
      <c r="BG105" s="3">
        <v>707</v>
      </c>
      <c r="BH105" s="3">
        <v>829</v>
      </c>
      <c r="BI105" s="3">
        <v>1038</v>
      </c>
      <c r="BJ105" s="3">
        <v>1346</v>
      </c>
    </row>
    <row r="106" spans="2:72" x14ac:dyDescent="0.35">
      <c r="B106" t="s">
        <v>88</v>
      </c>
      <c r="D106" s="3"/>
      <c r="E106" s="3"/>
      <c r="F106" s="3"/>
      <c r="G106" s="3"/>
      <c r="H106" s="3"/>
      <c r="I106" s="3"/>
      <c r="J106" s="3"/>
      <c r="K106" s="3">
        <f t="shared" si="647"/>
        <v>4193</v>
      </c>
      <c r="L106" s="35">
        <v>4193</v>
      </c>
      <c r="M106" s="3">
        <v>4193</v>
      </c>
      <c r="N106" s="3">
        <v>4302</v>
      </c>
      <c r="O106" s="3">
        <f t="shared" si="648"/>
        <v>4349</v>
      </c>
      <c r="P106" s="35">
        <v>4365</v>
      </c>
      <c r="Q106" s="3">
        <v>4372</v>
      </c>
      <c r="R106" s="3">
        <v>4372</v>
      </c>
      <c r="S106" s="3">
        <f t="shared" si="649"/>
        <v>4372</v>
      </c>
      <c r="T106" s="35">
        <v>4430</v>
      </c>
      <c r="U106" s="3">
        <v>4430</v>
      </c>
      <c r="V106" s="3">
        <v>4430</v>
      </c>
      <c r="W106" s="3">
        <f t="shared" si="650"/>
        <v>4430</v>
      </c>
      <c r="X106" s="35">
        <v>4453</v>
      </c>
      <c r="Y106" s="3"/>
      <c r="Z106" s="3"/>
      <c r="AA106" s="3"/>
      <c r="AB106" s="3"/>
      <c r="AC106" s="3"/>
      <c r="AD106" s="3"/>
      <c r="AE106" s="3"/>
      <c r="AF106" s="3"/>
      <c r="AG106" s="3"/>
      <c r="AH106" s="3"/>
      <c r="AI106" s="3"/>
      <c r="AJ106" s="3"/>
      <c r="AK106" s="3"/>
      <c r="AL106" s="3"/>
      <c r="AZ106" s="3"/>
      <c r="BA106" s="3"/>
      <c r="BB106" s="3"/>
      <c r="BC106" s="3">
        <v>618</v>
      </c>
      <c r="BD106" s="3">
        <v>618</v>
      </c>
      <c r="BE106" s="3">
        <v>618</v>
      </c>
      <c r="BF106" s="3">
        <v>618</v>
      </c>
      <c r="BG106" s="3">
        <v>4193</v>
      </c>
      <c r="BH106" s="3">
        <v>4349</v>
      </c>
      <c r="BI106" s="3">
        <v>4372</v>
      </c>
      <c r="BJ106" s="3">
        <v>4430</v>
      </c>
    </row>
    <row r="107" spans="2:72" x14ac:dyDescent="0.35">
      <c r="B107" t="s">
        <v>89</v>
      </c>
      <c r="D107" s="3"/>
      <c r="E107" s="3"/>
      <c r="F107" s="3"/>
      <c r="G107" s="3"/>
      <c r="H107" s="3"/>
      <c r="I107" s="3"/>
      <c r="J107" s="3"/>
      <c r="K107" s="3">
        <f t="shared" si="647"/>
        <v>2737</v>
      </c>
      <c r="L107" s="35">
        <v>2613</v>
      </c>
      <c r="M107" s="3">
        <v>2478</v>
      </c>
      <c r="N107" s="3">
        <v>2454</v>
      </c>
      <c r="O107" s="3">
        <f t="shared" si="648"/>
        <v>2339</v>
      </c>
      <c r="P107" s="35">
        <v>2211</v>
      </c>
      <c r="Q107" s="3">
        <v>2036</v>
      </c>
      <c r="R107" s="3">
        <v>1850</v>
      </c>
      <c r="S107" s="3">
        <f t="shared" si="649"/>
        <v>1676</v>
      </c>
      <c r="T107" s="35">
        <v>1541</v>
      </c>
      <c r="U107" s="3">
        <v>1395</v>
      </c>
      <c r="V107" s="3">
        <v>1251</v>
      </c>
      <c r="W107" s="3">
        <f t="shared" si="650"/>
        <v>1112</v>
      </c>
      <c r="X107" s="35">
        <v>986</v>
      </c>
      <c r="Y107" s="3"/>
      <c r="Z107" s="3"/>
      <c r="AA107" s="3"/>
      <c r="AB107" s="3"/>
      <c r="AC107" s="3"/>
      <c r="AD107" s="3"/>
      <c r="AE107" s="3"/>
      <c r="AF107" s="3"/>
      <c r="AG107" s="3"/>
      <c r="AH107" s="3"/>
      <c r="AI107" s="3"/>
      <c r="AJ107" s="3"/>
      <c r="AK107" s="3"/>
      <c r="AL107" s="3"/>
      <c r="AZ107" s="3"/>
      <c r="BA107" s="3"/>
      <c r="BB107" s="3"/>
      <c r="BC107" s="3">
        <v>104</v>
      </c>
      <c r="BD107" s="3">
        <v>52</v>
      </c>
      <c r="BE107" s="3">
        <v>45</v>
      </c>
      <c r="BF107" s="3">
        <v>49</v>
      </c>
      <c r="BG107" s="3">
        <v>2737</v>
      </c>
      <c r="BH107" s="3">
        <v>2339</v>
      </c>
      <c r="BI107" s="3">
        <v>1676</v>
      </c>
      <c r="BJ107" s="3">
        <v>1112</v>
      </c>
    </row>
    <row r="108" spans="2:72" x14ac:dyDescent="0.35">
      <c r="B108" t="s">
        <v>90</v>
      </c>
      <c r="D108" s="3"/>
      <c r="E108" s="3"/>
      <c r="F108" s="3"/>
      <c r="G108" s="3"/>
      <c r="H108" s="3"/>
      <c r="I108" s="3"/>
      <c r="J108" s="3"/>
      <c r="K108" s="3">
        <f t="shared" si="647"/>
        <v>806</v>
      </c>
      <c r="L108" s="35">
        <v>778</v>
      </c>
      <c r="M108" s="3">
        <v>958</v>
      </c>
      <c r="N108" s="3">
        <v>970</v>
      </c>
      <c r="O108" s="3">
        <f t="shared" si="648"/>
        <v>1222</v>
      </c>
      <c r="P108" s="35">
        <v>1784</v>
      </c>
      <c r="Q108" s="3">
        <v>2225</v>
      </c>
      <c r="R108" s="3">
        <v>2762</v>
      </c>
      <c r="S108" s="3">
        <f t="shared" si="649"/>
        <v>3396</v>
      </c>
      <c r="T108" s="35">
        <v>4568</v>
      </c>
      <c r="U108" s="3">
        <v>5398</v>
      </c>
      <c r="V108" s="3">
        <v>5982</v>
      </c>
      <c r="W108" s="3">
        <f t="shared" si="650"/>
        <v>6081</v>
      </c>
      <c r="X108" s="35">
        <v>7798</v>
      </c>
      <c r="Y108" s="3"/>
      <c r="Z108" s="3"/>
      <c r="AA108" s="3"/>
      <c r="AB108" s="3"/>
      <c r="AC108" s="3"/>
      <c r="AD108" s="3"/>
      <c r="AE108" s="3"/>
      <c r="AF108" s="3"/>
      <c r="AG108" s="3"/>
      <c r="AH108" s="3"/>
      <c r="AI108" s="3"/>
      <c r="AJ108" s="3"/>
      <c r="AK108" s="3"/>
      <c r="AL108" s="3"/>
      <c r="AZ108" s="3"/>
      <c r="BA108" s="3"/>
      <c r="BB108" s="3"/>
      <c r="BC108" s="3">
        <v>0</v>
      </c>
      <c r="BD108" s="3">
        <v>0</v>
      </c>
      <c r="BE108" s="3">
        <v>0</v>
      </c>
      <c r="BF108" s="3">
        <v>548</v>
      </c>
      <c r="BG108" s="3">
        <v>806</v>
      </c>
      <c r="BH108" s="3">
        <v>1222</v>
      </c>
      <c r="BI108" s="3">
        <v>3396</v>
      </c>
      <c r="BJ108" s="3">
        <v>6081</v>
      </c>
    </row>
    <row r="109" spans="2:72" s="11" customFormat="1" x14ac:dyDescent="0.35">
      <c r="B109" s="11" t="s">
        <v>91</v>
      </c>
      <c r="D109" s="20"/>
      <c r="E109" s="20"/>
      <c r="F109" s="20"/>
      <c r="G109" s="20"/>
      <c r="H109" s="20"/>
      <c r="I109" s="20"/>
      <c r="J109" s="20"/>
      <c r="K109" s="20">
        <f t="shared" si="647"/>
        <v>2144</v>
      </c>
      <c r="L109" s="36">
        <v>2090</v>
      </c>
      <c r="M109" s="20">
        <v>2050</v>
      </c>
      <c r="N109" s="20">
        <v>3761</v>
      </c>
      <c r="O109" s="20">
        <f t="shared" si="648"/>
        <v>3841</v>
      </c>
      <c r="P109" s="36">
        <v>3505</v>
      </c>
      <c r="Q109" s="20">
        <v>3340</v>
      </c>
      <c r="R109" s="20">
        <v>3580</v>
      </c>
      <c r="S109" s="20">
        <f t="shared" si="649"/>
        <v>3820</v>
      </c>
      <c r="T109" s="36">
        <v>4204</v>
      </c>
      <c r="U109" s="20">
        <v>4501</v>
      </c>
      <c r="V109" s="20">
        <v>4667</v>
      </c>
      <c r="W109" s="20">
        <f t="shared" si="650"/>
        <v>4500</v>
      </c>
      <c r="X109" s="36">
        <v>4568</v>
      </c>
      <c r="Y109" s="20"/>
      <c r="Z109" s="20"/>
      <c r="AA109" s="20"/>
      <c r="AB109" s="20"/>
      <c r="AC109" s="20"/>
      <c r="AD109" s="20"/>
      <c r="AE109" s="20"/>
      <c r="AF109" s="20"/>
      <c r="AG109" s="20"/>
      <c r="AH109" s="20"/>
      <c r="AI109" s="20"/>
      <c r="AJ109" s="20"/>
      <c r="AK109" s="20"/>
      <c r="AL109" s="20"/>
      <c r="AZ109" s="20"/>
      <c r="BA109" s="20"/>
      <c r="BB109" s="20"/>
      <c r="BC109" s="20">
        <v>62</v>
      </c>
      <c r="BD109" s="20">
        <v>319</v>
      </c>
      <c r="BE109" s="20">
        <v>668</v>
      </c>
      <c r="BF109" s="20">
        <v>118</v>
      </c>
      <c r="BG109" s="20">
        <v>2144</v>
      </c>
      <c r="BH109" s="20">
        <v>3841</v>
      </c>
      <c r="BI109" s="20">
        <v>3820</v>
      </c>
      <c r="BJ109" s="11">
        <v>4500</v>
      </c>
    </row>
    <row r="110" spans="2:72" s="11" customFormat="1" x14ac:dyDescent="0.35">
      <c r="B110" s="11" t="s">
        <v>1699</v>
      </c>
      <c r="D110" s="20">
        <f>SUM(D104:D109)</f>
        <v>0</v>
      </c>
      <c r="E110" s="20">
        <f t="shared" ref="E110:AB110" si="651">SUM(E104:E109)</f>
        <v>0</v>
      </c>
      <c r="F110" s="20">
        <f t="shared" si="651"/>
        <v>0</v>
      </c>
      <c r="G110" s="20">
        <f t="shared" si="651"/>
        <v>0</v>
      </c>
      <c r="H110" s="20">
        <f t="shared" si="651"/>
        <v>0</v>
      </c>
      <c r="I110" s="20">
        <f t="shared" si="651"/>
        <v>0</v>
      </c>
      <c r="J110" s="20">
        <f t="shared" si="651"/>
        <v>0</v>
      </c>
      <c r="K110" s="20">
        <f t="shared" si="651"/>
        <v>12736</v>
      </c>
      <c r="L110" s="36">
        <f t="shared" si="651"/>
        <v>12669</v>
      </c>
      <c r="M110" s="20">
        <f t="shared" si="651"/>
        <v>12844</v>
      </c>
      <c r="N110" s="20">
        <f t="shared" si="651"/>
        <v>14826</v>
      </c>
      <c r="O110" s="20">
        <f t="shared" si="651"/>
        <v>15358</v>
      </c>
      <c r="P110" s="36">
        <f t="shared" si="651"/>
        <v>15637</v>
      </c>
      <c r="Q110" s="20">
        <f t="shared" si="651"/>
        <v>16058</v>
      </c>
      <c r="R110" s="20">
        <f t="shared" si="651"/>
        <v>17265</v>
      </c>
      <c r="S110" s="20">
        <f t="shared" si="651"/>
        <v>18109</v>
      </c>
      <c r="T110" s="36">
        <f t="shared" si="651"/>
        <v>19577</v>
      </c>
      <c r="U110" s="20">
        <f t="shared" si="651"/>
        <v>20758</v>
      </c>
      <c r="V110" s="20">
        <f t="shared" si="651"/>
        <v>21490</v>
      </c>
      <c r="W110" s="20">
        <f t="shared" si="651"/>
        <v>21383</v>
      </c>
      <c r="X110" s="36">
        <f t="shared" si="651"/>
        <v>23343</v>
      </c>
      <c r="Y110" s="20">
        <f t="shared" si="651"/>
        <v>0</v>
      </c>
      <c r="Z110" s="20">
        <f t="shared" si="651"/>
        <v>0</v>
      </c>
      <c r="AA110" s="20">
        <f t="shared" si="651"/>
        <v>0</v>
      </c>
      <c r="AB110" s="20">
        <f t="shared" si="651"/>
        <v>0</v>
      </c>
      <c r="AC110" s="20">
        <f t="shared" ref="AC110:AL110" si="652">SUM(AC104:AC109)</f>
        <v>0</v>
      </c>
      <c r="AD110" s="20">
        <f t="shared" si="652"/>
        <v>0</v>
      </c>
      <c r="AE110" s="20">
        <f t="shared" si="652"/>
        <v>0</v>
      </c>
      <c r="AF110" s="20">
        <f t="shared" si="652"/>
        <v>0</v>
      </c>
      <c r="AG110" s="20">
        <f t="shared" si="652"/>
        <v>0</v>
      </c>
      <c r="AH110" s="20">
        <f t="shared" si="652"/>
        <v>0</v>
      </c>
      <c r="AI110" s="20">
        <f t="shared" si="652"/>
        <v>0</v>
      </c>
      <c r="AJ110" s="20">
        <f t="shared" si="652"/>
        <v>0</v>
      </c>
      <c r="AK110" s="20">
        <f t="shared" si="652"/>
        <v>0</v>
      </c>
      <c r="AL110" s="20">
        <f t="shared" si="652"/>
        <v>0</v>
      </c>
      <c r="AW110" s="20">
        <f t="shared" ref="AW110" si="653">SUM(AW104:AW109)</f>
        <v>0</v>
      </c>
      <c r="AX110" s="20">
        <f t="shared" ref="AX110" si="654">SUM(AX104:AX109)</f>
        <v>0</v>
      </c>
      <c r="AY110" s="20">
        <f t="shared" ref="AY110" si="655">SUM(AY104:AY109)</f>
        <v>0</v>
      </c>
      <c r="AZ110" s="20">
        <f t="shared" ref="AZ110" si="656">SUM(AZ104:AZ109)</f>
        <v>0</v>
      </c>
      <c r="BA110" s="20">
        <f t="shared" ref="BA110" si="657">SUM(BA104:BA109)</f>
        <v>0</v>
      </c>
      <c r="BB110" s="20">
        <f t="shared" ref="BB110" si="658">SUM(BB104:BB109)</f>
        <v>0</v>
      </c>
      <c r="BC110" s="20">
        <f t="shared" ref="BC110" si="659">SUM(BC104:BC109)</f>
        <v>1305</v>
      </c>
      <c r="BD110" s="20">
        <f t="shared" ref="BD110" si="660">SUM(BD104:BD109)</f>
        <v>1986</v>
      </c>
      <c r="BE110" s="20">
        <f t="shared" ref="BE110" si="661">SUM(BE104:BE109)</f>
        <v>2735</v>
      </c>
      <c r="BF110" s="20">
        <f t="shared" ref="BF110" si="662">SUM(BF104:BF109)</f>
        <v>3625</v>
      </c>
      <c r="BG110" s="20">
        <f t="shared" ref="BG110" si="663">SUM(BG104:BG109)</f>
        <v>12736</v>
      </c>
      <c r="BH110" s="20">
        <f t="shared" ref="BH110" si="664">SUM(BH104:BH109)</f>
        <v>15358</v>
      </c>
      <c r="BI110" s="20">
        <f t="shared" ref="BI110" si="665">SUM(BI104:BI109)</f>
        <v>18109</v>
      </c>
      <c r="BJ110" s="20">
        <f t="shared" ref="BJ110" si="666">SUM(BJ104:BJ109)</f>
        <v>21383</v>
      </c>
      <c r="BK110" s="20">
        <f t="shared" ref="BK110" si="667">SUM(BK104:BK109)</f>
        <v>0</v>
      </c>
      <c r="BL110" s="20">
        <f t="shared" ref="BL110" si="668">SUM(BL104:BL109)</f>
        <v>0</v>
      </c>
      <c r="BM110" s="20">
        <f t="shared" ref="BM110" si="669">SUM(BM104:BM109)</f>
        <v>0</v>
      </c>
      <c r="BN110" s="20">
        <f t="shared" ref="BN110" si="670">SUM(BN104:BN109)</f>
        <v>0</v>
      </c>
      <c r="BO110" s="20">
        <f t="shared" ref="BO110" si="671">SUM(BO104:BO109)</f>
        <v>0</v>
      </c>
      <c r="BP110" s="20">
        <f t="shared" ref="BP110" si="672">SUM(BP104:BP109)</f>
        <v>0</v>
      </c>
      <c r="BQ110" s="20">
        <f t="shared" ref="BQ110" si="673">SUM(BQ104:BQ109)</f>
        <v>0</v>
      </c>
      <c r="BR110" s="20">
        <f t="shared" ref="BR110" si="674">SUM(BR104:BR109)</f>
        <v>0</v>
      </c>
      <c r="BS110" s="20">
        <f t="shared" ref="BS110" si="675">SUM(BS104:BS109)</f>
        <v>0</v>
      </c>
      <c r="BT110" s="20">
        <f t="shared" ref="BT110" si="676">SUM(BT104:BT109)</f>
        <v>0</v>
      </c>
    </row>
    <row r="111" spans="2:72" s="12" customFormat="1" x14ac:dyDescent="0.35">
      <c r="B111" s="12" t="s">
        <v>92</v>
      </c>
      <c r="D111" s="21">
        <f>D110+D102</f>
        <v>0</v>
      </c>
      <c r="E111" s="21">
        <f t="shared" ref="E111:AB111" si="677">E110+E102</f>
        <v>0</v>
      </c>
      <c r="F111" s="21">
        <f t="shared" si="677"/>
        <v>0</v>
      </c>
      <c r="G111" s="21">
        <f t="shared" si="677"/>
        <v>0</v>
      </c>
      <c r="H111" s="21">
        <f t="shared" si="677"/>
        <v>0</v>
      </c>
      <c r="I111" s="21">
        <f t="shared" si="677"/>
        <v>0</v>
      </c>
      <c r="J111" s="21">
        <f t="shared" si="677"/>
        <v>0</v>
      </c>
      <c r="K111" s="21">
        <f t="shared" si="677"/>
        <v>28791</v>
      </c>
      <c r="L111" s="37">
        <f t="shared" si="677"/>
        <v>30796</v>
      </c>
      <c r="M111" s="21">
        <f t="shared" si="677"/>
        <v>38650</v>
      </c>
      <c r="N111" s="21">
        <f t="shared" si="677"/>
        <v>40632</v>
      </c>
      <c r="O111" s="21">
        <f t="shared" si="677"/>
        <v>44187</v>
      </c>
      <c r="P111" s="37">
        <f t="shared" si="677"/>
        <v>45212</v>
      </c>
      <c r="Q111" s="21">
        <f t="shared" si="677"/>
        <v>43476</v>
      </c>
      <c r="R111" s="21">
        <f t="shared" si="677"/>
        <v>40488</v>
      </c>
      <c r="S111" s="21">
        <f t="shared" si="677"/>
        <v>41182</v>
      </c>
      <c r="T111" s="37">
        <f t="shared" si="677"/>
        <v>44460</v>
      </c>
      <c r="U111" s="21">
        <f t="shared" si="677"/>
        <v>49555</v>
      </c>
      <c r="V111" s="21">
        <f t="shared" si="677"/>
        <v>54148</v>
      </c>
      <c r="W111" s="21">
        <f t="shared" si="677"/>
        <v>65728</v>
      </c>
      <c r="X111" s="37">
        <f t="shared" si="677"/>
        <v>77072</v>
      </c>
      <c r="Y111" s="21">
        <f t="shared" si="677"/>
        <v>0</v>
      </c>
      <c r="Z111" s="21">
        <f t="shared" si="677"/>
        <v>0</v>
      </c>
      <c r="AA111" s="21">
        <f t="shared" si="677"/>
        <v>0</v>
      </c>
      <c r="AB111" s="21">
        <f t="shared" si="677"/>
        <v>0</v>
      </c>
      <c r="AC111" s="21">
        <f t="shared" ref="AC111:AL111" si="678">AC110+AC102</f>
        <v>0</v>
      </c>
      <c r="AD111" s="21">
        <f t="shared" si="678"/>
        <v>0</v>
      </c>
      <c r="AE111" s="21">
        <f t="shared" si="678"/>
        <v>0</v>
      </c>
      <c r="AF111" s="21">
        <f t="shared" si="678"/>
        <v>0</v>
      </c>
      <c r="AG111" s="21">
        <f t="shared" si="678"/>
        <v>0</v>
      </c>
      <c r="AH111" s="21">
        <f t="shared" si="678"/>
        <v>0</v>
      </c>
      <c r="AI111" s="21">
        <f t="shared" si="678"/>
        <v>0</v>
      </c>
      <c r="AJ111" s="21">
        <f t="shared" si="678"/>
        <v>0</v>
      </c>
      <c r="AK111" s="21">
        <f t="shared" si="678"/>
        <v>0</v>
      </c>
      <c r="AL111" s="21">
        <f t="shared" si="678"/>
        <v>0</v>
      </c>
      <c r="AW111" s="21">
        <f t="shared" ref="AW111" si="679">AW110+AW102</f>
        <v>0</v>
      </c>
      <c r="AX111" s="21">
        <f t="shared" ref="AX111" si="680">AX110+AX102</f>
        <v>0</v>
      </c>
      <c r="AY111" s="21">
        <f t="shared" ref="AY111" si="681">AY110+AY102</f>
        <v>0</v>
      </c>
      <c r="AZ111" s="21">
        <f t="shared" ref="AZ111" si="682">AZ110+AZ102</f>
        <v>0</v>
      </c>
      <c r="BA111" s="21">
        <f t="shared" ref="BA111" si="683">BA110+BA102</f>
        <v>0</v>
      </c>
      <c r="BB111" s="21">
        <f t="shared" ref="BB111" si="684">BB110+BB102</f>
        <v>0</v>
      </c>
      <c r="BC111" s="21">
        <f t="shared" ref="BC111" si="685">BC110+BC102</f>
        <v>9841</v>
      </c>
      <c r="BD111" s="21">
        <f t="shared" ref="BD111" si="686">BD110+BD102</f>
        <v>11241</v>
      </c>
      <c r="BE111" s="21">
        <f t="shared" ref="BE111" si="687">BE110+BE102</f>
        <v>13292</v>
      </c>
      <c r="BF111" s="21">
        <f t="shared" ref="BF111" si="688">BF110+BF102</f>
        <v>17315</v>
      </c>
      <c r="BG111" s="21">
        <f t="shared" ref="BG111" si="689">BG110+BG102</f>
        <v>28791</v>
      </c>
      <c r="BH111" s="21">
        <f t="shared" ref="BH111" si="690">BH110+BH102</f>
        <v>44187</v>
      </c>
      <c r="BI111" s="21">
        <f t="shared" ref="BI111" si="691">BI110+BI102</f>
        <v>41182</v>
      </c>
      <c r="BJ111" s="21">
        <f t="shared" ref="BJ111" si="692">BJ110+BJ102</f>
        <v>65728</v>
      </c>
      <c r="BK111" s="21">
        <f t="shared" ref="BK111" si="693">BK110+BK102</f>
        <v>0</v>
      </c>
      <c r="BL111" s="21">
        <f t="shared" ref="BL111" si="694">BL110+BL102</f>
        <v>0</v>
      </c>
      <c r="BM111" s="21">
        <f t="shared" ref="BM111" si="695">BM110+BM102</f>
        <v>0</v>
      </c>
      <c r="BN111" s="21">
        <f t="shared" ref="BN111" si="696">BN110+BN102</f>
        <v>0</v>
      </c>
      <c r="BO111" s="21">
        <f t="shared" ref="BO111" si="697">BO110+BO102</f>
        <v>0</v>
      </c>
      <c r="BP111" s="21">
        <f t="shared" ref="BP111" si="698">BP110+BP102</f>
        <v>0</v>
      </c>
      <c r="BQ111" s="21">
        <f t="shared" ref="BQ111" si="699">BQ110+BQ102</f>
        <v>0</v>
      </c>
      <c r="BR111" s="21">
        <f t="shared" ref="BR111" si="700">BR110+BR102</f>
        <v>0</v>
      </c>
      <c r="BS111" s="21">
        <f t="shared" ref="BS111" si="701">BS110+BS102</f>
        <v>0</v>
      </c>
      <c r="BT111" s="21">
        <f t="shared" ref="BT111" si="702">BT110+BT102</f>
        <v>0</v>
      </c>
    </row>
    <row r="112" spans="2:72" s="9" customFormat="1" x14ac:dyDescent="0.35">
      <c r="B112" s="9" t="s">
        <v>93</v>
      </c>
      <c r="D112" s="24"/>
      <c r="E112" s="24"/>
      <c r="F112" s="24"/>
      <c r="G112" s="24"/>
      <c r="H112" s="24"/>
      <c r="I112" s="24"/>
      <c r="J112" s="24"/>
      <c r="K112" s="24"/>
      <c r="L112" s="42"/>
      <c r="M112" s="24"/>
      <c r="N112" s="24"/>
      <c r="O112" s="24"/>
      <c r="P112" s="42"/>
      <c r="Q112" s="24"/>
      <c r="R112" s="24"/>
      <c r="S112" s="24"/>
      <c r="T112" s="42"/>
      <c r="U112" s="24"/>
      <c r="V112" s="24"/>
      <c r="W112" s="24"/>
      <c r="X112" s="42"/>
      <c r="Y112" s="24"/>
      <c r="Z112" s="24"/>
      <c r="AA112" s="24"/>
      <c r="AB112" s="24"/>
      <c r="AC112" s="24"/>
      <c r="AD112" s="24"/>
      <c r="AE112" s="24"/>
      <c r="AF112" s="24"/>
      <c r="AG112" s="24"/>
      <c r="AH112" s="24"/>
      <c r="AI112" s="24"/>
      <c r="AJ112" s="24"/>
      <c r="AK112" s="24"/>
      <c r="AL112" s="24"/>
      <c r="AZ112" s="24"/>
      <c r="BA112" s="24"/>
      <c r="BB112" s="24"/>
      <c r="BC112" s="24"/>
      <c r="BD112" s="24"/>
      <c r="BE112" s="24"/>
      <c r="BF112" s="24"/>
      <c r="BG112" s="24"/>
      <c r="BH112" s="24"/>
      <c r="BI112" s="24"/>
      <c r="BM112" s="10"/>
    </row>
    <row r="113" spans="2:72" x14ac:dyDescent="0.35">
      <c r="B113" t="s">
        <v>94</v>
      </c>
      <c r="D113" s="3"/>
      <c r="E113" s="3"/>
      <c r="F113" s="3"/>
      <c r="G113" s="3"/>
      <c r="H113" s="3"/>
      <c r="I113" s="3"/>
      <c r="J113" s="3"/>
      <c r="K113" s="3">
        <f>BG113</f>
        <v>1201</v>
      </c>
      <c r="L113" s="35">
        <v>1218</v>
      </c>
      <c r="M113" s="3">
        <v>1474</v>
      </c>
      <c r="N113" s="3">
        <v>1664</v>
      </c>
      <c r="O113" s="3">
        <f>BH113</f>
        <v>1783</v>
      </c>
      <c r="P113" s="35">
        <v>1999</v>
      </c>
      <c r="Q113" s="3">
        <v>2421</v>
      </c>
      <c r="R113" s="3">
        <v>1491</v>
      </c>
      <c r="S113" s="3">
        <f>BI113</f>
        <v>1193</v>
      </c>
      <c r="T113" s="35">
        <v>1141</v>
      </c>
      <c r="U113" s="3">
        <v>1929</v>
      </c>
      <c r="V113" s="3">
        <v>2380</v>
      </c>
      <c r="W113" s="3">
        <f>BJ113</f>
        <v>2699</v>
      </c>
      <c r="X113" s="35">
        <v>2715</v>
      </c>
      <c r="Y113" s="3"/>
      <c r="Z113" s="3"/>
      <c r="AA113" s="3"/>
      <c r="AB113" s="3"/>
      <c r="AC113" s="3"/>
      <c r="AD113" s="3"/>
      <c r="AE113" s="3"/>
      <c r="AF113" s="3"/>
      <c r="AG113" s="3"/>
      <c r="AH113" s="3"/>
      <c r="AI113" s="3"/>
      <c r="AJ113" s="3"/>
      <c r="AK113" s="3"/>
      <c r="AL113" s="3"/>
      <c r="AZ113" s="3"/>
      <c r="BA113" s="3"/>
      <c r="BB113" s="3"/>
      <c r="BC113" s="3">
        <v>485</v>
      </c>
      <c r="BD113" s="3">
        <v>596</v>
      </c>
      <c r="BE113" s="3">
        <v>511</v>
      </c>
      <c r="BF113" s="3">
        <v>687</v>
      </c>
      <c r="BG113" s="3">
        <v>1201</v>
      </c>
      <c r="BH113" s="3">
        <v>1783</v>
      </c>
      <c r="BI113" s="3">
        <v>1193</v>
      </c>
      <c r="BJ113" s="3">
        <v>2699</v>
      </c>
    </row>
    <row r="114" spans="2:72" x14ac:dyDescent="0.35">
      <c r="B114" t="s">
        <v>95</v>
      </c>
      <c r="D114" s="3"/>
      <c r="E114" s="3"/>
      <c r="F114" s="3"/>
      <c r="G114" s="3"/>
      <c r="H114" s="3"/>
      <c r="I114" s="3"/>
      <c r="J114" s="3"/>
      <c r="K114" s="3">
        <f>BG114</f>
        <v>1725</v>
      </c>
      <c r="L114" s="35">
        <v>1787</v>
      </c>
      <c r="M114" s="3">
        <v>1974</v>
      </c>
      <c r="N114" s="3">
        <v>1948</v>
      </c>
      <c r="O114" s="3">
        <f>BH114</f>
        <v>2552</v>
      </c>
      <c r="P114" s="35">
        <v>3563</v>
      </c>
      <c r="Q114" s="3">
        <v>3903</v>
      </c>
      <c r="R114" s="3">
        <v>4115</v>
      </c>
      <c r="S114" s="3">
        <f>BI114</f>
        <v>4120</v>
      </c>
      <c r="T114" s="35">
        <v>4869</v>
      </c>
      <c r="U114" s="3">
        <v>7156</v>
      </c>
      <c r="V114" s="3">
        <v>5472</v>
      </c>
      <c r="W114" s="3">
        <f>BJ114</f>
        <v>6682</v>
      </c>
      <c r="X114" s="35">
        <v>11258</v>
      </c>
      <c r="Y114" s="3"/>
      <c r="Z114" s="3"/>
      <c r="AA114" s="3"/>
      <c r="AB114" s="3"/>
      <c r="AC114" s="3"/>
      <c r="AD114" s="3"/>
      <c r="AE114" s="3"/>
      <c r="AF114" s="3"/>
      <c r="AG114" s="3"/>
      <c r="AH114" s="3"/>
      <c r="AI114" s="3"/>
      <c r="AJ114" s="3"/>
      <c r="AK114" s="3"/>
      <c r="AL114" s="3"/>
      <c r="AZ114" s="3"/>
      <c r="BA114" s="3"/>
      <c r="BB114" s="3"/>
      <c r="BC114" s="3">
        <v>507</v>
      </c>
      <c r="BD114" s="3">
        <v>542</v>
      </c>
      <c r="BE114" s="3">
        <v>818</v>
      </c>
      <c r="BF114" s="3">
        <v>1097</v>
      </c>
      <c r="BG114" s="3">
        <v>1725</v>
      </c>
      <c r="BH114" s="3">
        <v>2552</v>
      </c>
      <c r="BI114" s="3">
        <v>4120</v>
      </c>
      <c r="BJ114" s="3">
        <v>6682</v>
      </c>
    </row>
    <row r="115" spans="2:72" s="11" customFormat="1" x14ac:dyDescent="0.35">
      <c r="B115" s="11" t="s">
        <v>96</v>
      </c>
      <c r="D115" s="20"/>
      <c r="E115" s="20"/>
      <c r="F115" s="20"/>
      <c r="G115" s="20"/>
      <c r="H115" s="20"/>
      <c r="I115" s="20"/>
      <c r="J115" s="20"/>
      <c r="K115" s="20">
        <f>BG115</f>
        <v>999</v>
      </c>
      <c r="L115" s="36">
        <v>999</v>
      </c>
      <c r="M115" s="20">
        <v>1000</v>
      </c>
      <c r="N115" s="20">
        <v>0</v>
      </c>
      <c r="O115" s="20">
        <f>BH115</f>
        <v>0</v>
      </c>
      <c r="P115" s="36">
        <v>0</v>
      </c>
      <c r="Q115" s="20">
        <v>1249</v>
      </c>
      <c r="R115" s="20">
        <v>1249</v>
      </c>
      <c r="S115" s="20">
        <f>BI115</f>
        <v>1250</v>
      </c>
      <c r="T115" s="36">
        <v>1250</v>
      </c>
      <c r="U115" s="20">
        <v>1249</v>
      </c>
      <c r="V115" s="20">
        <v>1249</v>
      </c>
      <c r="W115" s="3">
        <f>BJ115</f>
        <v>1250</v>
      </c>
      <c r="X115" s="36">
        <v>1250</v>
      </c>
      <c r="Y115" s="20"/>
      <c r="Z115" s="20"/>
      <c r="AA115" s="20"/>
      <c r="AB115" s="20"/>
      <c r="AC115" s="20"/>
      <c r="AD115" s="20"/>
      <c r="AE115" s="20"/>
      <c r="AF115" s="20"/>
      <c r="AG115" s="20"/>
      <c r="AH115" s="20"/>
      <c r="AI115" s="20"/>
      <c r="AJ115" s="20"/>
      <c r="AK115" s="20"/>
      <c r="AL115" s="20"/>
      <c r="AZ115" s="20"/>
      <c r="BA115" s="20"/>
      <c r="BB115" s="20"/>
      <c r="BC115" s="20">
        <v>796</v>
      </c>
      <c r="BD115" s="20">
        <v>15</v>
      </c>
      <c r="BE115" s="20">
        <v>0</v>
      </c>
      <c r="BF115" s="20">
        <v>0</v>
      </c>
      <c r="BG115" s="20">
        <v>999</v>
      </c>
      <c r="BH115" s="20">
        <v>0</v>
      </c>
      <c r="BI115" s="20">
        <v>1250</v>
      </c>
      <c r="BJ115" s="11">
        <v>1250</v>
      </c>
    </row>
    <row r="116" spans="2:72" s="12" customFormat="1" x14ac:dyDescent="0.35">
      <c r="B116" s="12" t="s">
        <v>97</v>
      </c>
      <c r="D116" s="21">
        <f t="shared" ref="D116" si="703">SUM(D113:D115)</f>
        <v>0</v>
      </c>
      <c r="E116" s="21">
        <f t="shared" ref="E116" si="704">SUM(E113:E115)</f>
        <v>0</v>
      </c>
      <c r="F116" s="21">
        <f t="shared" ref="F116" si="705">SUM(F113:F115)</f>
        <v>0</v>
      </c>
      <c r="G116" s="21">
        <f t="shared" ref="G116" si="706">SUM(G113:G115)</f>
        <v>0</v>
      </c>
      <c r="H116" s="21">
        <f t="shared" ref="H116" si="707">SUM(H113:H115)</f>
        <v>0</v>
      </c>
      <c r="I116" s="21">
        <f t="shared" ref="I116" si="708">SUM(I113:I115)</f>
        <v>0</v>
      </c>
      <c r="J116" s="21">
        <f t="shared" ref="J116" si="709">SUM(J113:J115)</f>
        <v>0</v>
      </c>
      <c r="K116" s="21">
        <f t="shared" ref="K116" si="710">SUM(K113:K115)</f>
        <v>3925</v>
      </c>
      <c r="L116" s="37">
        <f t="shared" ref="L116" si="711">SUM(L113:L115)</f>
        <v>4004</v>
      </c>
      <c r="M116" s="21">
        <f t="shared" ref="M116" si="712">SUM(M113:M115)</f>
        <v>4448</v>
      </c>
      <c r="N116" s="21">
        <f t="shared" ref="N116" si="713">SUM(N113:N115)</f>
        <v>3612</v>
      </c>
      <c r="O116" s="21">
        <f t="shared" ref="O116" si="714">SUM(O113:O115)</f>
        <v>4335</v>
      </c>
      <c r="P116" s="37">
        <f t="shared" ref="P116" si="715">SUM(P113:P115)</f>
        <v>5562</v>
      </c>
      <c r="Q116" s="21">
        <f t="shared" ref="Q116" si="716">SUM(Q113:Q115)</f>
        <v>7573</v>
      </c>
      <c r="R116" s="21">
        <f t="shared" ref="R116" si="717">SUM(R113:R115)</f>
        <v>6855</v>
      </c>
      <c r="S116" s="21">
        <f t="shared" ref="S116" si="718">SUM(S113:S115)</f>
        <v>6563</v>
      </c>
      <c r="T116" s="37">
        <f t="shared" ref="T116" si="719">SUM(T113:T115)</f>
        <v>7260</v>
      </c>
      <c r="U116" s="21">
        <f t="shared" ref="U116" si="720">SUM(U113:U115)</f>
        <v>10334</v>
      </c>
      <c r="V116" s="21">
        <f t="shared" ref="V116" si="721">SUM(V113:V115)</f>
        <v>9101</v>
      </c>
      <c r="W116" s="21">
        <f t="shared" ref="W116" si="722">SUM(W113:W115)</f>
        <v>10631</v>
      </c>
      <c r="X116" s="37">
        <f t="shared" ref="X116" si="723">SUM(X113:X115)</f>
        <v>15223</v>
      </c>
      <c r="Y116" s="21">
        <f t="shared" ref="Y116" si="724">SUM(Y113:Y115)</f>
        <v>0</v>
      </c>
      <c r="Z116" s="21">
        <f t="shared" ref="Z116" si="725">SUM(Z113:Z115)</f>
        <v>0</v>
      </c>
      <c r="AA116" s="21">
        <f t="shared" ref="AA116" si="726">SUM(AA113:AA115)</f>
        <v>0</v>
      </c>
      <c r="AB116" s="21">
        <f t="shared" ref="AB116:AL116" si="727">SUM(AB113:AB115)</f>
        <v>0</v>
      </c>
      <c r="AC116" s="21">
        <f t="shared" si="727"/>
        <v>0</v>
      </c>
      <c r="AD116" s="21">
        <f t="shared" si="727"/>
        <v>0</v>
      </c>
      <c r="AE116" s="21">
        <f t="shared" si="727"/>
        <v>0</v>
      </c>
      <c r="AF116" s="21">
        <f t="shared" si="727"/>
        <v>0</v>
      </c>
      <c r="AG116" s="21">
        <f t="shared" si="727"/>
        <v>0</v>
      </c>
      <c r="AH116" s="21">
        <f t="shared" si="727"/>
        <v>0</v>
      </c>
      <c r="AI116" s="21">
        <f t="shared" si="727"/>
        <v>0</v>
      </c>
      <c r="AJ116" s="21">
        <f t="shared" si="727"/>
        <v>0</v>
      </c>
      <c r="AK116" s="21">
        <f t="shared" si="727"/>
        <v>0</v>
      </c>
      <c r="AL116" s="21">
        <f t="shared" si="727"/>
        <v>0</v>
      </c>
      <c r="AZ116" s="21">
        <f t="shared" ref="AZ116:BI116" si="728">SUM(AZ113:AZ115)</f>
        <v>0</v>
      </c>
      <c r="BA116" s="21">
        <f t="shared" si="728"/>
        <v>0</v>
      </c>
      <c r="BB116" s="21">
        <f t="shared" si="728"/>
        <v>0</v>
      </c>
      <c r="BC116" s="21">
        <f t="shared" si="728"/>
        <v>1788</v>
      </c>
      <c r="BD116" s="21">
        <f t="shared" si="728"/>
        <v>1153</v>
      </c>
      <c r="BE116" s="21">
        <f t="shared" si="728"/>
        <v>1329</v>
      </c>
      <c r="BF116" s="21">
        <f t="shared" si="728"/>
        <v>1784</v>
      </c>
      <c r="BG116" s="21">
        <f t="shared" si="728"/>
        <v>3925</v>
      </c>
      <c r="BH116" s="21">
        <f t="shared" si="728"/>
        <v>4335</v>
      </c>
      <c r="BI116" s="21">
        <f t="shared" si="728"/>
        <v>6563</v>
      </c>
      <c r="BJ116" s="21">
        <f t="shared" ref="BJ116" si="729">SUM(BJ113:BJ115)</f>
        <v>10631</v>
      </c>
      <c r="BK116" s="21">
        <f t="shared" ref="BK116" si="730">SUM(BK113:BK115)</f>
        <v>0</v>
      </c>
      <c r="BL116" s="21">
        <f t="shared" ref="BL116" si="731">SUM(BL113:BL115)</f>
        <v>0</v>
      </c>
      <c r="BM116" s="21">
        <f t="shared" ref="BM116" si="732">SUM(BM113:BM115)</f>
        <v>0</v>
      </c>
      <c r="BN116" s="21">
        <f t="shared" ref="BN116" si="733">SUM(BN113:BN115)</f>
        <v>0</v>
      </c>
      <c r="BO116" s="21">
        <f t="shared" ref="BO116" si="734">SUM(BO113:BO115)</f>
        <v>0</v>
      </c>
      <c r="BP116" s="21">
        <f t="shared" ref="BP116" si="735">SUM(BP113:BP115)</f>
        <v>0</v>
      </c>
      <c r="BQ116" s="21">
        <f t="shared" ref="BQ116" si="736">SUM(BQ113:BQ115)</f>
        <v>0</v>
      </c>
      <c r="BR116" s="21">
        <f t="shared" ref="BR116" si="737">SUM(BR113:BR115)</f>
        <v>0</v>
      </c>
      <c r="BS116" s="21">
        <f t="shared" ref="BS116" si="738">SUM(BS113:BS115)</f>
        <v>0</v>
      </c>
      <c r="BT116" s="21">
        <f t="shared" ref="BT116" si="739">SUM(BT113:BT115)</f>
        <v>0</v>
      </c>
    </row>
    <row r="117" spans="2:72" s="9" customFormat="1" x14ac:dyDescent="0.35">
      <c r="B117" s="9" t="s">
        <v>98</v>
      </c>
      <c r="D117" s="24"/>
      <c r="E117" s="24"/>
      <c r="F117" s="24"/>
      <c r="G117" s="24"/>
      <c r="H117" s="24"/>
      <c r="I117" s="24"/>
      <c r="J117" s="24"/>
      <c r="K117" s="24"/>
      <c r="L117" s="42"/>
      <c r="M117" s="24"/>
      <c r="N117" s="24"/>
      <c r="O117" s="24"/>
      <c r="P117" s="42"/>
      <c r="Q117" s="24"/>
      <c r="R117" s="24"/>
      <c r="S117" s="24"/>
      <c r="T117" s="42"/>
      <c r="U117" s="24"/>
      <c r="V117" s="24"/>
      <c r="W117" s="24"/>
      <c r="X117" s="42"/>
      <c r="Y117" s="24"/>
      <c r="Z117" s="24"/>
      <c r="AA117" s="24"/>
      <c r="AB117" s="24"/>
      <c r="AC117" s="24"/>
      <c r="AD117" s="24"/>
      <c r="AE117" s="24"/>
      <c r="AF117" s="24"/>
      <c r="AG117" s="24"/>
      <c r="AH117" s="24"/>
      <c r="AI117" s="24"/>
      <c r="AJ117" s="24"/>
      <c r="AK117" s="24"/>
      <c r="AL117" s="24"/>
      <c r="AZ117" s="24"/>
      <c r="BA117" s="24"/>
      <c r="BB117" s="24"/>
      <c r="BC117" s="24"/>
      <c r="BD117" s="24"/>
      <c r="BE117" s="24"/>
      <c r="BF117" s="24"/>
      <c r="BG117" s="24"/>
      <c r="BH117" s="24"/>
      <c r="BI117" s="24"/>
      <c r="BM117" s="10"/>
    </row>
    <row r="118" spans="2:72" x14ac:dyDescent="0.35">
      <c r="B118" t="s">
        <v>99</v>
      </c>
      <c r="D118" s="3"/>
      <c r="E118" s="3"/>
      <c r="F118" s="3"/>
      <c r="G118" s="3"/>
      <c r="H118" s="3"/>
      <c r="I118" s="3"/>
      <c r="J118" s="3"/>
      <c r="K118" s="3">
        <f>BG118</f>
        <v>5964</v>
      </c>
      <c r="L118" s="35">
        <v>5964</v>
      </c>
      <c r="M118" s="3">
        <v>10943</v>
      </c>
      <c r="N118" s="3">
        <v>10944</v>
      </c>
      <c r="O118" s="3">
        <f>BH118</f>
        <v>10946</v>
      </c>
      <c r="P118" s="35">
        <v>10947</v>
      </c>
      <c r="Q118" s="3">
        <v>9700</v>
      </c>
      <c r="R118" s="3">
        <v>9701</v>
      </c>
      <c r="S118" s="3">
        <f>BI118</f>
        <v>9703</v>
      </c>
      <c r="T118" s="35">
        <v>9704</v>
      </c>
      <c r="U118" s="3">
        <v>8456</v>
      </c>
      <c r="V118" s="3">
        <v>8457</v>
      </c>
      <c r="W118" s="3">
        <f>BJ118</f>
        <v>8459</v>
      </c>
      <c r="X118" s="35">
        <v>8460</v>
      </c>
      <c r="Y118" s="3"/>
      <c r="Z118" s="3"/>
      <c r="AA118" s="3"/>
      <c r="AB118" s="3"/>
      <c r="AC118" s="3"/>
      <c r="AD118" s="3"/>
      <c r="AE118" s="3"/>
      <c r="AF118" s="3"/>
      <c r="AG118" s="3"/>
      <c r="AH118" s="3"/>
      <c r="AI118" s="3"/>
      <c r="AJ118" s="3"/>
      <c r="AK118" s="3"/>
      <c r="AL118" s="3"/>
      <c r="AZ118" s="3"/>
      <c r="BA118" s="3"/>
      <c r="BB118" s="3"/>
      <c r="BC118" s="3">
        <v>1983</v>
      </c>
      <c r="BD118" s="3">
        <v>1985</v>
      </c>
      <c r="BE118" s="3">
        <v>1988</v>
      </c>
      <c r="BF118" s="3">
        <v>1991</v>
      </c>
      <c r="BG118" s="3">
        <v>5964</v>
      </c>
      <c r="BH118" s="3">
        <v>10946</v>
      </c>
      <c r="BI118" s="3">
        <v>9703</v>
      </c>
      <c r="BJ118" s="3">
        <v>8459</v>
      </c>
    </row>
    <row r="119" spans="2:72" x14ac:dyDescent="0.35">
      <c r="B119" t="s">
        <v>100</v>
      </c>
      <c r="D119" s="3"/>
      <c r="E119" s="3"/>
      <c r="F119" s="3"/>
      <c r="G119" s="3"/>
      <c r="H119" s="3"/>
      <c r="I119" s="3"/>
      <c r="J119" s="3"/>
      <c r="K119" s="3">
        <f>BG119</f>
        <v>634</v>
      </c>
      <c r="L119" s="35">
        <v>640</v>
      </c>
      <c r="M119" s="3">
        <v>716</v>
      </c>
      <c r="N119" s="3">
        <v>743</v>
      </c>
      <c r="O119" s="3">
        <f>BH119</f>
        <v>741</v>
      </c>
      <c r="P119" s="35">
        <v>752</v>
      </c>
      <c r="Q119" s="3">
        <v>743</v>
      </c>
      <c r="R119" s="3">
        <v>798</v>
      </c>
      <c r="S119" s="3">
        <f>BI119</f>
        <v>902</v>
      </c>
      <c r="T119" s="35">
        <v>939</v>
      </c>
      <c r="U119" s="3">
        <v>1041</v>
      </c>
      <c r="V119" s="3">
        <v>1091</v>
      </c>
      <c r="W119" s="3">
        <f>BJ119</f>
        <v>1119</v>
      </c>
      <c r="X119" s="35">
        <v>1281</v>
      </c>
      <c r="Y119" s="3"/>
      <c r="Z119" s="3"/>
      <c r="AA119" s="3"/>
      <c r="AB119" s="3"/>
      <c r="AC119" s="3"/>
      <c r="AD119" s="3"/>
      <c r="AE119" s="3"/>
      <c r="AF119" s="3"/>
      <c r="AG119" s="3"/>
      <c r="AH119" s="3"/>
      <c r="AI119" s="3"/>
      <c r="AJ119" s="3"/>
      <c r="AK119" s="3"/>
      <c r="AL119" s="3"/>
      <c r="AZ119" s="3"/>
      <c r="BA119" s="3"/>
      <c r="BB119" s="3"/>
      <c r="BC119" s="3">
        <v>0</v>
      </c>
      <c r="BD119" s="3">
        <v>0</v>
      </c>
      <c r="BE119" s="3">
        <v>0</v>
      </c>
      <c r="BF119" s="3">
        <v>561</v>
      </c>
      <c r="BG119" s="3">
        <v>634</v>
      </c>
      <c r="BH119" s="3">
        <v>741</v>
      </c>
      <c r="BI119" s="3">
        <v>902</v>
      </c>
      <c r="BJ119" s="3">
        <v>1119</v>
      </c>
    </row>
    <row r="120" spans="2:72" s="11" customFormat="1" x14ac:dyDescent="0.35">
      <c r="B120" s="11" t="s">
        <v>101</v>
      </c>
      <c r="D120" s="20"/>
      <c r="E120" s="20"/>
      <c r="F120" s="20"/>
      <c r="G120" s="20"/>
      <c r="H120" s="20"/>
      <c r="I120" s="20"/>
      <c r="J120" s="20"/>
      <c r="K120" s="20">
        <f>BG120</f>
        <v>1375</v>
      </c>
      <c r="L120" s="36">
        <v>1414</v>
      </c>
      <c r="M120" s="20">
        <v>1396</v>
      </c>
      <c r="N120" s="20">
        <v>1535</v>
      </c>
      <c r="O120" s="20">
        <f>BH120</f>
        <v>1553</v>
      </c>
      <c r="P120" s="36">
        <v>1631</v>
      </c>
      <c r="Q120" s="20">
        <v>1609</v>
      </c>
      <c r="R120" s="20">
        <v>1785</v>
      </c>
      <c r="S120" s="20">
        <f>BI120</f>
        <v>1913</v>
      </c>
      <c r="T120" s="36">
        <v>2037</v>
      </c>
      <c r="U120" s="20">
        <v>2223</v>
      </c>
      <c r="V120" s="20">
        <v>2234</v>
      </c>
      <c r="W120" s="3">
        <f>BJ120</f>
        <v>2541</v>
      </c>
      <c r="X120" s="36">
        <v>2966</v>
      </c>
      <c r="Y120" s="20"/>
      <c r="Z120" s="20"/>
      <c r="AA120" s="20"/>
      <c r="AB120" s="20"/>
      <c r="AC120" s="20"/>
      <c r="AD120" s="20"/>
      <c r="AE120" s="20"/>
      <c r="AF120" s="20"/>
      <c r="AG120" s="20"/>
      <c r="AH120" s="20"/>
      <c r="AI120" s="20"/>
      <c r="AJ120" s="20"/>
      <c r="AK120" s="20"/>
      <c r="AL120" s="20"/>
      <c r="AZ120" s="20"/>
      <c r="BA120" s="20"/>
      <c r="BB120" s="20"/>
      <c r="BC120" s="20">
        <v>277</v>
      </c>
      <c r="BD120" s="20">
        <v>632</v>
      </c>
      <c r="BE120" s="20">
        <v>633</v>
      </c>
      <c r="BF120" s="20">
        <v>775</v>
      </c>
      <c r="BG120" s="20">
        <v>1375</v>
      </c>
      <c r="BH120" s="20">
        <v>1553</v>
      </c>
      <c r="BI120" s="20">
        <v>1913</v>
      </c>
      <c r="BJ120" s="11">
        <v>2541</v>
      </c>
    </row>
    <row r="121" spans="2:72" s="29" customFormat="1" x14ac:dyDescent="0.35">
      <c r="B121" s="29" t="s">
        <v>1698</v>
      </c>
      <c r="D121" s="30">
        <f>SUM(D118:D120)</f>
        <v>0</v>
      </c>
      <c r="E121" s="30">
        <f t="shared" ref="E121:AB121" si="740">SUM(E118:E120)</f>
        <v>0</v>
      </c>
      <c r="F121" s="30">
        <f t="shared" si="740"/>
        <v>0</v>
      </c>
      <c r="G121" s="30">
        <f t="shared" si="740"/>
        <v>0</v>
      </c>
      <c r="H121" s="30">
        <f t="shared" si="740"/>
        <v>0</v>
      </c>
      <c r="I121" s="30">
        <f t="shared" si="740"/>
        <v>0</v>
      </c>
      <c r="J121" s="30">
        <f t="shared" si="740"/>
        <v>0</v>
      </c>
      <c r="K121" s="30">
        <f t="shared" si="740"/>
        <v>7973</v>
      </c>
      <c r="L121" s="49">
        <f t="shared" si="740"/>
        <v>8018</v>
      </c>
      <c r="M121" s="30">
        <f t="shared" si="740"/>
        <v>13055</v>
      </c>
      <c r="N121" s="30">
        <f t="shared" si="740"/>
        <v>13222</v>
      </c>
      <c r="O121" s="30">
        <f t="shared" si="740"/>
        <v>13240</v>
      </c>
      <c r="P121" s="49">
        <f t="shared" si="740"/>
        <v>13330</v>
      </c>
      <c r="Q121" s="30">
        <f t="shared" si="740"/>
        <v>12052</v>
      </c>
      <c r="R121" s="30">
        <f t="shared" si="740"/>
        <v>12284</v>
      </c>
      <c r="S121" s="30">
        <f t="shared" si="740"/>
        <v>12518</v>
      </c>
      <c r="T121" s="49">
        <f t="shared" si="740"/>
        <v>12680</v>
      </c>
      <c r="U121" s="30">
        <f t="shared" si="740"/>
        <v>11720</v>
      </c>
      <c r="V121" s="30">
        <f t="shared" si="740"/>
        <v>11782</v>
      </c>
      <c r="W121" s="30">
        <f t="shared" si="740"/>
        <v>12119</v>
      </c>
      <c r="X121" s="49">
        <f t="shared" si="740"/>
        <v>12707</v>
      </c>
      <c r="Y121" s="30">
        <f t="shared" si="740"/>
        <v>0</v>
      </c>
      <c r="Z121" s="30">
        <f t="shared" si="740"/>
        <v>0</v>
      </c>
      <c r="AA121" s="30">
        <f t="shared" si="740"/>
        <v>0</v>
      </c>
      <c r="AB121" s="30">
        <f t="shared" si="740"/>
        <v>0</v>
      </c>
      <c r="AC121" s="30">
        <f t="shared" ref="AC121:AL121" si="741">SUM(AC118:AC120)</f>
        <v>0</v>
      </c>
      <c r="AD121" s="30">
        <f t="shared" si="741"/>
        <v>0</v>
      </c>
      <c r="AE121" s="30">
        <f t="shared" si="741"/>
        <v>0</v>
      </c>
      <c r="AF121" s="30">
        <f t="shared" si="741"/>
        <v>0</v>
      </c>
      <c r="AG121" s="30">
        <f t="shared" si="741"/>
        <v>0</v>
      </c>
      <c r="AH121" s="30">
        <f t="shared" si="741"/>
        <v>0</v>
      </c>
      <c r="AI121" s="30">
        <f t="shared" si="741"/>
        <v>0</v>
      </c>
      <c r="AJ121" s="30">
        <f t="shared" si="741"/>
        <v>0</v>
      </c>
      <c r="AK121" s="30">
        <f t="shared" si="741"/>
        <v>0</v>
      </c>
      <c r="AL121" s="30">
        <f t="shared" si="741"/>
        <v>0</v>
      </c>
      <c r="AW121" s="30">
        <f t="shared" ref="AW121" si="742">SUM(AW118:AW120)</f>
        <v>0</v>
      </c>
      <c r="AX121" s="30">
        <f t="shared" ref="AX121" si="743">SUM(AX118:AX120)</f>
        <v>0</v>
      </c>
      <c r="AY121" s="30">
        <f t="shared" ref="AY121" si="744">SUM(AY118:AY120)</f>
        <v>0</v>
      </c>
      <c r="AZ121" s="30">
        <f t="shared" ref="AZ121" si="745">SUM(AZ118:AZ120)</f>
        <v>0</v>
      </c>
      <c r="BA121" s="30">
        <f t="shared" ref="BA121" si="746">SUM(BA118:BA120)</f>
        <v>0</v>
      </c>
      <c r="BB121" s="30">
        <f t="shared" ref="BB121" si="747">SUM(BB118:BB120)</f>
        <v>0</v>
      </c>
      <c r="BC121" s="30">
        <f t="shared" ref="BC121" si="748">SUM(BC118:BC120)</f>
        <v>2260</v>
      </c>
      <c r="BD121" s="30">
        <f t="shared" ref="BD121" si="749">SUM(BD118:BD120)</f>
        <v>2617</v>
      </c>
      <c r="BE121" s="30">
        <f t="shared" ref="BE121" si="750">SUM(BE118:BE120)</f>
        <v>2621</v>
      </c>
      <c r="BF121" s="30">
        <f t="shared" ref="BF121" si="751">SUM(BF118:BF120)</f>
        <v>3327</v>
      </c>
      <c r="BG121" s="30">
        <f t="shared" ref="BG121" si="752">SUM(BG118:BG120)</f>
        <v>7973</v>
      </c>
      <c r="BH121" s="30">
        <f t="shared" ref="BH121" si="753">SUM(BH118:BH120)</f>
        <v>13240</v>
      </c>
      <c r="BI121" s="30">
        <f t="shared" ref="BI121" si="754">SUM(BI118:BI120)</f>
        <v>12518</v>
      </c>
      <c r="BJ121" s="30">
        <f t="shared" ref="BJ121" si="755">SUM(BJ118:BJ120)</f>
        <v>12119</v>
      </c>
      <c r="BK121" s="30">
        <f t="shared" ref="BK121" si="756">SUM(BK118:BK120)</f>
        <v>0</v>
      </c>
      <c r="BL121" s="30">
        <f t="shared" ref="BL121" si="757">SUM(BL118:BL120)</f>
        <v>0</v>
      </c>
      <c r="BM121" s="30">
        <f t="shared" ref="BM121" si="758">SUM(BM118:BM120)</f>
        <v>0</v>
      </c>
      <c r="BN121" s="30">
        <f t="shared" ref="BN121" si="759">SUM(BN118:BN120)</f>
        <v>0</v>
      </c>
      <c r="BO121" s="30">
        <f t="shared" ref="BO121" si="760">SUM(BO118:BO120)</f>
        <v>0</v>
      </c>
      <c r="BP121" s="30">
        <f t="shared" ref="BP121" si="761">SUM(BP118:BP120)</f>
        <v>0</v>
      </c>
      <c r="BQ121" s="30">
        <f t="shared" ref="BQ121" si="762">SUM(BQ118:BQ120)</f>
        <v>0</v>
      </c>
      <c r="BR121" s="30">
        <f t="shared" ref="BR121" si="763">SUM(BR118:BR120)</f>
        <v>0</v>
      </c>
      <c r="BS121" s="30">
        <f t="shared" ref="BS121" si="764">SUM(BS118:BS120)</f>
        <v>0</v>
      </c>
      <c r="BT121" s="30">
        <f t="shared" ref="BT121" si="765">SUM(BT118:BT120)</f>
        <v>0</v>
      </c>
    </row>
    <row r="122" spans="2:72" s="12" customFormat="1" x14ac:dyDescent="0.35">
      <c r="B122" s="12" t="s">
        <v>102</v>
      </c>
      <c r="D122" s="21">
        <f>D121+D116</f>
        <v>0</v>
      </c>
      <c r="E122" s="21">
        <f t="shared" ref="E122:AB122" si="766">E121+E116</f>
        <v>0</v>
      </c>
      <c r="F122" s="21">
        <f t="shared" si="766"/>
        <v>0</v>
      </c>
      <c r="G122" s="21">
        <f t="shared" si="766"/>
        <v>0</v>
      </c>
      <c r="H122" s="21">
        <f t="shared" si="766"/>
        <v>0</v>
      </c>
      <c r="I122" s="21">
        <f t="shared" si="766"/>
        <v>0</v>
      </c>
      <c r="J122" s="21">
        <f t="shared" si="766"/>
        <v>0</v>
      </c>
      <c r="K122" s="21">
        <f t="shared" si="766"/>
        <v>11898</v>
      </c>
      <c r="L122" s="37">
        <f t="shared" si="766"/>
        <v>12022</v>
      </c>
      <c r="M122" s="21">
        <f t="shared" si="766"/>
        <v>17503</v>
      </c>
      <c r="N122" s="21">
        <f t="shared" si="766"/>
        <v>16834</v>
      </c>
      <c r="O122" s="21">
        <f t="shared" si="766"/>
        <v>17575</v>
      </c>
      <c r="P122" s="37">
        <f t="shared" si="766"/>
        <v>18892</v>
      </c>
      <c r="Q122" s="21">
        <f t="shared" si="766"/>
        <v>19625</v>
      </c>
      <c r="R122" s="21">
        <f t="shared" si="766"/>
        <v>19139</v>
      </c>
      <c r="S122" s="21">
        <f t="shared" si="766"/>
        <v>19081</v>
      </c>
      <c r="T122" s="37">
        <f t="shared" si="766"/>
        <v>19940</v>
      </c>
      <c r="U122" s="21">
        <f t="shared" si="766"/>
        <v>22054</v>
      </c>
      <c r="V122" s="21">
        <f t="shared" si="766"/>
        <v>20883</v>
      </c>
      <c r="W122" s="21">
        <f t="shared" si="766"/>
        <v>22750</v>
      </c>
      <c r="X122" s="37">
        <f t="shared" si="766"/>
        <v>27930</v>
      </c>
      <c r="Y122" s="21">
        <f t="shared" si="766"/>
        <v>0</v>
      </c>
      <c r="Z122" s="21">
        <f t="shared" si="766"/>
        <v>0</v>
      </c>
      <c r="AA122" s="21">
        <f t="shared" si="766"/>
        <v>0</v>
      </c>
      <c r="AB122" s="21">
        <f t="shared" si="766"/>
        <v>0</v>
      </c>
      <c r="AC122" s="21">
        <f t="shared" ref="AC122:AL122" si="767">AC121+AC116</f>
        <v>0</v>
      </c>
      <c r="AD122" s="21">
        <f t="shared" si="767"/>
        <v>0</v>
      </c>
      <c r="AE122" s="21">
        <f t="shared" si="767"/>
        <v>0</v>
      </c>
      <c r="AF122" s="21">
        <f t="shared" si="767"/>
        <v>0</v>
      </c>
      <c r="AG122" s="21">
        <f t="shared" si="767"/>
        <v>0</v>
      </c>
      <c r="AH122" s="21">
        <f t="shared" si="767"/>
        <v>0</v>
      </c>
      <c r="AI122" s="21">
        <f t="shared" si="767"/>
        <v>0</v>
      </c>
      <c r="AJ122" s="21">
        <f t="shared" si="767"/>
        <v>0</v>
      </c>
      <c r="AK122" s="21">
        <f t="shared" si="767"/>
        <v>0</v>
      </c>
      <c r="AL122" s="21">
        <f t="shared" si="767"/>
        <v>0</v>
      </c>
      <c r="AW122" s="21">
        <f t="shared" ref="AW122" si="768">AW121+AW116</f>
        <v>0</v>
      </c>
      <c r="AX122" s="21">
        <f t="shared" ref="AX122" si="769">AX121+AX116</f>
        <v>0</v>
      </c>
      <c r="AY122" s="21">
        <f t="shared" ref="AY122" si="770">AY121+AY116</f>
        <v>0</v>
      </c>
      <c r="AZ122" s="21">
        <f t="shared" ref="AZ122" si="771">AZ121+AZ116</f>
        <v>0</v>
      </c>
      <c r="BA122" s="21">
        <f t="shared" ref="BA122" si="772">BA121+BA116</f>
        <v>0</v>
      </c>
      <c r="BB122" s="21">
        <f t="shared" ref="BB122" si="773">BB121+BB116</f>
        <v>0</v>
      </c>
      <c r="BC122" s="21">
        <f t="shared" ref="BC122" si="774">BC121+BC116</f>
        <v>4048</v>
      </c>
      <c r="BD122" s="21">
        <f t="shared" ref="BD122" si="775">BD121+BD116</f>
        <v>3770</v>
      </c>
      <c r="BE122" s="21">
        <f t="shared" ref="BE122" si="776">BE121+BE116</f>
        <v>3950</v>
      </c>
      <c r="BF122" s="21">
        <f t="shared" ref="BF122" si="777">BF121+BF116</f>
        <v>5111</v>
      </c>
      <c r="BG122" s="21">
        <f t="shared" ref="BG122" si="778">BG121+BG116</f>
        <v>11898</v>
      </c>
      <c r="BH122" s="21">
        <f t="shared" ref="BH122" si="779">BH121+BH116</f>
        <v>17575</v>
      </c>
      <c r="BI122" s="21">
        <f t="shared" ref="BI122" si="780">BI121+BI116</f>
        <v>19081</v>
      </c>
      <c r="BJ122" s="21">
        <f t="shared" ref="BJ122" si="781">BJ121+BJ116</f>
        <v>22750</v>
      </c>
      <c r="BK122" s="21">
        <f t="shared" ref="BK122" si="782">BK121+BK116</f>
        <v>0</v>
      </c>
      <c r="BL122" s="21">
        <f t="shared" ref="BL122" si="783">BL121+BL116</f>
        <v>0</v>
      </c>
      <c r="BM122" s="21">
        <f t="shared" ref="BM122" si="784">BM121+BM116</f>
        <v>0</v>
      </c>
      <c r="BN122" s="21">
        <f t="shared" ref="BN122" si="785">BN121+BN116</f>
        <v>0</v>
      </c>
      <c r="BO122" s="21">
        <f t="shared" ref="BO122" si="786">BO121+BO116</f>
        <v>0</v>
      </c>
      <c r="BP122" s="21">
        <f t="shared" ref="BP122" si="787">BP121+BP116</f>
        <v>0</v>
      </c>
      <c r="BQ122" s="21">
        <f t="shared" ref="BQ122" si="788">BQ121+BQ116</f>
        <v>0</v>
      </c>
      <c r="BR122" s="21">
        <f t="shared" ref="BR122" si="789">BR121+BR116</f>
        <v>0</v>
      </c>
      <c r="BS122" s="21">
        <f t="shared" ref="BS122" si="790">BS121+BS116</f>
        <v>0</v>
      </c>
      <c r="BT122" s="21">
        <f t="shared" ref="BT122" si="791">BT121+BT116</f>
        <v>0</v>
      </c>
    </row>
    <row r="123" spans="2:72" s="9" customFormat="1" x14ac:dyDescent="0.35">
      <c r="B123" s="9" t="s">
        <v>103</v>
      </c>
      <c r="D123" s="24"/>
      <c r="E123" s="24"/>
      <c r="F123" s="24"/>
      <c r="G123" s="24"/>
      <c r="H123" s="24"/>
      <c r="I123" s="24"/>
      <c r="J123" s="24"/>
      <c r="K123" s="24"/>
      <c r="L123" s="42"/>
      <c r="M123" s="24"/>
      <c r="N123" s="24"/>
      <c r="O123" s="24"/>
      <c r="P123" s="42"/>
      <c r="Q123" s="24"/>
      <c r="R123" s="24"/>
      <c r="S123" s="24"/>
      <c r="T123" s="42"/>
      <c r="U123" s="24"/>
      <c r="V123" s="24"/>
      <c r="W123" s="24"/>
      <c r="X123" s="42"/>
      <c r="Y123" s="24"/>
      <c r="Z123" s="24"/>
      <c r="AA123" s="24"/>
      <c r="AB123" s="24"/>
      <c r="AC123" s="24"/>
      <c r="AD123" s="24"/>
      <c r="AE123" s="24"/>
      <c r="AF123" s="24"/>
      <c r="AG123" s="24"/>
      <c r="AH123" s="24"/>
      <c r="AI123" s="24"/>
      <c r="AJ123" s="24"/>
      <c r="AK123" s="24"/>
      <c r="AL123" s="24"/>
      <c r="AZ123" s="24"/>
      <c r="BA123" s="24"/>
      <c r="BB123" s="24"/>
      <c r="BC123" s="24"/>
      <c r="BD123" s="24"/>
      <c r="BE123" s="24"/>
      <c r="BF123" s="24"/>
      <c r="BG123" s="24"/>
      <c r="BH123" s="24"/>
      <c r="BI123" s="24"/>
    </row>
    <row r="124" spans="2:72" x14ac:dyDescent="0.35">
      <c r="B124" t="s">
        <v>104</v>
      </c>
      <c r="D124" s="3"/>
      <c r="E124" s="3"/>
      <c r="F124" s="3"/>
      <c r="G124" s="3"/>
      <c r="H124" s="3"/>
      <c r="I124" s="3"/>
      <c r="J124" s="3"/>
      <c r="K124" s="3">
        <f t="shared" ref="K124:K129" si="792">BG124</f>
        <v>0</v>
      </c>
      <c r="L124" s="35">
        <v>0</v>
      </c>
      <c r="M124" s="3">
        <v>0</v>
      </c>
      <c r="N124" s="3">
        <v>0</v>
      </c>
      <c r="O124" s="3">
        <f t="shared" ref="O124:O129" si="793">BH124</f>
        <v>0</v>
      </c>
      <c r="P124" s="35">
        <v>0</v>
      </c>
      <c r="Q124" s="3">
        <v>0</v>
      </c>
      <c r="R124" s="3">
        <v>0</v>
      </c>
      <c r="S124" s="3">
        <f t="shared" ref="S124:S129" si="794">BI124</f>
        <v>0</v>
      </c>
      <c r="T124" s="35">
        <v>0</v>
      </c>
      <c r="U124" s="3">
        <v>0</v>
      </c>
      <c r="V124" s="3">
        <v>0</v>
      </c>
      <c r="W124" s="3">
        <f t="shared" ref="W124:W129" si="795">BJ124</f>
        <v>0</v>
      </c>
      <c r="X124" s="35">
        <v>0</v>
      </c>
      <c r="Y124" s="3"/>
      <c r="Z124" s="3"/>
      <c r="AA124" s="3"/>
      <c r="AB124" s="3"/>
      <c r="AC124" s="3"/>
      <c r="AD124" s="3"/>
      <c r="AE124" s="3"/>
      <c r="AF124" s="3"/>
      <c r="AG124" s="3"/>
      <c r="AH124" s="3"/>
      <c r="AI124" s="3"/>
      <c r="AJ124" s="3"/>
      <c r="AK124" s="3"/>
      <c r="AL124" s="3"/>
      <c r="AZ124" s="3"/>
      <c r="BA124" s="3"/>
      <c r="BB124" s="3"/>
      <c r="BC124" s="3">
        <v>31</v>
      </c>
      <c r="BD124" s="3">
        <v>0</v>
      </c>
      <c r="BE124" s="3">
        <v>0</v>
      </c>
      <c r="BF124" s="3">
        <v>0</v>
      </c>
      <c r="BG124" s="3">
        <v>0</v>
      </c>
      <c r="BH124" s="3">
        <v>0</v>
      </c>
      <c r="BI124" s="3">
        <v>0</v>
      </c>
      <c r="BJ124" s="3">
        <v>0</v>
      </c>
    </row>
    <row r="125" spans="2:72" x14ac:dyDescent="0.35">
      <c r="B125" t="s">
        <v>105</v>
      </c>
      <c r="D125" s="3"/>
      <c r="E125" s="3"/>
      <c r="F125" s="3"/>
      <c r="G125" s="3"/>
      <c r="H125" s="3"/>
      <c r="I125" s="3"/>
      <c r="J125" s="3"/>
      <c r="K125" s="3">
        <f t="shared" si="792"/>
        <v>1</v>
      </c>
      <c r="L125" s="35">
        <v>1</v>
      </c>
      <c r="M125" s="3">
        <v>3</v>
      </c>
      <c r="N125" s="3">
        <v>3</v>
      </c>
      <c r="O125" s="3">
        <f t="shared" si="793"/>
        <v>3</v>
      </c>
      <c r="P125" s="35">
        <v>3</v>
      </c>
      <c r="Q125" s="3">
        <v>2</v>
      </c>
      <c r="R125" s="3">
        <v>2</v>
      </c>
      <c r="S125" s="3">
        <f t="shared" si="794"/>
        <v>2</v>
      </c>
      <c r="T125" s="35">
        <v>2</v>
      </c>
      <c r="U125" s="3">
        <v>2</v>
      </c>
      <c r="V125" s="3">
        <v>2</v>
      </c>
      <c r="W125" s="3">
        <f t="shared" si="795"/>
        <v>2</v>
      </c>
      <c r="X125" s="35">
        <v>2</v>
      </c>
      <c r="Y125" s="3"/>
      <c r="Z125" s="3"/>
      <c r="AA125" s="3"/>
      <c r="AB125" s="3"/>
      <c r="AC125" s="3"/>
      <c r="AD125" s="3"/>
      <c r="AE125" s="3"/>
      <c r="AF125" s="3"/>
      <c r="AG125" s="3"/>
      <c r="AH125" s="3"/>
      <c r="AI125" s="3"/>
      <c r="AJ125" s="3"/>
      <c r="AK125" s="3"/>
      <c r="AL125" s="3"/>
      <c r="AZ125" s="3"/>
      <c r="BA125" s="3"/>
      <c r="BB125" s="3"/>
      <c r="BC125" s="3">
        <v>1</v>
      </c>
      <c r="BD125" s="3">
        <v>1</v>
      </c>
      <c r="BE125" s="3">
        <v>1</v>
      </c>
      <c r="BF125" s="3">
        <v>1</v>
      </c>
      <c r="BG125" s="3">
        <v>1</v>
      </c>
      <c r="BH125" s="3">
        <v>3</v>
      </c>
      <c r="BI125" s="3">
        <v>2</v>
      </c>
      <c r="BJ125" s="3">
        <v>2</v>
      </c>
    </row>
    <row r="126" spans="2:72" x14ac:dyDescent="0.35">
      <c r="B126" t="s">
        <v>106</v>
      </c>
      <c r="D126" s="3"/>
      <c r="E126" s="3"/>
      <c r="F126" s="3"/>
      <c r="G126" s="3"/>
      <c r="H126" s="3"/>
      <c r="I126" s="3"/>
      <c r="J126" s="3"/>
      <c r="K126" s="3">
        <f t="shared" si="792"/>
        <v>8721</v>
      </c>
      <c r="L126" s="35">
        <v>9280</v>
      </c>
      <c r="M126" s="3">
        <v>9745</v>
      </c>
      <c r="N126" s="3">
        <v>10465</v>
      </c>
      <c r="O126" s="3">
        <f t="shared" si="793"/>
        <v>10385</v>
      </c>
      <c r="P126" s="35">
        <v>10623</v>
      </c>
      <c r="Q126" s="3">
        <v>10968</v>
      </c>
      <c r="R126" s="3">
        <v>11565</v>
      </c>
      <c r="S126" s="3">
        <f t="shared" si="794"/>
        <v>11971</v>
      </c>
      <c r="T126" s="35">
        <v>12453</v>
      </c>
      <c r="U126" s="3">
        <v>12629</v>
      </c>
      <c r="V126" s="3">
        <v>12991</v>
      </c>
      <c r="W126" s="3">
        <f t="shared" si="795"/>
        <v>13132</v>
      </c>
      <c r="X126" s="35">
        <v>12651</v>
      </c>
      <c r="Y126" s="3"/>
      <c r="Z126" s="3"/>
      <c r="AA126" s="3"/>
      <c r="AB126" s="3"/>
      <c r="AC126" s="3"/>
      <c r="AD126" s="3"/>
      <c r="AE126" s="3"/>
      <c r="AF126" s="3"/>
      <c r="AG126" s="3"/>
      <c r="AH126" s="3"/>
      <c r="AI126" s="3"/>
      <c r="AJ126" s="3"/>
      <c r="AK126" s="3"/>
      <c r="AL126" s="3"/>
      <c r="AZ126" s="3"/>
      <c r="BA126" s="3"/>
      <c r="BB126" s="3"/>
      <c r="BC126" s="3">
        <v>4708</v>
      </c>
      <c r="BD126" s="3">
        <v>5351</v>
      </c>
      <c r="BE126" s="3">
        <v>6051</v>
      </c>
      <c r="BF126" s="3">
        <v>7045</v>
      </c>
      <c r="BG126" s="3">
        <v>8721</v>
      </c>
      <c r="BH126" s="3">
        <v>10385</v>
      </c>
      <c r="BI126" s="3">
        <v>11971</v>
      </c>
      <c r="BJ126" s="3">
        <v>13132</v>
      </c>
    </row>
    <row r="127" spans="2:72" x14ac:dyDescent="0.35">
      <c r="B127" t="s">
        <v>107</v>
      </c>
      <c r="D127" s="3"/>
      <c r="E127" s="3"/>
      <c r="F127" s="3"/>
      <c r="G127" s="3"/>
      <c r="H127" s="3"/>
      <c r="I127" s="3"/>
      <c r="J127" s="3"/>
      <c r="K127" s="3">
        <f t="shared" si="792"/>
        <v>-10756</v>
      </c>
      <c r="L127" s="35">
        <v>-11242</v>
      </c>
      <c r="M127" s="3">
        <v>-11604</v>
      </c>
      <c r="N127" s="3">
        <v>-12038</v>
      </c>
      <c r="O127" s="3">
        <f t="shared" si="793"/>
        <v>0</v>
      </c>
      <c r="P127" s="35">
        <v>0</v>
      </c>
      <c r="Q127" s="3">
        <v>0</v>
      </c>
      <c r="R127" s="3">
        <v>0</v>
      </c>
      <c r="S127" s="3">
        <f t="shared" si="794"/>
        <v>0</v>
      </c>
      <c r="T127" s="35">
        <v>0</v>
      </c>
      <c r="U127" s="3">
        <v>0</v>
      </c>
      <c r="V127" s="3">
        <v>0</v>
      </c>
      <c r="W127" s="3">
        <f t="shared" si="795"/>
        <v>0</v>
      </c>
      <c r="X127" s="35">
        <v>0</v>
      </c>
      <c r="Y127" s="3"/>
      <c r="Z127" s="3"/>
      <c r="AA127" s="3"/>
      <c r="AB127" s="3"/>
      <c r="AC127" s="3"/>
      <c r="AD127" s="3"/>
      <c r="AE127" s="3"/>
      <c r="AF127" s="3"/>
      <c r="AG127" s="3"/>
      <c r="AH127" s="3"/>
      <c r="AI127" s="3"/>
      <c r="AJ127" s="3"/>
      <c r="AK127" s="3"/>
      <c r="AL127" s="3"/>
      <c r="AZ127" s="3"/>
      <c r="BA127" s="3"/>
      <c r="BB127" s="3"/>
      <c r="BC127" s="3">
        <v>-5039</v>
      </c>
      <c r="BD127" s="3">
        <v>-6650</v>
      </c>
      <c r="BE127" s="3">
        <v>-9263</v>
      </c>
      <c r="BF127" s="3">
        <v>-9814</v>
      </c>
      <c r="BG127" s="3">
        <v>-10756</v>
      </c>
      <c r="BH127" s="3">
        <v>0</v>
      </c>
      <c r="BI127" s="3">
        <v>0</v>
      </c>
      <c r="BJ127" s="3">
        <v>0</v>
      </c>
    </row>
    <row r="128" spans="2:72" x14ac:dyDescent="0.35">
      <c r="B128" t="s">
        <v>108</v>
      </c>
      <c r="D128" s="3"/>
      <c r="E128" s="3"/>
      <c r="F128" s="3"/>
      <c r="G128" s="3"/>
      <c r="H128" s="3"/>
      <c r="I128" s="3"/>
      <c r="J128" s="3"/>
      <c r="K128" s="3">
        <f t="shared" si="792"/>
        <v>19</v>
      </c>
      <c r="L128" s="35">
        <v>14</v>
      </c>
      <c r="M128" s="3">
        <v>8</v>
      </c>
      <c r="N128" s="3">
        <v>9</v>
      </c>
      <c r="O128" s="3">
        <f t="shared" si="793"/>
        <v>-11</v>
      </c>
      <c r="P128" s="35">
        <v>-64</v>
      </c>
      <c r="Q128" s="3">
        <v>-90</v>
      </c>
      <c r="R128" s="3">
        <v>-123</v>
      </c>
      <c r="S128" s="3">
        <f t="shared" si="794"/>
        <v>-43</v>
      </c>
      <c r="T128" s="35">
        <v>-50</v>
      </c>
      <c r="U128" s="3">
        <v>-51</v>
      </c>
      <c r="V128" s="3">
        <v>-88</v>
      </c>
      <c r="W128" s="3">
        <f t="shared" si="795"/>
        <v>27</v>
      </c>
      <c r="X128" s="35">
        <v>-109</v>
      </c>
      <c r="Y128" s="3"/>
      <c r="Z128" s="3"/>
      <c r="AA128" s="3"/>
      <c r="AB128" s="3"/>
      <c r="AC128" s="3"/>
      <c r="AD128" s="3"/>
      <c r="AE128" s="3"/>
      <c r="AF128" s="3"/>
      <c r="AG128" s="3"/>
      <c r="AH128" s="3"/>
      <c r="AI128" s="3"/>
      <c r="AJ128" s="3"/>
      <c r="AK128" s="3"/>
      <c r="AL128" s="3"/>
      <c r="AZ128" s="3"/>
      <c r="BA128" s="3"/>
      <c r="BB128" s="3"/>
      <c r="BC128" s="3">
        <v>-16</v>
      </c>
      <c r="BD128" s="3">
        <v>-18</v>
      </c>
      <c r="BE128" s="3">
        <v>-12</v>
      </c>
      <c r="BF128" s="3">
        <v>1</v>
      </c>
      <c r="BG128" s="3">
        <v>19</v>
      </c>
      <c r="BH128" s="3">
        <v>-11</v>
      </c>
      <c r="BI128" s="3">
        <v>-43</v>
      </c>
      <c r="BJ128" s="3">
        <v>27</v>
      </c>
    </row>
    <row r="129" spans="2:72" s="11" customFormat="1" x14ac:dyDescent="0.35">
      <c r="B129" s="11" t="s">
        <v>109</v>
      </c>
      <c r="D129" s="20"/>
      <c r="E129" s="20"/>
      <c r="F129" s="20"/>
      <c r="G129" s="20"/>
      <c r="H129" s="20"/>
      <c r="I129" s="20"/>
      <c r="J129" s="20"/>
      <c r="K129" s="3">
        <f t="shared" si="792"/>
        <v>18908</v>
      </c>
      <c r="L129" s="36">
        <v>20721</v>
      </c>
      <c r="M129" s="20">
        <v>22995</v>
      </c>
      <c r="N129" s="20">
        <v>25359</v>
      </c>
      <c r="O129" s="3">
        <f t="shared" si="793"/>
        <v>16235</v>
      </c>
      <c r="P129" s="36">
        <v>15758</v>
      </c>
      <c r="Q129" s="20">
        <v>12971</v>
      </c>
      <c r="R129" s="20">
        <v>9905</v>
      </c>
      <c r="S129" s="3">
        <f t="shared" si="794"/>
        <v>10171</v>
      </c>
      <c r="T129" s="36">
        <v>12115</v>
      </c>
      <c r="U129" s="20">
        <v>14921</v>
      </c>
      <c r="V129" s="20">
        <v>20360</v>
      </c>
      <c r="W129" s="3">
        <f t="shared" si="795"/>
        <v>29817</v>
      </c>
      <c r="X129" s="36">
        <v>36598</v>
      </c>
      <c r="Y129" s="20"/>
      <c r="Z129" s="20"/>
      <c r="AA129" s="20"/>
      <c r="AB129" s="20"/>
      <c r="AC129" s="20"/>
      <c r="AD129" s="20"/>
      <c r="AE129" s="20"/>
      <c r="AF129" s="20"/>
      <c r="AG129" s="20"/>
      <c r="AH129" s="20"/>
      <c r="AI129" s="20"/>
      <c r="AJ129" s="20"/>
      <c r="AK129" s="20"/>
      <c r="AL129" s="20"/>
      <c r="AZ129" s="20"/>
      <c r="BA129" s="20"/>
      <c r="BB129" s="20"/>
      <c r="BC129" s="20">
        <v>6108</v>
      </c>
      <c r="BD129" s="20">
        <v>8787</v>
      </c>
      <c r="BE129" s="20">
        <v>12565</v>
      </c>
      <c r="BF129" s="20">
        <v>14971</v>
      </c>
      <c r="BG129" s="20">
        <v>18908</v>
      </c>
      <c r="BH129" s="20">
        <v>16235</v>
      </c>
      <c r="BI129" s="20">
        <v>10171</v>
      </c>
      <c r="BJ129" s="11">
        <v>29817</v>
      </c>
    </row>
    <row r="130" spans="2:72" s="13" customFormat="1" x14ac:dyDescent="0.35">
      <c r="B130" s="13" t="s">
        <v>110</v>
      </c>
      <c r="D130" s="22">
        <f t="shared" ref="D130" si="796">SUM(D124:D129)</f>
        <v>0</v>
      </c>
      <c r="E130" s="22">
        <f t="shared" ref="E130" si="797">SUM(E124:E129)</f>
        <v>0</v>
      </c>
      <c r="F130" s="22">
        <f t="shared" ref="F130" si="798">SUM(F124:F129)</f>
        <v>0</v>
      </c>
      <c r="G130" s="22">
        <f t="shared" ref="G130" si="799">SUM(G124:G129)</f>
        <v>0</v>
      </c>
      <c r="H130" s="22">
        <f t="shared" ref="H130" si="800">SUM(H124:H129)</f>
        <v>0</v>
      </c>
      <c r="I130" s="22">
        <f t="shared" ref="I130" si="801">SUM(I124:I129)</f>
        <v>0</v>
      </c>
      <c r="J130" s="22">
        <f t="shared" ref="J130" si="802">SUM(J124:J129)</f>
        <v>0</v>
      </c>
      <c r="K130" s="22">
        <f t="shared" ref="K130" si="803">SUM(K124:K129)</f>
        <v>16893</v>
      </c>
      <c r="L130" s="43">
        <f t="shared" ref="L130" si="804">SUM(L124:L129)</f>
        <v>18774</v>
      </c>
      <c r="M130" s="22">
        <f t="shared" ref="M130" si="805">SUM(M124:M129)</f>
        <v>21147</v>
      </c>
      <c r="N130" s="22">
        <f t="shared" ref="N130" si="806">SUM(N124:N129)</f>
        <v>23798</v>
      </c>
      <c r="O130" s="22">
        <f t="shared" ref="O130" si="807">SUM(O124:O129)</f>
        <v>26612</v>
      </c>
      <c r="P130" s="43">
        <f t="shared" ref="P130" si="808">SUM(P124:P129)</f>
        <v>26320</v>
      </c>
      <c r="Q130" s="22">
        <f t="shared" ref="Q130" si="809">SUM(Q124:Q129)</f>
        <v>23851</v>
      </c>
      <c r="R130" s="22">
        <f t="shared" ref="R130" si="810">SUM(R124:R129)</f>
        <v>21349</v>
      </c>
      <c r="S130" s="22">
        <f t="shared" ref="S130" si="811">SUM(S124:S129)</f>
        <v>22101</v>
      </c>
      <c r="T130" s="43">
        <f t="shared" ref="T130" si="812">SUM(T124:T129)</f>
        <v>24520</v>
      </c>
      <c r="U130" s="22">
        <f t="shared" ref="U130" si="813">SUM(U124:U129)</f>
        <v>27501</v>
      </c>
      <c r="V130" s="22">
        <f t="shared" ref="V130" si="814">SUM(V124:V129)</f>
        <v>33265</v>
      </c>
      <c r="W130" s="22">
        <f t="shared" ref="W130" si="815">SUM(W124:W129)</f>
        <v>42978</v>
      </c>
      <c r="X130" s="43">
        <f t="shared" ref="X130" si="816">SUM(X124:X129)</f>
        <v>49142</v>
      </c>
      <c r="Y130" s="22">
        <f t="shared" ref="Y130" si="817">SUM(Y124:Y129)</f>
        <v>0</v>
      </c>
      <c r="Z130" s="22">
        <f t="shared" ref="Z130" si="818">SUM(Z124:Z129)</f>
        <v>0</v>
      </c>
      <c r="AA130" s="22">
        <f t="shared" ref="AA130" si="819">SUM(AA124:AA129)</f>
        <v>0</v>
      </c>
      <c r="AB130" s="22">
        <f t="shared" ref="AB130:AL130" si="820">SUM(AB124:AB129)</f>
        <v>0</v>
      </c>
      <c r="AC130" s="22">
        <f t="shared" si="820"/>
        <v>0</v>
      </c>
      <c r="AD130" s="22">
        <f t="shared" si="820"/>
        <v>0</v>
      </c>
      <c r="AE130" s="22">
        <f t="shared" si="820"/>
        <v>0</v>
      </c>
      <c r="AF130" s="22">
        <f t="shared" si="820"/>
        <v>0</v>
      </c>
      <c r="AG130" s="22">
        <f t="shared" si="820"/>
        <v>0</v>
      </c>
      <c r="AH130" s="22">
        <f t="shared" si="820"/>
        <v>0</v>
      </c>
      <c r="AI130" s="22">
        <f t="shared" si="820"/>
        <v>0</v>
      </c>
      <c r="AJ130" s="22">
        <f t="shared" si="820"/>
        <v>0</v>
      </c>
      <c r="AK130" s="22">
        <f t="shared" si="820"/>
        <v>0</v>
      </c>
      <c r="AL130" s="22">
        <f t="shared" si="820"/>
        <v>0</v>
      </c>
      <c r="AZ130" s="22">
        <f t="shared" ref="AZ130:BI130" si="821">SUM(AZ124:AZ129)</f>
        <v>0</v>
      </c>
      <c r="BA130" s="22">
        <f t="shared" si="821"/>
        <v>0</v>
      </c>
      <c r="BB130" s="22">
        <f t="shared" si="821"/>
        <v>0</v>
      </c>
      <c r="BC130" s="22">
        <f t="shared" si="821"/>
        <v>5793</v>
      </c>
      <c r="BD130" s="22">
        <f t="shared" si="821"/>
        <v>7471</v>
      </c>
      <c r="BE130" s="22">
        <f t="shared" si="821"/>
        <v>9342</v>
      </c>
      <c r="BF130" s="22">
        <f t="shared" si="821"/>
        <v>12204</v>
      </c>
      <c r="BG130" s="22">
        <f t="shared" si="821"/>
        <v>16893</v>
      </c>
      <c r="BH130" s="22">
        <f t="shared" si="821"/>
        <v>26612</v>
      </c>
      <c r="BI130" s="22">
        <f t="shared" si="821"/>
        <v>22101</v>
      </c>
      <c r="BJ130" s="22">
        <f t="shared" ref="BJ130:BT130" si="822">SUM(BJ124:BJ129)</f>
        <v>42978</v>
      </c>
      <c r="BK130" s="22">
        <f t="shared" si="822"/>
        <v>0</v>
      </c>
      <c r="BL130" s="22">
        <f t="shared" si="822"/>
        <v>0</v>
      </c>
      <c r="BM130" s="22">
        <f t="shared" si="822"/>
        <v>0</v>
      </c>
      <c r="BN130" s="22">
        <f t="shared" si="822"/>
        <v>0</v>
      </c>
      <c r="BO130" s="22">
        <f t="shared" si="822"/>
        <v>0</v>
      </c>
      <c r="BP130" s="22">
        <f t="shared" si="822"/>
        <v>0</v>
      </c>
      <c r="BQ130" s="22">
        <f t="shared" si="822"/>
        <v>0</v>
      </c>
      <c r="BR130" s="22">
        <f t="shared" si="822"/>
        <v>0</v>
      </c>
      <c r="BS130" s="22">
        <f t="shared" si="822"/>
        <v>0</v>
      </c>
      <c r="BT130" s="22">
        <f t="shared" si="822"/>
        <v>0</v>
      </c>
    </row>
    <row r="131" spans="2:72" s="12" customFormat="1" x14ac:dyDescent="0.35">
      <c r="B131" s="12" t="s">
        <v>111</v>
      </c>
      <c r="D131" s="21">
        <f t="shared" ref="D131" si="823">D130+D122</f>
        <v>0</v>
      </c>
      <c r="E131" s="21">
        <f t="shared" ref="E131" si="824">E130+E122</f>
        <v>0</v>
      </c>
      <c r="F131" s="21">
        <f t="shared" ref="F131" si="825">F130+F122</f>
        <v>0</v>
      </c>
      <c r="G131" s="21">
        <f t="shared" ref="G131" si="826">G130+G122</f>
        <v>0</v>
      </c>
      <c r="H131" s="21">
        <f t="shared" ref="H131" si="827">H130+H122</f>
        <v>0</v>
      </c>
      <c r="I131" s="21">
        <f t="shared" ref="I131" si="828">I130+I122</f>
        <v>0</v>
      </c>
      <c r="J131" s="21">
        <f t="shared" ref="J131" si="829">J130+J122</f>
        <v>0</v>
      </c>
      <c r="K131" s="21">
        <f t="shared" ref="K131" si="830">K130+K122</f>
        <v>28791</v>
      </c>
      <c r="L131" s="37">
        <f t="shared" ref="L131" si="831">L130+L122</f>
        <v>30796</v>
      </c>
      <c r="M131" s="21">
        <f t="shared" ref="M131" si="832">M130+M122</f>
        <v>38650</v>
      </c>
      <c r="N131" s="21">
        <f t="shared" ref="N131" si="833">N130+N122</f>
        <v>40632</v>
      </c>
      <c r="O131" s="21">
        <f t="shared" ref="O131" si="834">O130+O122</f>
        <v>44187</v>
      </c>
      <c r="P131" s="37">
        <f t="shared" ref="P131" si="835">P130+P122</f>
        <v>45212</v>
      </c>
      <c r="Q131" s="21">
        <f t="shared" ref="Q131" si="836">Q130+Q122</f>
        <v>43476</v>
      </c>
      <c r="R131" s="21">
        <f t="shared" ref="R131" si="837">R130+R122</f>
        <v>40488</v>
      </c>
      <c r="S131" s="21">
        <f t="shared" ref="S131" si="838">S130+S122</f>
        <v>41182</v>
      </c>
      <c r="T131" s="37">
        <f t="shared" ref="T131" si="839">T130+T122</f>
        <v>44460</v>
      </c>
      <c r="U131" s="21">
        <f t="shared" ref="U131" si="840">U130+U122</f>
        <v>49555</v>
      </c>
      <c r="V131" s="21">
        <f t="shared" ref="V131" si="841">V130+V122</f>
        <v>54148</v>
      </c>
      <c r="W131" s="21">
        <f t="shared" ref="W131" si="842">W130+W122</f>
        <v>65728</v>
      </c>
      <c r="X131" s="37">
        <f t="shared" ref="X131" si="843">X130+X122</f>
        <v>77072</v>
      </c>
      <c r="Y131" s="21">
        <f t="shared" ref="Y131" si="844">Y130+Y122</f>
        <v>0</v>
      </c>
      <c r="Z131" s="21">
        <f t="shared" ref="Z131" si="845">Z130+Z122</f>
        <v>0</v>
      </c>
      <c r="AA131" s="21">
        <f t="shared" ref="AA131" si="846">AA130+AA122</f>
        <v>0</v>
      </c>
      <c r="AB131" s="21">
        <f t="shared" ref="AB131:AL131" si="847">AB130+AB122</f>
        <v>0</v>
      </c>
      <c r="AC131" s="21">
        <f t="shared" si="847"/>
        <v>0</v>
      </c>
      <c r="AD131" s="21">
        <f t="shared" si="847"/>
        <v>0</v>
      </c>
      <c r="AE131" s="21">
        <f t="shared" si="847"/>
        <v>0</v>
      </c>
      <c r="AF131" s="21">
        <f t="shared" si="847"/>
        <v>0</v>
      </c>
      <c r="AG131" s="21">
        <f t="shared" si="847"/>
        <v>0</v>
      </c>
      <c r="AH131" s="21">
        <f t="shared" si="847"/>
        <v>0</v>
      </c>
      <c r="AI131" s="21">
        <f t="shared" si="847"/>
        <v>0</v>
      </c>
      <c r="AJ131" s="21">
        <f t="shared" si="847"/>
        <v>0</v>
      </c>
      <c r="AK131" s="21">
        <f t="shared" si="847"/>
        <v>0</v>
      </c>
      <c r="AL131" s="21">
        <f t="shared" si="847"/>
        <v>0</v>
      </c>
      <c r="AZ131" s="21">
        <f t="shared" ref="AZ131:BI131" si="848">AZ130+AZ122</f>
        <v>0</v>
      </c>
      <c r="BA131" s="21">
        <f t="shared" si="848"/>
        <v>0</v>
      </c>
      <c r="BB131" s="21">
        <f t="shared" si="848"/>
        <v>0</v>
      </c>
      <c r="BC131" s="21">
        <f t="shared" si="848"/>
        <v>9841</v>
      </c>
      <c r="BD131" s="21">
        <f t="shared" si="848"/>
        <v>11241</v>
      </c>
      <c r="BE131" s="21">
        <f t="shared" si="848"/>
        <v>13292</v>
      </c>
      <c r="BF131" s="21">
        <f t="shared" si="848"/>
        <v>17315</v>
      </c>
      <c r="BG131" s="21">
        <f t="shared" si="848"/>
        <v>28791</v>
      </c>
      <c r="BH131" s="21">
        <f t="shared" si="848"/>
        <v>44187</v>
      </c>
      <c r="BI131" s="21">
        <f t="shared" si="848"/>
        <v>41182</v>
      </c>
      <c r="BJ131" s="21">
        <f t="shared" ref="BJ131:BT131" si="849">BJ130+BJ122</f>
        <v>65728</v>
      </c>
      <c r="BK131" s="21">
        <f t="shared" si="849"/>
        <v>0</v>
      </c>
      <c r="BL131" s="21">
        <f t="shared" si="849"/>
        <v>0</v>
      </c>
      <c r="BM131" s="21">
        <f t="shared" si="849"/>
        <v>0</v>
      </c>
      <c r="BN131" s="21">
        <f t="shared" si="849"/>
        <v>0</v>
      </c>
      <c r="BO131" s="21">
        <f t="shared" si="849"/>
        <v>0</v>
      </c>
      <c r="BP131" s="21">
        <f t="shared" si="849"/>
        <v>0</v>
      </c>
      <c r="BQ131" s="21">
        <f t="shared" si="849"/>
        <v>0</v>
      </c>
      <c r="BR131" s="21">
        <f t="shared" si="849"/>
        <v>0</v>
      </c>
      <c r="BS131" s="21">
        <f t="shared" si="849"/>
        <v>0</v>
      </c>
      <c r="BT131" s="21">
        <f t="shared" si="849"/>
        <v>0</v>
      </c>
    </row>
    <row r="132" spans="2:72" x14ac:dyDescent="0.35">
      <c r="D132" s="3"/>
      <c r="E132" s="3"/>
      <c r="F132" s="3"/>
      <c r="G132" s="3"/>
      <c r="H132" s="3"/>
      <c r="I132" s="3"/>
      <c r="J132" s="3"/>
      <c r="K132" s="3"/>
      <c r="L132" s="35"/>
      <c r="M132" s="3"/>
      <c r="N132" s="3"/>
      <c r="O132" s="3"/>
      <c r="P132" s="35"/>
      <c r="Q132" s="3"/>
      <c r="R132" s="3"/>
      <c r="S132" s="3"/>
      <c r="T132" s="35"/>
      <c r="U132" s="3"/>
      <c r="V132" s="3"/>
      <c r="W132" s="3"/>
      <c r="X132" s="35"/>
      <c r="Y132" s="3"/>
      <c r="Z132" s="3"/>
      <c r="AA132" s="3"/>
      <c r="AB132" s="3"/>
      <c r="AC132" s="3"/>
      <c r="AD132" s="3"/>
      <c r="AE132" s="3"/>
      <c r="AF132" s="3"/>
      <c r="AG132" s="3"/>
      <c r="AH132" s="3"/>
      <c r="AI132" s="3"/>
      <c r="AJ132" s="3"/>
      <c r="AK132" s="3"/>
      <c r="AL132" s="3"/>
      <c r="AZ132" s="3"/>
      <c r="BA132" s="3"/>
      <c r="BB132" s="3"/>
      <c r="BC132" s="3"/>
      <c r="BD132" s="3"/>
      <c r="BE132" s="3"/>
      <c r="BF132" s="3"/>
      <c r="BG132" s="3"/>
      <c r="BH132" s="3"/>
      <c r="BI132" s="3"/>
    </row>
    <row r="133" spans="2:72" s="6" customFormat="1" x14ac:dyDescent="0.35">
      <c r="B133" s="7" t="s">
        <v>112</v>
      </c>
      <c r="D133" s="23"/>
      <c r="E133" s="23"/>
      <c r="F133" s="23"/>
      <c r="G133" s="23"/>
      <c r="H133" s="23"/>
      <c r="I133" s="23"/>
      <c r="J133" s="23"/>
      <c r="K133" s="23"/>
      <c r="L133" s="41"/>
      <c r="M133" s="23"/>
      <c r="N133" s="23"/>
      <c r="O133" s="23"/>
      <c r="P133" s="41"/>
      <c r="Q133" s="23"/>
      <c r="R133" s="23"/>
      <c r="S133" s="23"/>
      <c r="T133" s="41"/>
      <c r="U133" s="23"/>
      <c r="V133" s="23"/>
      <c r="W133" s="23"/>
      <c r="X133" s="41"/>
      <c r="Y133" s="23"/>
      <c r="Z133" s="23"/>
      <c r="AA133" s="23"/>
      <c r="AB133" s="23"/>
      <c r="AC133" s="23"/>
      <c r="AD133" s="23"/>
      <c r="AE133" s="23"/>
      <c r="AF133" s="23"/>
      <c r="AG133" s="23"/>
      <c r="AH133" s="23"/>
      <c r="AI133" s="23"/>
      <c r="AJ133" s="23"/>
      <c r="AK133" s="23"/>
      <c r="AL133" s="23"/>
      <c r="AZ133" s="23"/>
      <c r="BA133" s="23"/>
      <c r="BB133" s="23"/>
      <c r="BC133" s="23"/>
      <c r="BD133" s="23"/>
      <c r="BE133" s="23"/>
      <c r="BF133" s="23"/>
      <c r="BG133" s="23"/>
      <c r="BH133" s="23"/>
      <c r="BI133" s="23"/>
      <c r="BM133" s="8"/>
    </row>
    <row r="134" spans="2:72" x14ac:dyDescent="0.35">
      <c r="B134" t="s">
        <v>113</v>
      </c>
      <c r="D134" s="3"/>
      <c r="E134" s="3"/>
      <c r="F134" s="3"/>
      <c r="G134" s="3"/>
      <c r="H134" s="3">
        <v>909</v>
      </c>
      <c r="I134" s="3">
        <v>2476</v>
      </c>
      <c r="J134" s="3">
        <v>3755</v>
      </c>
      <c r="K134" s="3">
        <f>BG134</f>
        <v>5822</v>
      </c>
      <c r="L134" s="35">
        <v>1874</v>
      </c>
      <c r="M134" s="3">
        <v>4556</v>
      </c>
      <c r="N134" s="3">
        <v>6075</v>
      </c>
      <c r="O134" s="3">
        <f>BH134</f>
        <v>9108</v>
      </c>
      <c r="P134" s="35">
        <v>1731</v>
      </c>
      <c r="Q134" s="3">
        <v>3001</v>
      </c>
      <c r="R134" s="3">
        <v>3393</v>
      </c>
      <c r="S134" s="3">
        <f>BI134</f>
        <v>5641</v>
      </c>
      <c r="T134" s="35">
        <v>2911</v>
      </c>
      <c r="U134" s="3">
        <v>9259</v>
      </c>
      <c r="V134" s="3">
        <v>16591</v>
      </c>
      <c r="W134" s="3">
        <f>BJ134</f>
        <v>28090</v>
      </c>
      <c r="X134" s="35">
        <v>15345</v>
      </c>
      <c r="Y134" s="3"/>
      <c r="Z134" s="3"/>
      <c r="AA134" s="3"/>
      <c r="AB134" s="3"/>
      <c r="AC134" s="3"/>
      <c r="AD134" s="3"/>
      <c r="AE134" s="3"/>
      <c r="AF134" s="3"/>
      <c r="AG134" s="3"/>
      <c r="AH134" s="3"/>
      <c r="AI134" s="3"/>
      <c r="AJ134" s="3"/>
      <c r="AK134" s="3"/>
      <c r="AL134" s="3"/>
      <c r="AZ134" s="3"/>
      <c r="BA134" s="3">
        <v>906</v>
      </c>
      <c r="BB134" s="3">
        <v>1175</v>
      </c>
      <c r="BC134" s="3">
        <v>1672</v>
      </c>
      <c r="BD134" s="3">
        <v>3502</v>
      </c>
      <c r="BE134" s="3">
        <v>3743</v>
      </c>
      <c r="BF134" s="3">
        <v>4761</v>
      </c>
      <c r="BG134" s="3">
        <v>5822</v>
      </c>
      <c r="BH134" s="3">
        <v>9108</v>
      </c>
      <c r="BI134" s="3">
        <v>5641</v>
      </c>
      <c r="BJ134" s="3">
        <v>28090</v>
      </c>
    </row>
    <row r="135" spans="2:72" s="11" customFormat="1" x14ac:dyDescent="0.35">
      <c r="B135" s="11" t="s">
        <v>114</v>
      </c>
      <c r="D135" s="20"/>
      <c r="E135" s="20"/>
      <c r="F135" s="20"/>
      <c r="G135" s="20"/>
      <c r="H135" s="20">
        <v>-155</v>
      </c>
      <c r="I135" s="20">
        <v>-372</v>
      </c>
      <c r="J135" s="20">
        <v>-845</v>
      </c>
      <c r="K135" s="20">
        <f>BG135</f>
        <v>-1128</v>
      </c>
      <c r="L135" s="36">
        <v>-298</v>
      </c>
      <c r="M135" s="20">
        <v>-481</v>
      </c>
      <c r="N135" s="20">
        <v>-703</v>
      </c>
      <c r="O135" s="20">
        <f>BH135</f>
        <v>-976</v>
      </c>
      <c r="P135" s="36">
        <v>-361</v>
      </c>
      <c r="Q135" s="20">
        <v>-794</v>
      </c>
      <c r="R135" s="20">
        <v>-1324</v>
      </c>
      <c r="S135" s="20">
        <f>BI135</f>
        <v>-1833</v>
      </c>
      <c r="T135" s="36">
        <v>-248</v>
      </c>
      <c r="U135" s="20">
        <v>-537</v>
      </c>
      <c r="V135" s="20">
        <v>-815</v>
      </c>
      <c r="W135" s="20">
        <f>BJ135</f>
        <v>-1069</v>
      </c>
      <c r="X135" s="36">
        <v>-369</v>
      </c>
      <c r="Y135" s="20"/>
      <c r="Z135" s="20"/>
      <c r="AA135" s="20"/>
      <c r="AB135" s="20"/>
      <c r="AC135" s="20"/>
      <c r="AD135" s="20"/>
      <c r="AE135" s="20"/>
      <c r="AF135" s="20"/>
      <c r="AG135" s="20"/>
      <c r="AH135" s="20"/>
      <c r="AI135" s="20"/>
      <c r="AJ135" s="20"/>
      <c r="AK135" s="20"/>
      <c r="AL135" s="20"/>
      <c r="AZ135" s="20"/>
      <c r="BA135" s="20">
        <v>-122</v>
      </c>
      <c r="BB135" s="20">
        <v>-86</v>
      </c>
      <c r="BC135" s="20">
        <v>-176</v>
      </c>
      <c r="BD135" s="20">
        <v>-593</v>
      </c>
      <c r="BE135" s="20">
        <v>-600</v>
      </c>
      <c r="BF135" s="20">
        <v>-489</v>
      </c>
      <c r="BG135" s="20">
        <v>-1128</v>
      </c>
      <c r="BH135" s="20">
        <v>-976</v>
      </c>
      <c r="BI135" s="20">
        <v>-1833</v>
      </c>
      <c r="BJ135" s="11">
        <v>-1069</v>
      </c>
    </row>
    <row r="136" spans="2:72" s="12" customFormat="1" x14ac:dyDescent="0.35">
      <c r="B136" s="12" t="s">
        <v>115</v>
      </c>
      <c r="D136" s="21">
        <f t="shared" ref="D136" si="850">SUM(D134:D135)</f>
        <v>0</v>
      </c>
      <c r="E136" s="21">
        <f t="shared" ref="E136" si="851">SUM(E134:E135)</f>
        <v>0</v>
      </c>
      <c r="F136" s="21">
        <f t="shared" ref="F136" si="852">SUM(F134:F135)</f>
        <v>0</v>
      </c>
      <c r="G136" s="21">
        <f t="shared" ref="G136" si="853">SUM(G134:G135)</f>
        <v>0</v>
      </c>
      <c r="H136" s="21">
        <f t="shared" ref="H136" si="854">SUM(H134:H135)</f>
        <v>754</v>
      </c>
      <c r="I136" s="21">
        <f t="shared" ref="I136" si="855">SUM(I134:I135)</f>
        <v>2104</v>
      </c>
      <c r="J136" s="21">
        <f t="shared" ref="J136" si="856">SUM(J134:J135)</f>
        <v>2910</v>
      </c>
      <c r="K136" s="21">
        <f t="shared" ref="K136" si="857">SUM(K134:K135)</f>
        <v>4694</v>
      </c>
      <c r="L136" s="37">
        <f t="shared" ref="L136" si="858">SUM(L134:L135)</f>
        <v>1576</v>
      </c>
      <c r="M136" s="21">
        <f t="shared" ref="M136" si="859">SUM(M134:M135)</f>
        <v>4075</v>
      </c>
      <c r="N136" s="21">
        <f t="shared" ref="N136" si="860">SUM(N134:N135)</f>
        <v>5372</v>
      </c>
      <c r="O136" s="21">
        <f t="shared" ref="O136" si="861">SUM(O134:O135)</f>
        <v>8132</v>
      </c>
      <c r="P136" s="37">
        <f t="shared" ref="P136" si="862">SUM(P134:P135)</f>
        <v>1370</v>
      </c>
      <c r="Q136" s="21">
        <f t="shared" ref="Q136" si="863">SUM(Q134:Q135)</f>
        <v>2207</v>
      </c>
      <c r="R136" s="21">
        <f t="shared" ref="R136" si="864">SUM(R134:R135)</f>
        <v>2069</v>
      </c>
      <c r="S136" s="21">
        <f t="shared" ref="S136" si="865">SUM(S134:S135)</f>
        <v>3808</v>
      </c>
      <c r="T136" s="37">
        <f t="shared" ref="T136" si="866">SUM(T134:T135)</f>
        <v>2663</v>
      </c>
      <c r="U136" s="21">
        <f t="shared" ref="U136" si="867">SUM(U134:U135)</f>
        <v>8722</v>
      </c>
      <c r="V136" s="21">
        <f t="shared" ref="V136" si="868">SUM(V134:V135)</f>
        <v>15776</v>
      </c>
      <c r="W136" s="21">
        <f t="shared" ref="W136" si="869">SUM(W134:W135)</f>
        <v>27021</v>
      </c>
      <c r="X136" s="37">
        <f t="shared" ref="X136" si="870">SUM(X134:X135)</f>
        <v>14976</v>
      </c>
      <c r="Y136" s="21">
        <f t="shared" ref="Y136" si="871">SUM(Y134:Y135)</f>
        <v>0</v>
      </c>
      <c r="Z136" s="21">
        <f t="shared" ref="Z136" si="872">SUM(Z134:Z135)</f>
        <v>0</v>
      </c>
      <c r="AA136" s="21">
        <f t="shared" ref="AA136" si="873">SUM(AA134:AA135)</f>
        <v>0</v>
      </c>
      <c r="AB136" s="21">
        <f t="shared" ref="AB136:AL136" si="874">SUM(AB134:AB135)</f>
        <v>0</v>
      </c>
      <c r="AC136" s="21">
        <f t="shared" si="874"/>
        <v>0</v>
      </c>
      <c r="AD136" s="21">
        <f t="shared" si="874"/>
        <v>0</v>
      </c>
      <c r="AE136" s="21">
        <f t="shared" si="874"/>
        <v>0</v>
      </c>
      <c r="AF136" s="21">
        <f t="shared" si="874"/>
        <v>0</v>
      </c>
      <c r="AG136" s="21">
        <f t="shared" si="874"/>
        <v>0</v>
      </c>
      <c r="AH136" s="21">
        <f t="shared" si="874"/>
        <v>0</v>
      </c>
      <c r="AI136" s="21">
        <f t="shared" si="874"/>
        <v>0</v>
      </c>
      <c r="AJ136" s="21">
        <f t="shared" si="874"/>
        <v>0</v>
      </c>
      <c r="AK136" s="21">
        <f t="shared" si="874"/>
        <v>0</v>
      </c>
      <c r="AL136" s="21">
        <f t="shared" si="874"/>
        <v>0</v>
      </c>
      <c r="AZ136" s="21">
        <f t="shared" ref="AZ136:BT136" si="875">SUM(AZ134:AZ135)</f>
        <v>0</v>
      </c>
      <c r="BA136" s="21">
        <f t="shared" si="875"/>
        <v>784</v>
      </c>
      <c r="BB136" s="21">
        <f t="shared" si="875"/>
        <v>1089</v>
      </c>
      <c r="BC136" s="21">
        <f t="shared" si="875"/>
        <v>1496</v>
      </c>
      <c r="BD136" s="21">
        <f t="shared" si="875"/>
        <v>2909</v>
      </c>
      <c r="BE136" s="21">
        <f t="shared" si="875"/>
        <v>3143</v>
      </c>
      <c r="BF136" s="21">
        <f t="shared" si="875"/>
        <v>4272</v>
      </c>
      <c r="BG136" s="21">
        <f t="shared" si="875"/>
        <v>4694</v>
      </c>
      <c r="BH136" s="21">
        <f t="shared" si="875"/>
        <v>8132</v>
      </c>
      <c r="BI136" s="21">
        <f t="shared" si="875"/>
        <v>3808</v>
      </c>
      <c r="BJ136" s="21">
        <f t="shared" si="875"/>
        <v>27021</v>
      </c>
      <c r="BK136" s="21">
        <f t="shared" si="875"/>
        <v>0</v>
      </c>
      <c r="BL136" s="21">
        <f t="shared" si="875"/>
        <v>0</v>
      </c>
      <c r="BM136" s="21">
        <f t="shared" si="875"/>
        <v>0</v>
      </c>
      <c r="BN136" s="21">
        <f t="shared" si="875"/>
        <v>0</v>
      </c>
      <c r="BO136" s="21">
        <f t="shared" si="875"/>
        <v>0</v>
      </c>
      <c r="BP136" s="21">
        <f t="shared" si="875"/>
        <v>0</v>
      </c>
      <c r="BQ136" s="21">
        <f t="shared" si="875"/>
        <v>0</v>
      </c>
      <c r="BR136" s="21">
        <f t="shared" si="875"/>
        <v>0</v>
      </c>
      <c r="BS136" s="21">
        <f t="shared" si="875"/>
        <v>0</v>
      </c>
      <c r="BT136" s="21">
        <f t="shared" si="875"/>
        <v>0</v>
      </c>
    </row>
    <row r="137" spans="2:72" x14ac:dyDescent="0.35">
      <c r="AZ137" s="3"/>
      <c r="BA137" s="3"/>
      <c r="BB137" s="3"/>
      <c r="BC137" s="3"/>
      <c r="BD137" s="3"/>
      <c r="BE137" s="3"/>
      <c r="BF137" s="3"/>
      <c r="BG137" s="3"/>
      <c r="BH137" s="3"/>
      <c r="BI137" s="3"/>
    </row>
    <row r="138" spans="2:72" x14ac:dyDescent="0.35">
      <c r="B138" t="s">
        <v>1694</v>
      </c>
      <c r="H138">
        <v>0</v>
      </c>
      <c r="I138">
        <v>0</v>
      </c>
      <c r="J138">
        <v>0</v>
      </c>
      <c r="K138" s="3">
        <f>BG138</f>
        <v>0</v>
      </c>
      <c r="L138" s="31">
        <v>0</v>
      </c>
      <c r="M138">
        <v>0</v>
      </c>
      <c r="N138">
        <v>0</v>
      </c>
      <c r="O138" s="3">
        <f>BH138</f>
        <v>0</v>
      </c>
      <c r="P138" s="31">
        <v>0</v>
      </c>
      <c r="Q138">
        <v>0</v>
      </c>
      <c r="R138">
        <v>0</v>
      </c>
      <c r="S138" s="3">
        <f>BI138</f>
        <v>0</v>
      </c>
      <c r="T138" s="31">
        <v>0</v>
      </c>
      <c r="U138">
        <v>0</v>
      </c>
      <c r="V138">
        <v>0</v>
      </c>
      <c r="W138" s="3">
        <f>BJ138</f>
        <v>0</v>
      </c>
      <c r="X138" s="31">
        <v>0</v>
      </c>
      <c r="AZ138" s="3"/>
      <c r="BA138" s="3">
        <v>0</v>
      </c>
      <c r="BB138" s="3">
        <v>0</v>
      </c>
      <c r="BC138" s="3">
        <v>0</v>
      </c>
      <c r="BD138" s="3">
        <v>0</v>
      </c>
      <c r="BE138" s="3">
        <v>0</v>
      </c>
      <c r="BF138" s="3">
        <v>0</v>
      </c>
      <c r="BG138" s="3">
        <v>0</v>
      </c>
      <c r="BH138" s="3">
        <v>0</v>
      </c>
      <c r="BI138" s="3">
        <v>0</v>
      </c>
      <c r="BJ138" s="3">
        <v>0</v>
      </c>
    </row>
    <row r="139" spans="2:72" x14ac:dyDescent="0.35">
      <c r="B139" t="s">
        <v>1695</v>
      </c>
      <c r="H139">
        <v>224</v>
      </c>
      <c r="I139">
        <v>598</v>
      </c>
      <c r="J139">
        <v>981</v>
      </c>
      <c r="K139" s="3">
        <f>BG139</f>
        <v>1397</v>
      </c>
      <c r="L139" s="31">
        <v>429</v>
      </c>
      <c r="M139">
        <v>894</v>
      </c>
      <c r="N139">
        <v>1453</v>
      </c>
      <c r="O139" s="3">
        <f>BH139</f>
        <v>2004</v>
      </c>
      <c r="P139" s="31">
        <v>578</v>
      </c>
      <c r="Q139">
        <v>1226</v>
      </c>
      <c r="R139">
        <v>1971</v>
      </c>
      <c r="S139" s="3">
        <f>BI139</f>
        <v>2709</v>
      </c>
      <c r="T139" s="31">
        <v>735</v>
      </c>
      <c r="U139">
        <v>1576</v>
      </c>
      <c r="V139">
        <v>2555</v>
      </c>
      <c r="W139" s="3">
        <f>BJ139</f>
        <v>3549</v>
      </c>
      <c r="X139" s="31">
        <v>1011</v>
      </c>
      <c r="AZ139" s="3"/>
      <c r="BA139" s="3">
        <v>158</v>
      </c>
      <c r="BB139" s="3">
        <v>204</v>
      </c>
      <c r="BC139" s="3">
        <v>247</v>
      </c>
      <c r="BD139" s="3">
        <v>391</v>
      </c>
      <c r="BE139" s="3">
        <v>557</v>
      </c>
      <c r="BF139" s="3">
        <v>844</v>
      </c>
      <c r="BG139" s="3">
        <v>1397</v>
      </c>
      <c r="BH139" s="3">
        <v>2004</v>
      </c>
      <c r="BI139" s="3">
        <v>2709</v>
      </c>
      <c r="BJ139" s="3">
        <v>3549</v>
      </c>
    </row>
    <row r="140" spans="2:72" x14ac:dyDescent="0.35">
      <c r="B140" t="s">
        <v>1696</v>
      </c>
      <c r="H140">
        <v>0</v>
      </c>
      <c r="I140">
        <v>0</v>
      </c>
      <c r="J140">
        <v>0</v>
      </c>
      <c r="K140" s="3">
        <f>BG140</f>
        <v>-1128</v>
      </c>
      <c r="L140" s="31">
        <v>0</v>
      </c>
      <c r="M140">
        <v>0</v>
      </c>
      <c r="N140">
        <v>0</v>
      </c>
      <c r="O140" s="3">
        <f>BH140</f>
        <v>0</v>
      </c>
      <c r="P140" s="31">
        <v>-1996</v>
      </c>
      <c r="Q140">
        <v>-5341</v>
      </c>
      <c r="R140">
        <v>-8826</v>
      </c>
      <c r="S140" s="3">
        <f>BI140</f>
        <v>-10039</v>
      </c>
      <c r="T140" s="31">
        <v>0</v>
      </c>
      <c r="U140">
        <v>-3067</v>
      </c>
      <c r="V140">
        <v>-6874</v>
      </c>
      <c r="W140" s="3">
        <f>BJ140</f>
        <v>-9533</v>
      </c>
      <c r="X140" s="31">
        <v>-7740</v>
      </c>
      <c r="AZ140" s="3"/>
      <c r="BA140" s="3">
        <v>-814</v>
      </c>
      <c r="BB140" s="3">
        <v>-587</v>
      </c>
      <c r="BC140" s="3">
        <v>-739</v>
      </c>
      <c r="BD140" s="3">
        <v>-909</v>
      </c>
      <c r="BE140" s="3">
        <v>-1579</v>
      </c>
      <c r="BF140" s="3">
        <v>0</v>
      </c>
      <c r="BG140" s="3">
        <v>-1128</v>
      </c>
      <c r="BH140" s="3">
        <v>0</v>
      </c>
      <c r="BI140" s="3">
        <v>-10039</v>
      </c>
      <c r="BJ140" s="3">
        <v>-9533</v>
      </c>
    </row>
    <row r="141" spans="2:72" x14ac:dyDescent="0.35">
      <c r="B141" t="s">
        <v>1697</v>
      </c>
      <c r="H141">
        <v>0</v>
      </c>
      <c r="I141">
        <v>-197</v>
      </c>
      <c r="J141">
        <v>-296</v>
      </c>
      <c r="K141" s="3">
        <f>BG141</f>
        <v>-395</v>
      </c>
      <c r="L141" s="31">
        <v>-99</v>
      </c>
      <c r="M141">
        <v>-198</v>
      </c>
      <c r="N141">
        <v>-298</v>
      </c>
      <c r="O141" s="3">
        <f>BH141</f>
        <v>-399</v>
      </c>
      <c r="P141" s="31">
        <v>-100</v>
      </c>
      <c r="Q141">
        <v>-200</v>
      </c>
      <c r="R141">
        <v>-300</v>
      </c>
      <c r="S141" s="3">
        <f>BI141</f>
        <v>-398</v>
      </c>
      <c r="T141" s="31">
        <v>-99</v>
      </c>
      <c r="U141">
        <v>-199</v>
      </c>
      <c r="V141">
        <v>-296</v>
      </c>
      <c r="W141" s="3">
        <f>BJ141</f>
        <v>-395</v>
      </c>
      <c r="X141" s="31">
        <v>-40</v>
      </c>
      <c r="AZ141" s="3"/>
      <c r="BA141" s="3">
        <v>-186</v>
      </c>
      <c r="BB141" s="3">
        <v>-213</v>
      </c>
      <c r="BC141" s="3">
        <v>-261</v>
      </c>
      <c r="BD141" s="3">
        <v>-341</v>
      </c>
      <c r="BE141" s="3">
        <v>-371</v>
      </c>
      <c r="BF141" s="3">
        <v>-390</v>
      </c>
      <c r="BG141" s="3">
        <v>-395</v>
      </c>
      <c r="BH141" s="3">
        <v>-399</v>
      </c>
      <c r="BI141" s="3">
        <v>-398</v>
      </c>
      <c r="BJ141" s="3">
        <v>-395</v>
      </c>
    </row>
    <row r="142" spans="2:72" x14ac:dyDescent="0.35">
      <c r="AZ142" s="3"/>
      <c r="BA142" s="3"/>
      <c r="BB142" s="3"/>
      <c r="BC142" s="3"/>
      <c r="BD142" s="3"/>
      <c r="BE142" s="3"/>
      <c r="BF142" s="3"/>
      <c r="BG142" s="3"/>
      <c r="BH142" s="3"/>
      <c r="BI142" s="3"/>
    </row>
    <row r="143" spans="2:72" s="9" customFormat="1" x14ac:dyDescent="0.35">
      <c r="B143" s="9" t="s">
        <v>1700</v>
      </c>
      <c r="L143" s="10"/>
      <c r="P143" s="10"/>
      <c r="T143" s="10"/>
      <c r="X143" s="10"/>
      <c r="AZ143" s="24"/>
      <c r="BA143" s="24"/>
      <c r="BB143" s="24"/>
      <c r="BC143" s="24"/>
      <c r="BD143" s="24"/>
      <c r="BE143" s="24"/>
      <c r="BF143" s="24"/>
      <c r="BG143" s="24"/>
      <c r="BH143" s="24"/>
      <c r="BI143" s="24"/>
    </row>
    <row r="144" spans="2:72" x14ac:dyDescent="0.35">
      <c r="B144" t="s">
        <v>113</v>
      </c>
      <c r="H144" s="3">
        <f>H134</f>
        <v>909</v>
      </c>
      <c r="I144" s="3">
        <f>I134-H144</f>
        <v>1567</v>
      </c>
      <c r="J144" s="3">
        <f>J134-I144-H144</f>
        <v>1279</v>
      </c>
      <c r="K144" s="3">
        <f>K134-J144-I144-H144</f>
        <v>2067</v>
      </c>
      <c r="L144" s="35">
        <f>L134</f>
        <v>1874</v>
      </c>
      <c r="M144" s="3">
        <f>M134-L144</f>
        <v>2682</v>
      </c>
      <c r="N144" s="3">
        <f>N134-M144-L144</f>
        <v>1519</v>
      </c>
      <c r="O144" s="3">
        <f>O134-N144-M144-L144</f>
        <v>3033</v>
      </c>
      <c r="P144" s="35">
        <f>P134</f>
        <v>1731</v>
      </c>
      <c r="Q144" s="3">
        <f>Q134-P144</f>
        <v>1270</v>
      </c>
      <c r="R144" s="3">
        <f>R134-Q144-P144</f>
        <v>392</v>
      </c>
      <c r="S144" s="3">
        <f>S134-R144-Q144-P144</f>
        <v>2248</v>
      </c>
      <c r="T144" s="35">
        <f>T134</f>
        <v>2911</v>
      </c>
      <c r="U144" s="3">
        <f>U134-T144</f>
        <v>6348</v>
      </c>
      <c r="V144" s="3">
        <f>V134-U144-T144</f>
        <v>7332</v>
      </c>
      <c r="W144" s="3">
        <f>W134-V144-U144-T144</f>
        <v>11499</v>
      </c>
      <c r="X144" s="35">
        <f>X134</f>
        <v>15345</v>
      </c>
      <c r="Y144" s="3">
        <f>Y134-X144</f>
        <v>-15345</v>
      </c>
      <c r="Z144" s="3">
        <f>Z134-Y144-X144</f>
        <v>0</v>
      </c>
      <c r="AA144" s="3">
        <f>AA134-Z144-Y144-X144</f>
        <v>0</v>
      </c>
      <c r="AZ144" s="3"/>
      <c r="BA144" s="3"/>
      <c r="BB144" s="3"/>
      <c r="BC144" s="3"/>
      <c r="BD144" s="3"/>
      <c r="BE144" s="3"/>
      <c r="BF144" s="3"/>
      <c r="BG144" s="3"/>
      <c r="BH144" s="3"/>
      <c r="BI144" s="3"/>
    </row>
    <row r="145" spans="2:72" s="11" customFormat="1" x14ac:dyDescent="0.35">
      <c r="B145" s="11" t="s">
        <v>114</v>
      </c>
      <c r="H145" s="20">
        <f>H135</f>
        <v>-155</v>
      </c>
      <c r="I145" s="20">
        <f>I135-H145</f>
        <v>-217</v>
      </c>
      <c r="J145" s="20">
        <f>J135-I145-H145</f>
        <v>-473</v>
      </c>
      <c r="K145" s="20">
        <f>K135-J145-I145-H145</f>
        <v>-283</v>
      </c>
      <c r="L145" s="36">
        <f>L135</f>
        <v>-298</v>
      </c>
      <c r="M145" s="20">
        <f>M135-L145</f>
        <v>-183</v>
      </c>
      <c r="N145" s="20">
        <f>N135-M145-L145</f>
        <v>-222</v>
      </c>
      <c r="O145" s="20">
        <f>O135-N145-M145-L145</f>
        <v>-273</v>
      </c>
      <c r="P145" s="36">
        <f>P135</f>
        <v>-361</v>
      </c>
      <c r="Q145" s="20">
        <f>Q135-P145</f>
        <v>-433</v>
      </c>
      <c r="R145" s="20">
        <f>R135-Q145-P145</f>
        <v>-530</v>
      </c>
      <c r="S145" s="20">
        <f>S135-R145-Q145-P145</f>
        <v>-509</v>
      </c>
      <c r="T145" s="36">
        <f>T135</f>
        <v>-248</v>
      </c>
      <c r="U145" s="20">
        <f>U135-T145</f>
        <v>-289</v>
      </c>
      <c r="V145" s="20">
        <f>V135-U145-T145</f>
        <v>-278</v>
      </c>
      <c r="W145" s="20">
        <f>W135-V145-U145-T145</f>
        <v>-254</v>
      </c>
      <c r="X145" s="36">
        <f>X135</f>
        <v>-369</v>
      </c>
      <c r="Y145" s="20">
        <f>Y135-X145</f>
        <v>369</v>
      </c>
      <c r="Z145" s="20">
        <f>Z135-Y145-X145</f>
        <v>0</v>
      </c>
      <c r="AA145" s="20">
        <f>AA135-Z145-Y145-X145</f>
        <v>0</v>
      </c>
    </row>
    <row r="146" spans="2:72" s="12" customFormat="1" x14ac:dyDescent="0.35">
      <c r="B146" s="12" t="s">
        <v>115</v>
      </c>
      <c r="H146" s="21">
        <f>SUM(H144:H145)</f>
        <v>754</v>
      </c>
      <c r="I146" s="21">
        <f t="shared" ref="I146:K146" si="876">SUM(I144:I145)</f>
        <v>1350</v>
      </c>
      <c r="J146" s="21">
        <f t="shared" si="876"/>
        <v>806</v>
      </c>
      <c r="K146" s="21">
        <f t="shared" si="876"/>
        <v>1784</v>
      </c>
      <c r="L146" s="37">
        <f>SUM(L144:L145)</f>
        <v>1576</v>
      </c>
      <c r="M146" s="21">
        <f t="shared" ref="M146:O146" si="877">SUM(M144:M145)</f>
        <v>2499</v>
      </c>
      <c r="N146" s="21">
        <f t="shared" si="877"/>
        <v>1297</v>
      </c>
      <c r="O146" s="21">
        <f t="shared" si="877"/>
        <v>2760</v>
      </c>
      <c r="P146" s="37">
        <f>SUM(P144:P145)</f>
        <v>1370</v>
      </c>
      <c r="Q146" s="21">
        <f t="shared" ref="Q146:S146" si="878">SUM(Q144:Q145)</f>
        <v>837</v>
      </c>
      <c r="R146" s="21">
        <f t="shared" si="878"/>
        <v>-138</v>
      </c>
      <c r="S146" s="21">
        <f t="shared" si="878"/>
        <v>1739</v>
      </c>
      <c r="T146" s="37">
        <f>SUM(T144:T145)</f>
        <v>2663</v>
      </c>
      <c r="U146" s="21">
        <f t="shared" ref="U146:W146" si="879">SUM(U144:U145)</f>
        <v>6059</v>
      </c>
      <c r="V146" s="21">
        <f t="shared" si="879"/>
        <v>7054</v>
      </c>
      <c r="W146" s="21">
        <f t="shared" si="879"/>
        <v>11245</v>
      </c>
      <c r="X146" s="37">
        <f>SUM(X144:X145)</f>
        <v>14976</v>
      </c>
      <c r="Y146" s="21">
        <f t="shared" ref="Y146:AA146" si="880">SUM(Y144:Y145)</f>
        <v>-14976</v>
      </c>
      <c r="Z146" s="21">
        <f t="shared" si="880"/>
        <v>0</v>
      </c>
      <c r="AA146" s="21">
        <f t="shared" si="880"/>
        <v>0</v>
      </c>
    </row>
    <row r="148" spans="2:72" x14ac:dyDescent="0.35">
      <c r="B148" t="s">
        <v>1694</v>
      </c>
      <c r="H148" s="3">
        <f>H138</f>
        <v>0</v>
      </c>
      <c r="I148" s="3">
        <f>I138-H148</f>
        <v>0</v>
      </c>
      <c r="J148" s="3">
        <f>J138-I148-H148</f>
        <v>0</v>
      </c>
      <c r="K148" s="3">
        <f>K138-J148-I148-H148</f>
        <v>0</v>
      </c>
      <c r="L148" s="35">
        <f>L138</f>
        <v>0</v>
      </c>
      <c r="M148" s="3">
        <f>M138-L148</f>
        <v>0</v>
      </c>
      <c r="N148" s="3">
        <f>N138-M148-L148</f>
        <v>0</v>
      </c>
      <c r="O148" s="3">
        <f>O138-N148-M148-L148</f>
        <v>0</v>
      </c>
      <c r="P148" s="35">
        <f>P138</f>
        <v>0</v>
      </c>
      <c r="Q148" s="3">
        <f>Q138-P148</f>
        <v>0</v>
      </c>
      <c r="R148" s="3">
        <f>R138-Q148-P148</f>
        <v>0</v>
      </c>
      <c r="S148" s="3">
        <f>S138-R148-Q148-P148</f>
        <v>0</v>
      </c>
      <c r="T148" s="35">
        <f>T138</f>
        <v>0</v>
      </c>
      <c r="U148" s="3">
        <f>U138-T148</f>
        <v>0</v>
      </c>
      <c r="V148" s="3">
        <f>V138-U148-T148</f>
        <v>0</v>
      </c>
      <c r="W148" s="3">
        <f>W138-V148-U148-T148</f>
        <v>0</v>
      </c>
      <c r="X148" s="35">
        <f>X138</f>
        <v>0</v>
      </c>
      <c r="Y148" s="3">
        <f>Y138-X148</f>
        <v>0</v>
      </c>
      <c r="Z148" s="3">
        <f>Z138-Y148-X148</f>
        <v>0</v>
      </c>
      <c r="AA148" s="3">
        <f>AA138-Z148-Y148-X148</f>
        <v>0</v>
      </c>
    </row>
    <row r="149" spans="2:72" x14ac:dyDescent="0.35">
      <c r="B149" t="s">
        <v>1695</v>
      </c>
      <c r="H149" s="3">
        <f>H139</f>
        <v>224</v>
      </c>
      <c r="I149" s="3">
        <f>I139-H149</f>
        <v>374</v>
      </c>
      <c r="J149" s="3">
        <f>J139-I149-H149</f>
        <v>383</v>
      </c>
      <c r="K149" s="3">
        <f>K139-J149-I149-H149</f>
        <v>416</v>
      </c>
      <c r="L149" s="35">
        <f>L139</f>
        <v>429</v>
      </c>
      <c r="M149" s="3">
        <f>M139-L149</f>
        <v>465</v>
      </c>
      <c r="N149" s="3">
        <f>N139-M149-L149</f>
        <v>559</v>
      </c>
      <c r="O149" s="3">
        <f>O139-N149-M149-L149</f>
        <v>551</v>
      </c>
      <c r="P149" s="35">
        <f>P139</f>
        <v>578</v>
      </c>
      <c r="Q149" s="3">
        <f>Q139-P149</f>
        <v>648</v>
      </c>
      <c r="R149" s="3">
        <f>R139-Q149-P149</f>
        <v>745</v>
      </c>
      <c r="S149" s="3">
        <f>S139-R149-Q149-P149</f>
        <v>738</v>
      </c>
      <c r="T149" s="35">
        <f>T139</f>
        <v>735</v>
      </c>
      <c r="U149" s="3">
        <f>U139-T149</f>
        <v>841</v>
      </c>
      <c r="V149" s="3">
        <f>V139-U149-T149</f>
        <v>979</v>
      </c>
      <c r="W149" s="3">
        <f>W139-V149-U149-T149</f>
        <v>994</v>
      </c>
      <c r="X149" s="35">
        <f>X139</f>
        <v>1011</v>
      </c>
      <c r="Y149" s="3">
        <f>Y139-X149</f>
        <v>-1011</v>
      </c>
      <c r="Z149" s="3">
        <f>Z139-Y149-X149</f>
        <v>0</v>
      </c>
      <c r="AA149" s="3">
        <f>AA139-Z149-Y149-X149</f>
        <v>0</v>
      </c>
    </row>
    <row r="150" spans="2:72" x14ac:dyDescent="0.35">
      <c r="B150" t="s">
        <v>1696</v>
      </c>
      <c r="H150" s="3">
        <f>H140</f>
        <v>0</v>
      </c>
      <c r="I150" s="3">
        <f>I140-H150</f>
        <v>0</v>
      </c>
      <c r="J150" s="3">
        <f>J140-I150-H150</f>
        <v>0</v>
      </c>
      <c r="K150" s="3">
        <f>K140-J150-I150-H150</f>
        <v>-1128</v>
      </c>
      <c r="L150" s="35">
        <f>L140</f>
        <v>0</v>
      </c>
      <c r="M150" s="3">
        <f>M140-L150</f>
        <v>0</v>
      </c>
      <c r="N150" s="3">
        <f>N140-M150-L150</f>
        <v>0</v>
      </c>
      <c r="O150" s="3">
        <f>O140-N150-M150-L150</f>
        <v>0</v>
      </c>
      <c r="P150" s="35">
        <f>P140</f>
        <v>-1996</v>
      </c>
      <c r="Q150" s="3">
        <f>Q140-P150</f>
        <v>-3345</v>
      </c>
      <c r="R150" s="3">
        <f>R140-Q150-P150</f>
        <v>-3485</v>
      </c>
      <c r="S150" s="3">
        <f>S140-R150-Q150-P150</f>
        <v>-1213</v>
      </c>
      <c r="T150" s="35">
        <f>T140</f>
        <v>0</v>
      </c>
      <c r="U150" s="3">
        <f>U140-T150</f>
        <v>-3067</v>
      </c>
      <c r="V150" s="3">
        <f>V140-U150-T150</f>
        <v>-3807</v>
      </c>
      <c r="W150" s="3">
        <f>W140-V150-U150-T150</f>
        <v>-2659</v>
      </c>
      <c r="X150" s="35">
        <f>X140</f>
        <v>-7740</v>
      </c>
      <c r="Y150" s="3">
        <f>Y140-X150</f>
        <v>7740</v>
      </c>
      <c r="Z150" s="3">
        <f>Z140-Y150-X150</f>
        <v>0</v>
      </c>
      <c r="AA150" s="3">
        <f>AA140-Z150-Y150-X150</f>
        <v>0</v>
      </c>
    </row>
    <row r="151" spans="2:72" x14ac:dyDescent="0.35">
      <c r="B151" t="s">
        <v>1697</v>
      </c>
      <c r="H151" s="3">
        <f>H141</f>
        <v>0</v>
      </c>
      <c r="I151" s="3">
        <f>I141-H151</f>
        <v>-197</v>
      </c>
      <c r="J151" s="3">
        <f>J141-I151-H151</f>
        <v>-99</v>
      </c>
      <c r="K151" s="3">
        <f>K141-J151-I151-H151</f>
        <v>-99</v>
      </c>
      <c r="L151" s="35">
        <f>L141</f>
        <v>-99</v>
      </c>
      <c r="M151" s="3">
        <f>M141-L151</f>
        <v>-99</v>
      </c>
      <c r="N151" s="3">
        <f>N141-M151-L151</f>
        <v>-100</v>
      </c>
      <c r="O151" s="3">
        <f>O141-N151-M151-L151</f>
        <v>-101</v>
      </c>
      <c r="P151" s="35">
        <f>P141</f>
        <v>-100</v>
      </c>
      <c r="Q151" s="3">
        <f>Q141-P151</f>
        <v>-100</v>
      </c>
      <c r="R151" s="3">
        <f>R141-Q151-P151</f>
        <v>-100</v>
      </c>
      <c r="S151" s="3">
        <f>S141-R151-Q151-P151</f>
        <v>-98</v>
      </c>
      <c r="T151" s="35">
        <f>T141</f>
        <v>-99</v>
      </c>
      <c r="U151" s="3">
        <f>U141-T151</f>
        <v>-100</v>
      </c>
      <c r="V151" s="3">
        <f>V141-U151-T151</f>
        <v>-97</v>
      </c>
      <c r="W151" s="3">
        <f>W141-V151-U151-T151</f>
        <v>-99</v>
      </c>
      <c r="X151" s="35">
        <f>X141</f>
        <v>-40</v>
      </c>
      <c r="Y151" s="3">
        <f>Y141-X151</f>
        <v>40</v>
      </c>
      <c r="Z151" s="3">
        <f>Z141-Y151-X151</f>
        <v>0</v>
      </c>
      <c r="AA151" s="3">
        <f>AA141-Z151-Y151-X151</f>
        <v>0</v>
      </c>
    </row>
    <row r="153" spans="2:72" s="7" customFormat="1" x14ac:dyDescent="0.35">
      <c r="B153" s="7" t="s">
        <v>1669</v>
      </c>
      <c r="L153" s="33"/>
      <c r="P153" s="33"/>
      <c r="T153" s="33"/>
      <c r="X153" s="33"/>
    </row>
    <row r="154" spans="2:72" s="27" customFormat="1" x14ac:dyDescent="0.35">
      <c r="B154" s="27" t="s">
        <v>1670</v>
      </c>
      <c r="L154" s="50"/>
      <c r="P154" s="50"/>
      <c r="T154" s="50"/>
      <c r="X154" s="50"/>
      <c r="AZ154" s="27">
        <f>AZ7*AZ155</f>
        <v>0</v>
      </c>
      <c r="BA154" s="27">
        <f t="shared" ref="BA154:BT154" si="881">BA7*BA155</f>
        <v>0</v>
      </c>
      <c r="BB154" s="27">
        <f t="shared" si="881"/>
        <v>12858.24</v>
      </c>
      <c r="BC154" s="27">
        <f t="shared" si="881"/>
        <v>31551.119999999999</v>
      </c>
      <c r="BD154" s="27">
        <f t="shared" si="881"/>
        <v>93731.51999999999</v>
      </c>
      <c r="BE154" s="27">
        <f t="shared" si="881"/>
        <v>136556.79999999999</v>
      </c>
      <c r="BF154" s="27">
        <f t="shared" si="881"/>
        <v>110155.92</v>
      </c>
      <c r="BG154" s="27">
        <f t="shared" si="881"/>
        <v>256296.63</v>
      </c>
      <c r="BH154" s="27">
        <f t="shared" si="881"/>
        <v>510057.6</v>
      </c>
      <c r="BI154" s="27">
        <f t="shared" si="881"/>
        <v>444899.43</v>
      </c>
      <c r="BJ154" s="27">
        <f t="shared" si="881"/>
        <v>970687.35</v>
      </c>
      <c r="BK154" s="27">
        <f t="shared" si="881"/>
        <v>0</v>
      </c>
      <c r="BL154" s="27">
        <f t="shared" si="881"/>
        <v>0</v>
      </c>
      <c r="BM154" s="27">
        <f t="shared" si="881"/>
        <v>0</v>
      </c>
      <c r="BN154" s="27">
        <f t="shared" si="881"/>
        <v>0</v>
      </c>
      <c r="BO154" s="27">
        <f t="shared" si="881"/>
        <v>0</v>
      </c>
      <c r="BP154" s="27">
        <f t="shared" si="881"/>
        <v>0</v>
      </c>
      <c r="BQ154" s="27">
        <f t="shared" si="881"/>
        <v>0</v>
      </c>
      <c r="BR154" s="27">
        <f t="shared" si="881"/>
        <v>0</v>
      </c>
      <c r="BS154" s="27">
        <f t="shared" si="881"/>
        <v>0</v>
      </c>
      <c r="BT154" s="27">
        <f t="shared" si="881"/>
        <v>0</v>
      </c>
    </row>
    <row r="155" spans="2:72" x14ac:dyDescent="0.35">
      <c r="B155" t="s">
        <v>1</v>
      </c>
      <c r="AZ155">
        <f>AZ74</f>
        <v>0</v>
      </c>
      <c r="BA155">
        <f t="shared" ref="BA155:BT155" si="882">BA74</f>
        <v>0</v>
      </c>
      <c r="BB155">
        <f t="shared" si="882"/>
        <v>2172</v>
      </c>
      <c r="BC155">
        <f t="shared" si="882"/>
        <v>2164</v>
      </c>
      <c r="BD155">
        <f t="shared" si="882"/>
        <v>2396</v>
      </c>
      <c r="BE155">
        <f t="shared" si="882"/>
        <v>2432</v>
      </c>
      <c r="BF155">
        <f t="shared" si="882"/>
        <v>2436</v>
      </c>
      <c r="BG155">
        <f t="shared" si="882"/>
        <v>2467</v>
      </c>
      <c r="BH155">
        <f t="shared" si="882"/>
        <v>2496</v>
      </c>
      <c r="BI155">
        <f t="shared" si="882"/>
        <v>2487</v>
      </c>
      <c r="BJ155">
        <f t="shared" si="882"/>
        <v>2469</v>
      </c>
      <c r="BK155">
        <f t="shared" si="882"/>
        <v>0</v>
      </c>
      <c r="BL155">
        <f t="shared" si="882"/>
        <v>0</v>
      </c>
      <c r="BM155">
        <f t="shared" si="882"/>
        <v>0</v>
      </c>
      <c r="BN155">
        <f t="shared" si="882"/>
        <v>0</v>
      </c>
      <c r="BO155">
        <f t="shared" si="882"/>
        <v>0</v>
      </c>
      <c r="BP155">
        <f t="shared" si="882"/>
        <v>0</v>
      </c>
      <c r="BQ155">
        <f t="shared" si="882"/>
        <v>0</v>
      </c>
      <c r="BR155">
        <f t="shared" si="882"/>
        <v>0</v>
      </c>
      <c r="BS155">
        <f t="shared" si="882"/>
        <v>0</v>
      </c>
      <c r="BT155">
        <f t="shared" si="882"/>
        <v>0</v>
      </c>
    </row>
    <row r="156" spans="2:72" x14ac:dyDescent="0.35">
      <c r="B156" t="s">
        <v>1672</v>
      </c>
      <c r="AZ156" s="27">
        <f>AZ154-AZ97+(AZ115+AZ120)</f>
        <v>0</v>
      </c>
      <c r="BA156" s="27">
        <f t="shared" ref="BA156:BT156" si="883">BA154-BA97+(BA115+BA120)</f>
        <v>0</v>
      </c>
      <c r="BB156" s="27">
        <f t="shared" si="883"/>
        <v>12858.24</v>
      </c>
      <c r="BC156" s="27">
        <f t="shared" si="883"/>
        <v>30858.12</v>
      </c>
      <c r="BD156" s="27">
        <f t="shared" si="883"/>
        <v>90376.51999999999</v>
      </c>
      <c r="BE156" s="27">
        <f t="shared" si="883"/>
        <v>136407.79999999999</v>
      </c>
      <c r="BF156" s="27">
        <f t="shared" si="883"/>
        <v>100034.92</v>
      </c>
      <c r="BG156" s="27">
        <f t="shared" si="883"/>
        <v>257823.63</v>
      </c>
      <c r="BH156" s="27">
        <f t="shared" si="883"/>
        <v>509620.6</v>
      </c>
      <c r="BI156" s="27">
        <f t="shared" si="883"/>
        <v>444673.43</v>
      </c>
      <c r="BJ156" s="27">
        <f t="shared" si="883"/>
        <v>967198.35</v>
      </c>
      <c r="BK156" s="27">
        <f t="shared" si="883"/>
        <v>0</v>
      </c>
      <c r="BL156" s="27">
        <f t="shared" si="883"/>
        <v>0</v>
      </c>
      <c r="BM156" s="27">
        <f t="shared" si="883"/>
        <v>0</v>
      </c>
      <c r="BN156" s="27">
        <f t="shared" si="883"/>
        <v>0</v>
      </c>
      <c r="BO156" s="27">
        <f t="shared" si="883"/>
        <v>0</v>
      </c>
      <c r="BP156" s="27">
        <f t="shared" si="883"/>
        <v>0</v>
      </c>
      <c r="BQ156" s="27">
        <f t="shared" si="883"/>
        <v>0</v>
      </c>
      <c r="BR156" s="27">
        <f t="shared" si="883"/>
        <v>0</v>
      </c>
      <c r="BS156" s="27">
        <f t="shared" si="883"/>
        <v>0</v>
      </c>
      <c r="BT156" s="27">
        <f t="shared" si="883"/>
        <v>0</v>
      </c>
    </row>
    <row r="157" spans="2:72" s="19" customFormat="1" x14ac:dyDescent="0.35">
      <c r="B157" s="19" t="s">
        <v>1671</v>
      </c>
      <c r="L157" s="48"/>
      <c r="P157" s="48"/>
      <c r="T157" s="48"/>
      <c r="X157" s="48"/>
      <c r="AZ157" s="19" t="e">
        <f>AZ154/AZ51</f>
        <v>#DIV/0!</v>
      </c>
      <c r="BA157" s="19" t="e">
        <f t="shared" ref="BA157:BT157" si="884">BA154/BA51</f>
        <v>#DIV/0!</v>
      </c>
      <c r="BB157" s="19">
        <f t="shared" si="884"/>
        <v>2.5665149700598802</v>
      </c>
      <c r="BC157" s="19">
        <f t="shared" si="884"/>
        <v>4.5660086830680173</v>
      </c>
      <c r="BD157" s="19">
        <f t="shared" si="884"/>
        <v>9.6491167387276082</v>
      </c>
      <c r="BE157" s="19">
        <f t="shared" si="884"/>
        <v>11.65558210993513</v>
      </c>
      <c r="BF157" s="19">
        <f t="shared" si="884"/>
        <v>10.089386334493497</v>
      </c>
      <c r="BG157" s="19">
        <f t="shared" si="884"/>
        <v>15.370112743628185</v>
      </c>
      <c r="BH157" s="19">
        <f t="shared" si="884"/>
        <v>18.951385895816301</v>
      </c>
      <c r="BI157" s="19">
        <f t="shared" si="884"/>
        <v>16.493639430562762</v>
      </c>
      <c r="BJ157" s="19">
        <f t="shared" si="884"/>
        <v>15.933281080726173</v>
      </c>
      <c r="BK157" s="19" t="e">
        <f t="shared" si="884"/>
        <v>#DIV/0!</v>
      </c>
      <c r="BL157" s="19" t="e">
        <f t="shared" si="884"/>
        <v>#DIV/0!</v>
      </c>
      <c r="BM157" s="19" t="e">
        <f t="shared" si="884"/>
        <v>#DIV/0!</v>
      </c>
      <c r="BN157" s="19" t="e">
        <f t="shared" si="884"/>
        <v>#DIV/0!</v>
      </c>
      <c r="BO157" s="19" t="e">
        <f t="shared" si="884"/>
        <v>#DIV/0!</v>
      </c>
      <c r="BP157" s="19" t="e">
        <f t="shared" si="884"/>
        <v>#DIV/0!</v>
      </c>
      <c r="BQ157" s="19" t="e">
        <f t="shared" si="884"/>
        <v>#DIV/0!</v>
      </c>
      <c r="BR157" s="19" t="e">
        <f t="shared" si="884"/>
        <v>#DIV/0!</v>
      </c>
      <c r="BS157" s="19" t="e">
        <f t="shared" si="884"/>
        <v>#DIV/0!</v>
      </c>
      <c r="BT157" s="19" t="e">
        <f t="shared" si="884"/>
        <v>#DIV/0!</v>
      </c>
    </row>
    <row r="158" spans="2:72" s="19" customFormat="1" x14ac:dyDescent="0.35">
      <c r="B158" s="19" t="s">
        <v>1673</v>
      </c>
      <c r="L158" s="48"/>
      <c r="P158" s="48"/>
      <c r="T158" s="48"/>
      <c r="X158" s="48"/>
      <c r="AZ158" s="19" t="e">
        <f>AZ154/AZ69</f>
        <v>#DIV/0!</v>
      </c>
      <c r="BA158" s="19" t="e">
        <f t="shared" ref="BA158:BT158" si="885">BA154/BA69</f>
        <v>#DIV/0!</v>
      </c>
      <c r="BB158" s="19">
        <f t="shared" si="885"/>
        <v>20.941758957654724</v>
      </c>
      <c r="BC158" s="19">
        <f t="shared" si="885"/>
        <v>18.938247298919567</v>
      </c>
      <c r="BD158" s="19">
        <f t="shared" si="885"/>
        <v>30.7619035116508</v>
      </c>
      <c r="BE158" s="19">
        <f t="shared" si="885"/>
        <v>32.976768896401829</v>
      </c>
      <c r="BF158" s="19">
        <f t="shared" si="885"/>
        <v>39.397682403433478</v>
      </c>
      <c r="BG158" s="19">
        <f t="shared" si="885"/>
        <v>59.163580332409971</v>
      </c>
      <c r="BH158" s="19">
        <f t="shared" si="885"/>
        <v>52.302871205906477</v>
      </c>
      <c r="BI158" s="19">
        <f t="shared" si="885"/>
        <v>101.85426510989011</v>
      </c>
      <c r="BJ158" s="19">
        <f t="shared" si="885"/>
        <v>32.617182459677416</v>
      </c>
      <c r="BK158" s="19" t="e">
        <f t="shared" si="885"/>
        <v>#DIV/0!</v>
      </c>
      <c r="BL158" s="19" t="e">
        <f t="shared" si="885"/>
        <v>#DIV/0!</v>
      </c>
      <c r="BM158" s="19" t="e">
        <f t="shared" si="885"/>
        <v>#DIV/0!</v>
      </c>
      <c r="BN158" s="19" t="e">
        <f t="shared" si="885"/>
        <v>#DIV/0!</v>
      </c>
      <c r="BO158" s="19" t="e">
        <f t="shared" si="885"/>
        <v>#DIV/0!</v>
      </c>
      <c r="BP158" s="19" t="e">
        <f t="shared" si="885"/>
        <v>#DIV/0!</v>
      </c>
      <c r="BQ158" s="19" t="e">
        <f t="shared" si="885"/>
        <v>#DIV/0!</v>
      </c>
      <c r="BR158" s="19" t="e">
        <f t="shared" si="885"/>
        <v>#DIV/0!</v>
      </c>
      <c r="BS158" s="19" t="e">
        <f t="shared" si="885"/>
        <v>#DIV/0!</v>
      </c>
      <c r="BT158" s="19" t="e">
        <f t="shared" si="885"/>
        <v>#DIV/0!</v>
      </c>
    </row>
    <row r="159" spans="2:72" s="19" customFormat="1" x14ac:dyDescent="0.35">
      <c r="B159" s="19" t="s">
        <v>1674</v>
      </c>
      <c r="L159" s="48"/>
      <c r="P159" s="48"/>
      <c r="T159" s="48"/>
      <c r="X159" s="48"/>
      <c r="AZ159" s="19" t="e">
        <f>AZ154/AZ130</f>
        <v>#DIV/0!</v>
      </c>
      <c r="BA159" s="19" t="e">
        <f t="shared" ref="BA159:BT159" si="886">BA154/BA130</f>
        <v>#DIV/0!</v>
      </c>
      <c r="BB159" s="19" t="e">
        <f t="shared" si="886"/>
        <v>#DIV/0!</v>
      </c>
      <c r="BC159" s="19">
        <f t="shared" si="886"/>
        <v>5.4464215432418435</v>
      </c>
      <c r="BD159" s="19">
        <f t="shared" si="886"/>
        <v>12.546047383215097</v>
      </c>
      <c r="BE159" s="19">
        <f t="shared" si="886"/>
        <v>14.617512309997858</v>
      </c>
      <c r="BF159" s="19">
        <f t="shared" si="886"/>
        <v>9.0262143559488699</v>
      </c>
      <c r="BG159" s="19">
        <f t="shared" si="886"/>
        <v>15.17176522820103</v>
      </c>
      <c r="BH159" s="19">
        <f t="shared" si="886"/>
        <v>19.166451225011272</v>
      </c>
      <c r="BI159" s="19">
        <f t="shared" si="886"/>
        <v>20.130285054974888</v>
      </c>
      <c r="BJ159" s="19">
        <f t="shared" si="886"/>
        <v>22.585679882730698</v>
      </c>
      <c r="BK159" s="19" t="e">
        <f t="shared" si="886"/>
        <v>#DIV/0!</v>
      </c>
      <c r="BL159" s="19" t="e">
        <f t="shared" si="886"/>
        <v>#DIV/0!</v>
      </c>
      <c r="BM159" s="19" t="e">
        <f t="shared" si="886"/>
        <v>#DIV/0!</v>
      </c>
      <c r="BN159" s="19" t="e">
        <f t="shared" si="886"/>
        <v>#DIV/0!</v>
      </c>
      <c r="BO159" s="19" t="e">
        <f t="shared" si="886"/>
        <v>#DIV/0!</v>
      </c>
      <c r="BP159" s="19" t="e">
        <f t="shared" si="886"/>
        <v>#DIV/0!</v>
      </c>
      <c r="BQ159" s="19" t="e">
        <f t="shared" si="886"/>
        <v>#DIV/0!</v>
      </c>
      <c r="BR159" s="19" t="e">
        <f t="shared" si="886"/>
        <v>#DIV/0!</v>
      </c>
      <c r="BS159" s="19" t="e">
        <f t="shared" si="886"/>
        <v>#DIV/0!</v>
      </c>
      <c r="BT159" s="19" t="e">
        <f t="shared" si="886"/>
        <v>#DIV/0!</v>
      </c>
    </row>
    <row r="160" spans="2:72" s="19" customFormat="1" x14ac:dyDescent="0.35">
      <c r="B160" s="19" t="s">
        <v>1675</v>
      </c>
      <c r="L160" s="48"/>
      <c r="P160" s="48"/>
      <c r="T160" s="48"/>
      <c r="X160" s="48"/>
      <c r="AZ160" s="19" t="e">
        <f>AZ154/AZ136</f>
        <v>#DIV/0!</v>
      </c>
      <c r="BA160" s="19">
        <f t="shared" ref="BA160:BT160" si="887">BA154/BA136</f>
        <v>0</v>
      </c>
      <c r="BB160" s="19">
        <f t="shared" si="887"/>
        <v>11.807382920110193</v>
      </c>
      <c r="BC160" s="19">
        <f t="shared" si="887"/>
        <v>21.090320855614973</v>
      </c>
      <c r="BD160" s="19">
        <f t="shared" si="887"/>
        <v>32.221216913028528</v>
      </c>
      <c r="BE160" s="19">
        <f t="shared" si="887"/>
        <v>43.447916003818001</v>
      </c>
      <c r="BF160" s="19">
        <f t="shared" si="887"/>
        <v>25.785561797752809</v>
      </c>
      <c r="BG160" s="19">
        <f t="shared" si="887"/>
        <v>54.600901150404773</v>
      </c>
      <c r="BH160" s="19">
        <f t="shared" si="887"/>
        <v>62.722282341367432</v>
      </c>
      <c r="BI160" s="19">
        <f t="shared" si="887"/>
        <v>116.83283350840335</v>
      </c>
      <c r="BJ160" s="19">
        <f t="shared" si="887"/>
        <v>35.923442877761737</v>
      </c>
      <c r="BK160" s="19" t="e">
        <f t="shared" si="887"/>
        <v>#DIV/0!</v>
      </c>
      <c r="BL160" s="19" t="e">
        <f t="shared" si="887"/>
        <v>#DIV/0!</v>
      </c>
      <c r="BM160" s="19" t="e">
        <f t="shared" si="887"/>
        <v>#DIV/0!</v>
      </c>
      <c r="BN160" s="19" t="e">
        <f t="shared" si="887"/>
        <v>#DIV/0!</v>
      </c>
      <c r="BO160" s="19" t="e">
        <f t="shared" si="887"/>
        <v>#DIV/0!</v>
      </c>
      <c r="BP160" s="19" t="e">
        <f t="shared" si="887"/>
        <v>#DIV/0!</v>
      </c>
      <c r="BQ160" s="19" t="e">
        <f t="shared" si="887"/>
        <v>#DIV/0!</v>
      </c>
      <c r="BR160" s="19" t="e">
        <f t="shared" si="887"/>
        <v>#DIV/0!</v>
      </c>
      <c r="BS160" s="19" t="e">
        <f t="shared" si="887"/>
        <v>#DIV/0!</v>
      </c>
      <c r="BT160" s="19" t="e">
        <f t="shared" si="887"/>
        <v>#DIV/0!</v>
      </c>
    </row>
    <row r="162" spans="2:61" x14ac:dyDescent="0.35">
      <c r="B162" s="12" t="s">
        <v>1676</v>
      </c>
    </row>
    <row r="163" spans="2:61" s="28" customFormat="1" x14ac:dyDescent="0.35">
      <c r="B163" s="28" t="s">
        <v>21</v>
      </c>
      <c r="L163" s="51"/>
      <c r="P163" s="51"/>
      <c r="T163" s="51"/>
      <c r="X163" s="51"/>
      <c r="BI163" s="28">
        <f>(BI51-BH51)/ABS(BH51)</f>
        <v>2.2293230289068887E-3</v>
      </c>
    </row>
    <row r="164" spans="2:61" s="28" customFormat="1" x14ac:dyDescent="0.35">
      <c r="B164" s="28" t="s">
        <v>1677</v>
      </c>
      <c r="L164" s="51"/>
      <c r="P164" s="51"/>
      <c r="T164" s="51"/>
      <c r="X164" s="51"/>
      <c r="BI164" s="28">
        <f>(BI69-BH69)/ABS(BH69)</f>
        <v>-0.55209187858900743</v>
      </c>
    </row>
    <row r="165" spans="2:61" s="28" customFormat="1" x14ac:dyDescent="0.35">
      <c r="B165" s="28" t="s">
        <v>115</v>
      </c>
      <c r="L165" s="51"/>
      <c r="P165" s="51"/>
      <c r="T165" s="51"/>
      <c r="X165" s="51"/>
      <c r="BI165" s="28">
        <f>(BI136-BH136)/ABS(BH136)</f>
        <v>-0.53172651254303982</v>
      </c>
    </row>
  </sheetData>
  <pageMargins left="0.7" right="0.7" top="0.75" bottom="0.75" header="0.3" footer="0.3"/>
  <ignoredErrors>
    <ignoredError sqref="W12" formula="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B248-A3C3-4C3B-9EF4-109AC0AB356C}">
  <dimension ref="B1:CP81"/>
  <sheetViews>
    <sheetView tabSelected="1" zoomScale="115" zoomScaleNormal="115" workbookViewId="0">
      <pane xSplit="2" ySplit="3" topLeftCell="AD53" activePane="bottomRight" state="frozen"/>
      <selection pane="topRight" activeCell="C1" sqref="C1"/>
      <selection pane="bottomLeft" activeCell="A6" sqref="A6"/>
      <selection pane="bottomRight" activeCell="AJ72" sqref="AJ72"/>
    </sheetView>
  </sheetViews>
  <sheetFormatPr defaultRowHeight="14.5" x14ac:dyDescent="0.35"/>
  <cols>
    <col min="2" max="2" width="21.453125" customWidth="1"/>
    <col min="22" max="30" width="10.453125" bestFit="1" customWidth="1"/>
    <col min="33" max="33" width="10.7265625" bestFit="1" customWidth="1"/>
    <col min="43" max="43" width="9" bestFit="1" customWidth="1"/>
    <col min="45" max="45" width="11.81640625" customWidth="1"/>
    <col min="46" max="46" width="13" bestFit="1" customWidth="1"/>
  </cols>
  <sheetData>
    <row r="1" spans="2:94" s="12" customFormat="1" x14ac:dyDescent="0.35">
      <c r="B1" s="12" t="s">
        <v>1706</v>
      </c>
      <c r="V1" s="12">
        <f t="shared" ref="V1:AC1" si="0">W1-1</f>
        <v>2015</v>
      </c>
      <c r="W1" s="12">
        <f t="shared" si="0"/>
        <v>2016</v>
      </c>
      <c r="X1" s="12">
        <f t="shared" si="0"/>
        <v>2017</v>
      </c>
      <c r="Y1" s="12">
        <f t="shared" si="0"/>
        <v>2018</v>
      </c>
      <c r="Z1" s="12">
        <f t="shared" si="0"/>
        <v>2019</v>
      </c>
      <c r="AA1" s="12">
        <f t="shared" si="0"/>
        <v>2020</v>
      </c>
      <c r="AB1" s="12">
        <f t="shared" si="0"/>
        <v>2021</v>
      </c>
      <c r="AC1" s="12">
        <f t="shared" si="0"/>
        <v>2022</v>
      </c>
      <c r="AD1" s="12">
        <v>2023</v>
      </c>
      <c r="AE1" s="12">
        <f>AD1+1</f>
        <v>2024</v>
      </c>
      <c r="AF1" s="12">
        <f t="shared" ref="AF1:AP1" si="1">AE1+1</f>
        <v>2025</v>
      </c>
      <c r="AG1" s="12">
        <f t="shared" si="1"/>
        <v>2026</v>
      </c>
      <c r="AH1" s="12">
        <f t="shared" si="1"/>
        <v>2027</v>
      </c>
      <c r="AI1" s="12">
        <f t="shared" si="1"/>
        <v>2028</v>
      </c>
      <c r="AJ1" s="12">
        <f t="shared" si="1"/>
        <v>2029</v>
      </c>
      <c r="AK1" s="12">
        <f t="shared" si="1"/>
        <v>2030</v>
      </c>
      <c r="AL1" s="12">
        <f t="shared" si="1"/>
        <v>2031</v>
      </c>
      <c r="AM1" s="12">
        <f t="shared" si="1"/>
        <v>2032</v>
      </c>
      <c r="AN1" s="12">
        <f t="shared" si="1"/>
        <v>2033</v>
      </c>
      <c r="AO1" s="12">
        <f t="shared" si="1"/>
        <v>2034</v>
      </c>
      <c r="AP1" s="12">
        <f t="shared" si="1"/>
        <v>2035</v>
      </c>
      <c r="AQ1" s="12">
        <f>AP1+1</f>
        <v>2036</v>
      </c>
      <c r="AR1" s="12">
        <f t="shared" ref="AR1:CP1" si="2">AQ1+1</f>
        <v>2037</v>
      </c>
      <c r="AS1" s="12">
        <f t="shared" si="2"/>
        <v>2038</v>
      </c>
      <c r="AT1" s="12">
        <f t="shared" si="2"/>
        <v>2039</v>
      </c>
      <c r="AU1" s="12">
        <f t="shared" si="2"/>
        <v>2040</v>
      </c>
      <c r="AV1" s="12">
        <f t="shared" si="2"/>
        <v>2041</v>
      </c>
      <c r="AW1" s="12">
        <f t="shared" si="2"/>
        <v>2042</v>
      </c>
      <c r="AX1" s="12">
        <f t="shared" si="2"/>
        <v>2043</v>
      </c>
      <c r="AY1" s="12">
        <f t="shared" si="2"/>
        <v>2044</v>
      </c>
      <c r="AZ1" s="12">
        <f t="shared" si="2"/>
        <v>2045</v>
      </c>
      <c r="BA1" s="12">
        <f t="shared" si="2"/>
        <v>2046</v>
      </c>
      <c r="BB1" s="12">
        <f t="shared" si="2"/>
        <v>2047</v>
      </c>
      <c r="BC1" s="12">
        <f t="shared" si="2"/>
        <v>2048</v>
      </c>
      <c r="BD1" s="12">
        <f t="shared" si="2"/>
        <v>2049</v>
      </c>
      <c r="BE1" s="12">
        <f t="shared" si="2"/>
        <v>2050</v>
      </c>
      <c r="BF1" s="12">
        <f t="shared" si="2"/>
        <v>2051</v>
      </c>
      <c r="BG1" s="12">
        <f t="shared" si="2"/>
        <v>2052</v>
      </c>
      <c r="BH1" s="12">
        <f t="shared" si="2"/>
        <v>2053</v>
      </c>
      <c r="BI1" s="12">
        <f t="shared" si="2"/>
        <v>2054</v>
      </c>
      <c r="BJ1" s="12">
        <f t="shared" si="2"/>
        <v>2055</v>
      </c>
      <c r="BK1" s="12">
        <f t="shared" si="2"/>
        <v>2056</v>
      </c>
      <c r="BL1" s="12">
        <f t="shared" si="2"/>
        <v>2057</v>
      </c>
      <c r="BM1" s="12">
        <f t="shared" si="2"/>
        <v>2058</v>
      </c>
      <c r="BN1" s="12">
        <f t="shared" si="2"/>
        <v>2059</v>
      </c>
      <c r="BO1" s="12">
        <f t="shared" si="2"/>
        <v>2060</v>
      </c>
      <c r="BP1" s="12">
        <f t="shared" si="2"/>
        <v>2061</v>
      </c>
      <c r="BQ1" s="12">
        <f t="shared" si="2"/>
        <v>2062</v>
      </c>
      <c r="BR1" s="12">
        <f t="shared" si="2"/>
        <v>2063</v>
      </c>
      <c r="BS1" s="12">
        <f t="shared" si="2"/>
        <v>2064</v>
      </c>
      <c r="BT1" s="12">
        <f t="shared" si="2"/>
        <v>2065</v>
      </c>
      <c r="BU1" s="12">
        <f t="shared" si="2"/>
        <v>2066</v>
      </c>
      <c r="BV1" s="12">
        <f t="shared" si="2"/>
        <v>2067</v>
      </c>
      <c r="BW1" s="12">
        <f t="shared" si="2"/>
        <v>2068</v>
      </c>
      <c r="BX1" s="12">
        <f t="shared" si="2"/>
        <v>2069</v>
      </c>
      <c r="BY1" s="12">
        <f t="shared" si="2"/>
        <v>2070</v>
      </c>
      <c r="BZ1" s="12">
        <f t="shared" si="2"/>
        <v>2071</v>
      </c>
      <c r="CA1" s="12">
        <f t="shared" si="2"/>
        <v>2072</v>
      </c>
      <c r="CB1" s="12">
        <f t="shared" si="2"/>
        <v>2073</v>
      </c>
      <c r="CC1" s="12">
        <f t="shared" si="2"/>
        <v>2074</v>
      </c>
      <c r="CD1" s="12">
        <f t="shared" si="2"/>
        <v>2075</v>
      </c>
      <c r="CE1" s="12">
        <f t="shared" si="2"/>
        <v>2076</v>
      </c>
      <c r="CF1" s="12">
        <f t="shared" si="2"/>
        <v>2077</v>
      </c>
      <c r="CG1" s="12">
        <f t="shared" si="2"/>
        <v>2078</v>
      </c>
      <c r="CH1" s="12">
        <f t="shared" si="2"/>
        <v>2079</v>
      </c>
      <c r="CI1" s="12">
        <f t="shared" si="2"/>
        <v>2080</v>
      </c>
      <c r="CJ1" s="12">
        <f t="shared" si="2"/>
        <v>2081</v>
      </c>
      <c r="CK1" s="12">
        <f t="shared" si="2"/>
        <v>2082</v>
      </c>
      <c r="CL1" s="12">
        <f t="shared" si="2"/>
        <v>2083</v>
      </c>
      <c r="CM1" s="12">
        <f t="shared" si="2"/>
        <v>2084</v>
      </c>
      <c r="CN1" s="12">
        <f t="shared" si="2"/>
        <v>2085</v>
      </c>
      <c r="CO1" s="12">
        <f t="shared" si="2"/>
        <v>2086</v>
      </c>
      <c r="CP1" s="12">
        <f t="shared" si="2"/>
        <v>2087</v>
      </c>
    </row>
    <row r="2" spans="2:94" x14ac:dyDescent="0.35">
      <c r="B2" t="s">
        <v>17</v>
      </c>
      <c r="V2" s="5">
        <v>42446</v>
      </c>
      <c r="W2" s="5">
        <v>42795</v>
      </c>
      <c r="X2" s="5">
        <v>43159</v>
      </c>
      <c r="Y2" s="5">
        <v>43517</v>
      </c>
      <c r="Z2" s="5">
        <v>43881</v>
      </c>
      <c r="AA2" s="5">
        <v>44253</v>
      </c>
      <c r="AB2" s="5">
        <v>44638</v>
      </c>
      <c r="AC2" s="5">
        <v>44981</v>
      </c>
      <c r="AD2" s="5">
        <v>45343</v>
      </c>
      <c r="AE2" t="s">
        <v>1715</v>
      </c>
    </row>
    <row r="3" spans="2:94" x14ac:dyDescent="0.35">
      <c r="B3" t="s">
        <v>1707</v>
      </c>
      <c r="V3" s="5">
        <f t="shared" ref="V3:AC3" si="3">DATE(YEAR(W3)-1, MONTH(W3), DAY(W3))</f>
        <v>42400</v>
      </c>
      <c r="W3" s="5">
        <f t="shared" si="3"/>
        <v>42766</v>
      </c>
      <c r="X3" s="5">
        <f t="shared" si="3"/>
        <v>43131</v>
      </c>
      <c r="Y3" s="5">
        <f t="shared" si="3"/>
        <v>43496</v>
      </c>
      <c r="Z3" s="5">
        <f t="shared" si="3"/>
        <v>43861</v>
      </c>
      <c r="AA3" s="5">
        <f t="shared" si="3"/>
        <v>44227</v>
      </c>
      <c r="AB3" s="5">
        <f t="shared" si="3"/>
        <v>44592</v>
      </c>
      <c r="AC3" s="5">
        <f t="shared" si="3"/>
        <v>44957</v>
      </c>
      <c r="AD3" s="5">
        <v>45322</v>
      </c>
    </row>
    <row r="5" spans="2:94" s="24" customFormat="1" x14ac:dyDescent="0.35">
      <c r="B5" s="24" t="s">
        <v>20</v>
      </c>
    </row>
    <row r="6" spans="2:94" s="3" customFormat="1" x14ac:dyDescent="0.35">
      <c r="B6" s="3" t="s">
        <v>21</v>
      </c>
      <c r="Y6" s="3">
        <v>8159</v>
      </c>
      <c r="Z6" s="3">
        <v>7639</v>
      </c>
      <c r="AA6" s="3">
        <v>9834</v>
      </c>
      <c r="AB6" s="3">
        <v>15868</v>
      </c>
      <c r="AC6" s="3">
        <v>11906</v>
      </c>
      <c r="AD6" s="3">
        <v>13517</v>
      </c>
    </row>
    <row r="7" spans="2:94" s="3" customFormat="1" x14ac:dyDescent="0.35">
      <c r="B7" s="3" t="s">
        <v>23</v>
      </c>
      <c r="Y7" s="3">
        <v>3417</v>
      </c>
      <c r="Z7" s="3">
        <v>3267</v>
      </c>
      <c r="AA7" s="3">
        <v>4612</v>
      </c>
      <c r="AB7" s="3">
        <v>8492</v>
      </c>
      <c r="AC7" s="3">
        <v>4552</v>
      </c>
      <c r="AD7" s="3">
        <v>5846</v>
      </c>
    </row>
    <row r="8" spans="2:94" s="15" customFormat="1" x14ac:dyDescent="0.35">
      <c r="B8" s="15" t="s">
        <v>24</v>
      </c>
      <c r="J8" s="15" t="e">
        <f>J7/J6</f>
        <v>#DIV/0!</v>
      </c>
      <c r="K8" s="15" t="e">
        <f t="shared" ref="K8:AA8" si="4">K7/K6</f>
        <v>#DIV/0!</v>
      </c>
      <c r="L8" s="15" t="e">
        <f t="shared" si="4"/>
        <v>#DIV/0!</v>
      </c>
      <c r="M8" s="15" t="e">
        <f t="shared" si="4"/>
        <v>#DIV/0!</v>
      </c>
      <c r="N8" s="15" t="e">
        <f t="shared" si="4"/>
        <v>#DIV/0!</v>
      </c>
      <c r="O8" s="15" t="e">
        <f t="shared" si="4"/>
        <v>#DIV/0!</v>
      </c>
      <c r="P8" s="15" t="e">
        <f t="shared" si="4"/>
        <v>#DIV/0!</v>
      </c>
      <c r="Q8" s="15" t="e">
        <f t="shared" si="4"/>
        <v>#DIV/0!</v>
      </c>
      <c r="R8" s="15" t="e">
        <f t="shared" si="4"/>
        <v>#DIV/0!</v>
      </c>
      <c r="S8" s="15" t="e">
        <f t="shared" si="4"/>
        <v>#DIV/0!</v>
      </c>
      <c r="T8" s="15" t="e">
        <f t="shared" si="4"/>
        <v>#DIV/0!</v>
      </c>
      <c r="U8" s="15" t="e">
        <f t="shared" si="4"/>
        <v>#DIV/0!</v>
      </c>
      <c r="V8" s="15" t="e">
        <f t="shared" si="4"/>
        <v>#DIV/0!</v>
      </c>
      <c r="W8" s="15" t="e">
        <f t="shared" si="4"/>
        <v>#DIV/0!</v>
      </c>
      <c r="X8" s="15" t="e">
        <f t="shared" si="4"/>
        <v>#DIV/0!</v>
      </c>
      <c r="Y8" s="15">
        <f t="shared" si="4"/>
        <v>0.41880132369162887</v>
      </c>
      <c r="Z8" s="15">
        <f t="shared" si="4"/>
        <v>0.42767377929048306</v>
      </c>
      <c r="AA8" s="15">
        <f t="shared" si="4"/>
        <v>0.46898515354891196</v>
      </c>
      <c r="AB8" s="15">
        <f>AB7/AB6</f>
        <v>0.53516511217544749</v>
      </c>
      <c r="AC8" s="15">
        <f t="shared" ref="AC8:AE8" si="5">AC7/AC6</f>
        <v>0.3823282378632622</v>
      </c>
      <c r="AD8" s="15">
        <f t="shared" si="5"/>
        <v>0.43249241695642526</v>
      </c>
      <c r="AE8" s="15" t="e">
        <f t="shared" si="5"/>
        <v>#DIV/0!</v>
      </c>
      <c r="AF8" s="15" t="e">
        <f t="shared" ref="AF8" si="6">AF7/AF6</f>
        <v>#DIV/0!</v>
      </c>
      <c r="AG8" s="15" t="e">
        <f t="shared" ref="AG8" si="7">AG7/AG6</f>
        <v>#DIV/0!</v>
      </c>
      <c r="AH8" s="15" t="e">
        <f t="shared" ref="AH8" si="8">AH7/AH6</f>
        <v>#DIV/0!</v>
      </c>
      <c r="AI8" s="15" t="e">
        <f t="shared" ref="AI8" si="9">AI7/AI6</f>
        <v>#DIV/0!</v>
      </c>
      <c r="AJ8" s="15" t="e">
        <f t="shared" ref="AJ8" si="10">AJ7/AJ6</f>
        <v>#DIV/0!</v>
      </c>
      <c r="AK8" s="15" t="e">
        <f t="shared" ref="AK8" si="11">AK7/AK6</f>
        <v>#DIV/0!</v>
      </c>
      <c r="AL8" s="15" t="e">
        <f t="shared" ref="AL8" si="12">AL7/AL6</f>
        <v>#DIV/0!</v>
      </c>
      <c r="AM8" s="15" t="e">
        <f t="shared" ref="AM8" si="13">AM7/AM6</f>
        <v>#DIV/0!</v>
      </c>
      <c r="AN8" s="15" t="e">
        <f t="shared" ref="AN8" si="14">AN7/AN6</f>
        <v>#DIV/0!</v>
      </c>
      <c r="AO8" s="15" t="e">
        <f t="shared" ref="AO8" si="15">AO7/AO6</f>
        <v>#DIV/0!</v>
      </c>
      <c r="AP8" s="15" t="e">
        <f t="shared" ref="AP8" si="16">AP7/AP6</f>
        <v>#DIV/0!</v>
      </c>
    </row>
    <row r="9" spans="2:94" s="24" customFormat="1" x14ac:dyDescent="0.35">
      <c r="B9" s="24" t="s">
        <v>25</v>
      </c>
    </row>
    <row r="10" spans="2:94" s="3" customFormat="1" x14ac:dyDescent="0.35">
      <c r="B10" s="3" t="s">
        <v>21</v>
      </c>
      <c r="Y10" s="3">
        <v>3557</v>
      </c>
      <c r="Z10" s="3">
        <v>3279</v>
      </c>
      <c r="AA10" s="3">
        <v>6841</v>
      </c>
      <c r="AB10" s="3">
        <v>11046</v>
      </c>
      <c r="AC10" s="3">
        <v>15068</v>
      </c>
      <c r="AD10" s="3">
        <v>47405</v>
      </c>
    </row>
    <row r="11" spans="2:94" s="3" customFormat="1" x14ac:dyDescent="0.35">
      <c r="B11" s="3" t="s">
        <v>23</v>
      </c>
      <c r="Y11" s="3">
        <v>1251</v>
      </c>
      <c r="Z11" s="3">
        <v>751</v>
      </c>
      <c r="AA11" s="3">
        <v>2548</v>
      </c>
      <c r="AB11" s="3">
        <v>4598</v>
      </c>
      <c r="AC11" s="3">
        <v>5083</v>
      </c>
      <c r="AD11" s="3">
        <v>32016</v>
      </c>
    </row>
    <row r="12" spans="2:94" s="15" customFormat="1" x14ac:dyDescent="0.35">
      <c r="B12" s="15" t="s">
        <v>24</v>
      </c>
      <c r="J12" s="15" t="e">
        <f>J11/J10</f>
        <v>#DIV/0!</v>
      </c>
      <c r="K12" s="15" t="e">
        <f t="shared" ref="K12" si="17">K11/K10</f>
        <v>#DIV/0!</v>
      </c>
      <c r="L12" s="15" t="e">
        <f t="shared" ref="L12" si="18">L11/L10</f>
        <v>#DIV/0!</v>
      </c>
      <c r="M12" s="15" t="e">
        <f t="shared" ref="M12" si="19">M11/M10</f>
        <v>#DIV/0!</v>
      </c>
      <c r="N12" s="15" t="e">
        <f t="shared" ref="N12" si="20">N11/N10</f>
        <v>#DIV/0!</v>
      </c>
      <c r="O12" s="15" t="e">
        <f t="shared" ref="O12" si="21">O11/O10</f>
        <v>#DIV/0!</v>
      </c>
      <c r="P12" s="15" t="e">
        <f t="shared" ref="P12" si="22">P11/P10</f>
        <v>#DIV/0!</v>
      </c>
      <c r="Q12" s="15" t="e">
        <f t="shared" ref="Q12" si="23">Q11/Q10</f>
        <v>#DIV/0!</v>
      </c>
      <c r="R12" s="15" t="e">
        <f t="shared" ref="R12" si="24">R11/R10</f>
        <v>#DIV/0!</v>
      </c>
      <c r="S12" s="15" t="e">
        <f t="shared" ref="S12" si="25">S11/S10</f>
        <v>#DIV/0!</v>
      </c>
      <c r="T12" s="15" t="e">
        <f t="shared" ref="T12" si="26">T11/T10</f>
        <v>#DIV/0!</v>
      </c>
      <c r="U12" s="15" t="e">
        <f t="shared" ref="U12" si="27">U11/U10</f>
        <v>#DIV/0!</v>
      </c>
      <c r="V12" s="15" t="e">
        <f t="shared" ref="V12" si="28">V11/V10</f>
        <v>#DIV/0!</v>
      </c>
      <c r="W12" s="15" t="e">
        <f t="shared" ref="W12" si="29">W11/W10</f>
        <v>#DIV/0!</v>
      </c>
      <c r="X12" s="15" t="e">
        <f t="shared" ref="X12" si="30">X11/X10</f>
        <v>#DIV/0!</v>
      </c>
      <c r="Y12" s="15">
        <f t="shared" ref="Y12" si="31">Y11/Y10</f>
        <v>0.35170087152094459</v>
      </c>
      <c r="Z12" s="15">
        <f t="shared" ref="Z12" si="32">Z11/Z10</f>
        <v>0.229033241842025</v>
      </c>
      <c r="AA12" s="15">
        <f t="shared" ref="AA12" si="33">AA11/AA10</f>
        <v>0.37246016664230375</v>
      </c>
      <c r="AB12" s="15">
        <f>AB11/AB10</f>
        <v>0.41625927937715013</v>
      </c>
      <c r="AC12" s="15">
        <f t="shared" ref="AC12" si="34">AC11/AC10</f>
        <v>0.33733740376957794</v>
      </c>
      <c r="AD12" s="15">
        <f t="shared" ref="AD12" si="35">AD11/AD10</f>
        <v>0.67537179622402699</v>
      </c>
      <c r="AE12" s="15" t="e">
        <f t="shared" ref="AE12" si="36">AE11/AE10</f>
        <v>#DIV/0!</v>
      </c>
      <c r="AF12" s="15" t="e">
        <f t="shared" ref="AF12" si="37">AF11/AF10</f>
        <v>#DIV/0!</v>
      </c>
      <c r="AG12" s="15" t="e">
        <f t="shared" ref="AG12" si="38">AG11/AG10</f>
        <v>#DIV/0!</v>
      </c>
      <c r="AH12" s="15" t="e">
        <f t="shared" ref="AH12" si="39">AH11/AH10</f>
        <v>#DIV/0!</v>
      </c>
      <c r="AI12" s="15" t="e">
        <f t="shared" ref="AI12" si="40">AI11/AI10</f>
        <v>#DIV/0!</v>
      </c>
      <c r="AJ12" s="15" t="e">
        <f t="shared" ref="AJ12" si="41">AJ11/AJ10</f>
        <v>#DIV/0!</v>
      </c>
      <c r="AK12" s="15" t="e">
        <f t="shared" ref="AK12" si="42">AK11/AK10</f>
        <v>#DIV/0!</v>
      </c>
      <c r="AL12" s="15" t="e">
        <f t="shared" ref="AL12" si="43">AL11/AL10</f>
        <v>#DIV/0!</v>
      </c>
      <c r="AM12" s="15" t="e">
        <f t="shared" ref="AM12" si="44">AM11/AM10</f>
        <v>#DIV/0!</v>
      </c>
      <c r="AN12" s="15" t="e">
        <f t="shared" ref="AN12" si="45">AN11/AN10</f>
        <v>#DIV/0!</v>
      </c>
      <c r="AO12" s="15" t="e">
        <f t="shared" ref="AO12" si="46">AO11/AO10</f>
        <v>#DIV/0!</v>
      </c>
      <c r="AP12" s="15" t="e">
        <f t="shared" ref="AP12" si="47">AP11/AP10</f>
        <v>#DIV/0!</v>
      </c>
    </row>
    <row r="14" spans="2:94" s="3" customFormat="1" x14ac:dyDescent="0.35">
      <c r="B14" s="3" t="s">
        <v>29</v>
      </c>
      <c r="Y14" s="3">
        <v>6246</v>
      </c>
      <c r="Z14" s="3">
        <v>5518</v>
      </c>
      <c r="AA14" s="3">
        <v>7759</v>
      </c>
      <c r="AB14" s="3">
        <v>12462</v>
      </c>
      <c r="AC14" s="3">
        <v>9067</v>
      </c>
      <c r="AD14" s="3">
        <v>10447</v>
      </c>
    </row>
    <row r="15" spans="2:94" s="3" customFormat="1" x14ac:dyDescent="0.35">
      <c r="B15" s="3" t="s">
        <v>31</v>
      </c>
      <c r="Y15" s="3">
        <v>1130</v>
      </c>
      <c r="Z15" s="3">
        <v>1212</v>
      </c>
      <c r="AA15" s="3">
        <v>1053</v>
      </c>
      <c r="AB15" s="3">
        <v>2111</v>
      </c>
      <c r="AC15" s="3">
        <v>1544</v>
      </c>
      <c r="AD15" s="3">
        <v>1553</v>
      </c>
    </row>
    <row r="16" spans="2:94" s="3" customFormat="1" x14ac:dyDescent="0.35">
      <c r="B16" s="3" t="s">
        <v>30</v>
      </c>
      <c r="Y16" s="3">
        <v>2932</v>
      </c>
      <c r="Z16" s="3">
        <v>2983</v>
      </c>
      <c r="AA16" s="3">
        <v>6696</v>
      </c>
      <c r="AB16" s="3">
        <v>10613</v>
      </c>
      <c r="AC16" s="3">
        <v>15005</v>
      </c>
      <c r="AD16" s="3">
        <v>47525</v>
      </c>
    </row>
    <row r="17" spans="2:42" s="3" customFormat="1" x14ac:dyDescent="0.35">
      <c r="B17" s="3" t="s">
        <v>32</v>
      </c>
      <c r="Y17" s="3">
        <v>641</v>
      </c>
      <c r="Z17" s="3">
        <v>700</v>
      </c>
      <c r="AA17" s="3">
        <v>536</v>
      </c>
      <c r="AB17" s="3">
        <v>566</v>
      </c>
      <c r="AC17" s="3">
        <v>903</v>
      </c>
      <c r="AD17" s="3">
        <v>1091</v>
      </c>
    </row>
    <row r="18" spans="2:42" s="20" customFormat="1" x14ac:dyDescent="0.35">
      <c r="B18" s="20" t="s">
        <v>33</v>
      </c>
      <c r="Y18" s="20">
        <v>767</v>
      </c>
      <c r="Z18" s="20">
        <v>505</v>
      </c>
      <c r="AA18" s="20">
        <v>631</v>
      </c>
      <c r="AB18" s="20">
        <v>1162</v>
      </c>
      <c r="AC18" s="20">
        <v>455</v>
      </c>
      <c r="AD18" s="20">
        <v>306</v>
      </c>
    </row>
    <row r="19" spans="2:42" s="21" customFormat="1" x14ac:dyDescent="0.35">
      <c r="B19" s="21" t="s">
        <v>1711</v>
      </c>
      <c r="J19" s="21">
        <f>SUM(J14:J18)</f>
        <v>0</v>
      </c>
      <c r="K19" s="21">
        <f t="shared" ref="K19:AP19" si="48">SUM(K14:K18)</f>
        <v>0</v>
      </c>
      <c r="L19" s="21">
        <f t="shared" si="48"/>
        <v>0</v>
      </c>
      <c r="M19" s="21">
        <f t="shared" si="48"/>
        <v>0</v>
      </c>
      <c r="N19" s="21">
        <f t="shared" si="48"/>
        <v>0</v>
      </c>
      <c r="O19" s="21">
        <f t="shared" si="48"/>
        <v>0</v>
      </c>
      <c r="P19" s="21">
        <f t="shared" si="48"/>
        <v>0</v>
      </c>
      <c r="Q19" s="21">
        <f t="shared" si="48"/>
        <v>0</v>
      </c>
      <c r="R19" s="21">
        <f t="shared" si="48"/>
        <v>0</v>
      </c>
      <c r="S19" s="21">
        <f t="shared" si="48"/>
        <v>0</v>
      </c>
      <c r="T19" s="21">
        <f t="shared" si="48"/>
        <v>0</v>
      </c>
      <c r="U19" s="21">
        <f t="shared" si="48"/>
        <v>0</v>
      </c>
      <c r="V19" s="21">
        <f t="shared" si="48"/>
        <v>0</v>
      </c>
      <c r="W19" s="21">
        <f t="shared" si="48"/>
        <v>0</v>
      </c>
      <c r="X19" s="21">
        <f t="shared" si="48"/>
        <v>0</v>
      </c>
      <c r="Y19" s="21">
        <f t="shared" si="48"/>
        <v>11716</v>
      </c>
      <c r="Z19" s="21">
        <f t="shared" si="48"/>
        <v>10918</v>
      </c>
      <c r="AA19" s="21">
        <f t="shared" si="48"/>
        <v>16675</v>
      </c>
      <c r="AB19" s="21">
        <f t="shared" si="48"/>
        <v>26914</v>
      </c>
      <c r="AC19" s="21">
        <f t="shared" si="48"/>
        <v>26974</v>
      </c>
      <c r="AD19" s="21">
        <f t="shared" si="48"/>
        <v>60922</v>
      </c>
      <c r="AE19" s="21">
        <f t="shared" si="48"/>
        <v>0</v>
      </c>
      <c r="AF19" s="21">
        <f t="shared" si="48"/>
        <v>0</v>
      </c>
      <c r="AG19" s="21">
        <f t="shared" si="48"/>
        <v>0</v>
      </c>
      <c r="AH19" s="21">
        <f t="shared" si="48"/>
        <v>0</v>
      </c>
      <c r="AI19" s="21">
        <f t="shared" si="48"/>
        <v>0</v>
      </c>
      <c r="AJ19" s="21">
        <f t="shared" si="48"/>
        <v>0</v>
      </c>
      <c r="AK19" s="21">
        <f t="shared" si="48"/>
        <v>0</v>
      </c>
      <c r="AL19" s="21">
        <f t="shared" si="48"/>
        <v>0</v>
      </c>
      <c r="AM19" s="21">
        <f t="shared" si="48"/>
        <v>0</v>
      </c>
      <c r="AN19" s="21">
        <f t="shared" si="48"/>
        <v>0</v>
      </c>
      <c r="AO19" s="21">
        <f t="shared" si="48"/>
        <v>0</v>
      </c>
      <c r="AP19" s="21">
        <f t="shared" si="48"/>
        <v>0</v>
      </c>
    </row>
    <row r="20" spans="2:42" s="9" customFormat="1" x14ac:dyDescent="0.35">
      <c r="B20" s="24" t="s">
        <v>1676</v>
      </c>
    </row>
    <row r="21" spans="2:42" s="15" customFormat="1" x14ac:dyDescent="0.35">
      <c r="B21" s="15" t="s">
        <v>1713</v>
      </c>
      <c r="J21" s="15" t="e">
        <f>J14/I14-1</f>
        <v>#DIV/0!</v>
      </c>
      <c r="K21" s="15" t="e">
        <f t="shared" ref="K21:AP21" si="49">K14/J14-1</f>
        <v>#DIV/0!</v>
      </c>
      <c r="L21" s="15" t="e">
        <f t="shared" si="49"/>
        <v>#DIV/0!</v>
      </c>
      <c r="M21" s="15" t="e">
        <f t="shared" si="49"/>
        <v>#DIV/0!</v>
      </c>
      <c r="N21" s="15" t="e">
        <f t="shared" si="49"/>
        <v>#DIV/0!</v>
      </c>
      <c r="O21" s="15" t="e">
        <f t="shared" si="49"/>
        <v>#DIV/0!</v>
      </c>
      <c r="P21" s="15" t="e">
        <f t="shared" si="49"/>
        <v>#DIV/0!</v>
      </c>
      <c r="Q21" s="15" t="e">
        <f t="shared" si="49"/>
        <v>#DIV/0!</v>
      </c>
      <c r="R21" s="15" t="e">
        <f t="shared" si="49"/>
        <v>#DIV/0!</v>
      </c>
      <c r="S21" s="15" t="e">
        <f t="shared" si="49"/>
        <v>#DIV/0!</v>
      </c>
      <c r="T21" s="15" t="e">
        <f t="shared" si="49"/>
        <v>#DIV/0!</v>
      </c>
      <c r="U21" s="15" t="e">
        <f t="shared" si="49"/>
        <v>#DIV/0!</v>
      </c>
      <c r="V21" s="15" t="e">
        <f t="shared" si="49"/>
        <v>#DIV/0!</v>
      </c>
      <c r="W21" s="15" t="e">
        <f t="shared" si="49"/>
        <v>#DIV/0!</v>
      </c>
      <c r="X21" s="15" t="e">
        <f t="shared" si="49"/>
        <v>#DIV/0!</v>
      </c>
      <c r="Y21" s="15" t="e">
        <f t="shared" si="49"/>
        <v>#DIV/0!</v>
      </c>
      <c r="Z21" s="15">
        <f t="shared" si="49"/>
        <v>-0.11655459494076204</v>
      </c>
      <c r="AA21" s="15">
        <f t="shared" si="49"/>
        <v>0.40612540775643358</v>
      </c>
      <c r="AB21" s="15">
        <f t="shared" si="49"/>
        <v>0.60613481118700863</v>
      </c>
      <c r="AC21" s="15">
        <f t="shared" si="49"/>
        <v>-0.27242818167228378</v>
      </c>
      <c r="AD21" s="15">
        <f t="shared" si="49"/>
        <v>0.15220028675416342</v>
      </c>
      <c r="AE21" s="15">
        <f t="shared" si="49"/>
        <v>-1</v>
      </c>
      <c r="AF21" s="15" t="e">
        <f t="shared" si="49"/>
        <v>#DIV/0!</v>
      </c>
      <c r="AG21" s="15" t="e">
        <f t="shared" si="49"/>
        <v>#DIV/0!</v>
      </c>
      <c r="AH21" s="15" t="e">
        <f t="shared" si="49"/>
        <v>#DIV/0!</v>
      </c>
      <c r="AI21" s="15" t="e">
        <f t="shared" si="49"/>
        <v>#DIV/0!</v>
      </c>
      <c r="AJ21" s="15" t="e">
        <f t="shared" si="49"/>
        <v>#DIV/0!</v>
      </c>
      <c r="AK21" s="15" t="e">
        <f t="shared" si="49"/>
        <v>#DIV/0!</v>
      </c>
      <c r="AL21" s="15" t="e">
        <f t="shared" si="49"/>
        <v>#DIV/0!</v>
      </c>
      <c r="AM21" s="15" t="e">
        <f t="shared" si="49"/>
        <v>#DIV/0!</v>
      </c>
      <c r="AN21" s="15" t="e">
        <f t="shared" si="49"/>
        <v>#DIV/0!</v>
      </c>
      <c r="AO21" s="15" t="e">
        <f t="shared" si="49"/>
        <v>#DIV/0!</v>
      </c>
      <c r="AP21" s="15" t="e">
        <f t="shared" si="49"/>
        <v>#DIV/0!</v>
      </c>
    </row>
    <row r="22" spans="2:42" x14ac:dyDescent="0.35">
      <c r="B22" s="3" t="s">
        <v>31</v>
      </c>
      <c r="J22" s="15" t="e">
        <f>J15/I15-1</f>
        <v>#DIV/0!</v>
      </c>
      <c r="K22" s="15" t="e">
        <f t="shared" ref="K22:AP22" si="50">K15/J15-1</f>
        <v>#DIV/0!</v>
      </c>
      <c r="L22" s="15" t="e">
        <f t="shared" si="50"/>
        <v>#DIV/0!</v>
      </c>
      <c r="M22" s="15" t="e">
        <f t="shared" si="50"/>
        <v>#DIV/0!</v>
      </c>
      <c r="N22" s="15" t="e">
        <f t="shared" si="50"/>
        <v>#DIV/0!</v>
      </c>
      <c r="O22" s="15" t="e">
        <f t="shared" si="50"/>
        <v>#DIV/0!</v>
      </c>
      <c r="P22" s="15" t="e">
        <f t="shared" si="50"/>
        <v>#DIV/0!</v>
      </c>
      <c r="Q22" s="15" t="e">
        <f t="shared" si="50"/>
        <v>#DIV/0!</v>
      </c>
      <c r="R22" s="15" t="e">
        <f t="shared" si="50"/>
        <v>#DIV/0!</v>
      </c>
      <c r="S22" s="15" t="e">
        <f t="shared" si="50"/>
        <v>#DIV/0!</v>
      </c>
      <c r="T22" s="15" t="e">
        <f t="shared" si="50"/>
        <v>#DIV/0!</v>
      </c>
      <c r="U22" s="15" t="e">
        <f t="shared" si="50"/>
        <v>#DIV/0!</v>
      </c>
      <c r="V22" s="15" t="e">
        <f t="shared" si="50"/>
        <v>#DIV/0!</v>
      </c>
      <c r="W22" s="15" t="e">
        <f t="shared" si="50"/>
        <v>#DIV/0!</v>
      </c>
      <c r="X22" s="15" t="e">
        <f t="shared" si="50"/>
        <v>#DIV/0!</v>
      </c>
      <c r="Y22" s="15" t="e">
        <f t="shared" si="50"/>
        <v>#DIV/0!</v>
      </c>
      <c r="Z22" s="15">
        <f t="shared" si="50"/>
        <v>7.2566371681415998E-2</v>
      </c>
      <c r="AA22" s="15">
        <f t="shared" si="50"/>
        <v>-0.13118811881188119</v>
      </c>
      <c r="AB22" s="15">
        <f t="shared" si="50"/>
        <v>1.0047483380816713</v>
      </c>
      <c r="AC22" s="15">
        <f t="shared" si="50"/>
        <v>-0.26859308384651825</v>
      </c>
      <c r="AD22" s="15">
        <f t="shared" si="50"/>
        <v>5.8290155440414715E-3</v>
      </c>
      <c r="AE22" s="15">
        <f t="shared" si="50"/>
        <v>-1</v>
      </c>
      <c r="AF22" s="15" t="e">
        <f t="shared" si="50"/>
        <v>#DIV/0!</v>
      </c>
      <c r="AG22" s="15" t="e">
        <f t="shared" si="50"/>
        <v>#DIV/0!</v>
      </c>
      <c r="AH22" s="15" t="e">
        <f t="shared" si="50"/>
        <v>#DIV/0!</v>
      </c>
      <c r="AI22" s="15" t="e">
        <f t="shared" si="50"/>
        <v>#DIV/0!</v>
      </c>
      <c r="AJ22" s="15" t="e">
        <f t="shared" si="50"/>
        <v>#DIV/0!</v>
      </c>
      <c r="AK22" s="15" t="e">
        <f t="shared" si="50"/>
        <v>#DIV/0!</v>
      </c>
      <c r="AL22" s="15" t="e">
        <f t="shared" si="50"/>
        <v>#DIV/0!</v>
      </c>
      <c r="AM22" s="15" t="e">
        <f t="shared" si="50"/>
        <v>#DIV/0!</v>
      </c>
      <c r="AN22" s="15" t="e">
        <f t="shared" si="50"/>
        <v>#DIV/0!</v>
      </c>
      <c r="AO22" s="15" t="e">
        <f t="shared" si="50"/>
        <v>#DIV/0!</v>
      </c>
      <c r="AP22" s="15" t="e">
        <f t="shared" si="50"/>
        <v>#DIV/0!</v>
      </c>
    </row>
    <row r="23" spans="2:42" s="12" customFormat="1" x14ac:dyDescent="0.35">
      <c r="B23" s="21" t="s">
        <v>30</v>
      </c>
      <c r="J23" s="17" t="e">
        <f>J16/I16-1</f>
        <v>#DIV/0!</v>
      </c>
      <c r="K23" s="17" t="e">
        <f t="shared" ref="K23:AP23" si="51">K16/J16-1</f>
        <v>#DIV/0!</v>
      </c>
      <c r="L23" s="17" t="e">
        <f t="shared" si="51"/>
        <v>#DIV/0!</v>
      </c>
      <c r="M23" s="17" t="e">
        <f t="shared" si="51"/>
        <v>#DIV/0!</v>
      </c>
      <c r="N23" s="17" t="e">
        <f t="shared" si="51"/>
        <v>#DIV/0!</v>
      </c>
      <c r="O23" s="17" t="e">
        <f t="shared" si="51"/>
        <v>#DIV/0!</v>
      </c>
      <c r="P23" s="17" t="e">
        <f t="shared" si="51"/>
        <v>#DIV/0!</v>
      </c>
      <c r="Q23" s="17" t="e">
        <f t="shared" si="51"/>
        <v>#DIV/0!</v>
      </c>
      <c r="R23" s="17" t="e">
        <f t="shared" si="51"/>
        <v>#DIV/0!</v>
      </c>
      <c r="S23" s="17" t="e">
        <f t="shared" si="51"/>
        <v>#DIV/0!</v>
      </c>
      <c r="T23" s="17" t="e">
        <f t="shared" si="51"/>
        <v>#DIV/0!</v>
      </c>
      <c r="U23" s="17" t="e">
        <f t="shared" si="51"/>
        <v>#DIV/0!</v>
      </c>
      <c r="V23" s="17" t="e">
        <f t="shared" si="51"/>
        <v>#DIV/0!</v>
      </c>
      <c r="W23" s="17" t="e">
        <f t="shared" si="51"/>
        <v>#DIV/0!</v>
      </c>
      <c r="X23" s="17" t="e">
        <f t="shared" si="51"/>
        <v>#DIV/0!</v>
      </c>
      <c r="Y23" s="17" t="e">
        <f t="shared" si="51"/>
        <v>#DIV/0!</v>
      </c>
      <c r="Z23" s="17">
        <f t="shared" si="51"/>
        <v>1.7394270122783162E-2</v>
      </c>
      <c r="AA23" s="17">
        <f t="shared" si="51"/>
        <v>1.2447200804559166</v>
      </c>
      <c r="AB23" s="17">
        <f t="shared" si="51"/>
        <v>0.5849761051373954</v>
      </c>
      <c r="AC23" s="17">
        <f t="shared" si="51"/>
        <v>0.4138320927164798</v>
      </c>
      <c r="AD23" s="17">
        <f t="shared" si="51"/>
        <v>2.1672775741419525</v>
      </c>
      <c r="AE23" s="17">
        <f t="shared" si="51"/>
        <v>-1</v>
      </c>
      <c r="AF23" s="17" t="e">
        <f t="shared" si="51"/>
        <v>#DIV/0!</v>
      </c>
      <c r="AG23" s="17" t="e">
        <f t="shared" si="51"/>
        <v>#DIV/0!</v>
      </c>
      <c r="AH23" s="17" t="e">
        <f t="shared" si="51"/>
        <v>#DIV/0!</v>
      </c>
      <c r="AI23" s="17" t="e">
        <f t="shared" si="51"/>
        <v>#DIV/0!</v>
      </c>
      <c r="AJ23" s="17" t="e">
        <f t="shared" si="51"/>
        <v>#DIV/0!</v>
      </c>
      <c r="AK23" s="17" t="e">
        <f t="shared" si="51"/>
        <v>#DIV/0!</v>
      </c>
      <c r="AL23" s="17" t="e">
        <f t="shared" si="51"/>
        <v>#DIV/0!</v>
      </c>
      <c r="AM23" s="17" t="e">
        <f t="shared" si="51"/>
        <v>#DIV/0!</v>
      </c>
      <c r="AN23" s="17" t="e">
        <f t="shared" si="51"/>
        <v>#DIV/0!</v>
      </c>
      <c r="AO23" s="17" t="e">
        <f t="shared" si="51"/>
        <v>#DIV/0!</v>
      </c>
      <c r="AP23" s="17" t="e">
        <f t="shared" si="51"/>
        <v>#DIV/0!</v>
      </c>
    </row>
    <row r="24" spans="2:42" x14ac:dyDescent="0.35">
      <c r="B24" s="3" t="s">
        <v>32</v>
      </c>
      <c r="J24" s="15" t="e">
        <f>J17/I17-1</f>
        <v>#DIV/0!</v>
      </c>
      <c r="K24" s="15" t="e">
        <f t="shared" ref="K24:AP24" si="52">K17/J17-1</f>
        <v>#DIV/0!</v>
      </c>
      <c r="L24" s="15" t="e">
        <f t="shared" si="52"/>
        <v>#DIV/0!</v>
      </c>
      <c r="M24" s="15" t="e">
        <f t="shared" si="52"/>
        <v>#DIV/0!</v>
      </c>
      <c r="N24" s="15" t="e">
        <f t="shared" si="52"/>
        <v>#DIV/0!</v>
      </c>
      <c r="O24" s="15" t="e">
        <f t="shared" si="52"/>
        <v>#DIV/0!</v>
      </c>
      <c r="P24" s="15" t="e">
        <f t="shared" si="52"/>
        <v>#DIV/0!</v>
      </c>
      <c r="Q24" s="15" t="e">
        <f t="shared" si="52"/>
        <v>#DIV/0!</v>
      </c>
      <c r="R24" s="15" t="e">
        <f t="shared" si="52"/>
        <v>#DIV/0!</v>
      </c>
      <c r="S24" s="15" t="e">
        <f t="shared" si="52"/>
        <v>#DIV/0!</v>
      </c>
      <c r="T24" s="15" t="e">
        <f t="shared" si="52"/>
        <v>#DIV/0!</v>
      </c>
      <c r="U24" s="15" t="e">
        <f t="shared" si="52"/>
        <v>#DIV/0!</v>
      </c>
      <c r="V24" s="15" t="e">
        <f t="shared" si="52"/>
        <v>#DIV/0!</v>
      </c>
      <c r="W24" s="15" t="e">
        <f t="shared" si="52"/>
        <v>#DIV/0!</v>
      </c>
      <c r="X24" s="15" t="e">
        <f t="shared" si="52"/>
        <v>#DIV/0!</v>
      </c>
      <c r="Y24" s="15" t="e">
        <f t="shared" si="52"/>
        <v>#DIV/0!</v>
      </c>
      <c r="Z24" s="15">
        <f t="shared" si="52"/>
        <v>9.2043681747269845E-2</v>
      </c>
      <c r="AA24" s="15">
        <f t="shared" si="52"/>
        <v>-0.23428571428571432</v>
      </c>
      <c r="AB24" s="15">
        <f t="shared" si="52"/>
        <v>5.5970149253731449E-2</v>
      </c>
      <c r="AC24" s="15">
        <f t="shared" si="52"/>
        <v>0.59540636042402828</v>
      </c>
      <c r="AD24" s="15">
        <f t="shared" si="52"/>
        <v>0.20819490586932443</v>
      </c>
      <c r="AE24" s="15">
        <f t="shared" si="52"/>
        <v>-1</v>
      </c>
      <c r="AF24" s="15" t="e">
        <f t="shared" si="52"/>
        <v>#DIV/0!</v>
      </c>
      <c r="AG24" s="15" t="e">
        <f t="shared" si="52"/>
        <v>#DIV/0!</v>
      </c>
      <c r="AH24" s="15" t="e">
        <f t="shared" si="52"/>
        <v>#DIV/0!</v>
      </c>
      <c r="AI24" s="15" t="e">
        <f t="shared" si="52"/>
        <v>#DIV/0!</v>
      </c>
      <c r="AJ24" s="15" t="e">
        <f t="shared" si="52"/>
        <v>#DIV/0!</v>
      </c>
      <c r="AK24" s="15" t="e">
        <f t="shared" si="52"/>
        <v>#DIV/0!</v>
      </c>
      <c r="AL24" s="15" t="e">
        <f t="shared" si="52"/>
        <v>#DIV/0!</v>
      </c>
      <c r="AM24" s="15" t="e">
        <f t="shared" si="52"/>
        <v>#DIV/0!</v>
      </c>
      <c r="AN24" s="15" t="e">
        <f t="shared" si="52"/>
        <v>#DIV/0!</v>
      </c>
      <c r="AO24" s="15" t="e">
        <f t="shared" si="52"/>
        <v>#DIV/0!</v>
      </c>
      <c r="AP24" s="15" t="e">
        <f t="shared" si="52"/>
        <v>#DIV/0!</v>
      </c>
    </row>
    <row r="25" spans="2:42" s="11" customFormat="1" x14ac:dyDescent="0.35">
      <c r="B25" s="20" t="s">
        <v>33</v>
      </c>
      <c r="J25" s="16" t="e">
        <f>J18/I18-1</f>
        <v>#DIV/0!</v>
      </c>
      <c r="K25" s="16" t="e">
        <f t="shared" ref="J25:AP26" si="53">K18/J18-1</f>
        <v>#DIV/0!</v>
      </c>
      <c r="L25" s="16" t="e">
        <f t="shared" si="53"/>
        <v>#DIV/0!</v>
      </c>
      <c r="M25" s="16" t="e">
        <f t="shared" si="53"/>
        <v>#DIV/0!</v>
      </c>
      <c r="N25" s="16" t="e">
        <f t="shared" si="53"/>
        <v>#DIV/0!</v>
      </c>
      <c r="O25" s="16" t="e">
        <f t="shared" si="53"/>
        <v>#DIV/0!</v>
      </c>
      <c r="P25" s="16" t="e">
        <f t="shared" si="53"/>
        <v>#DIV/0!</v>
      </c>
      <c r="Q25" s="16" t="e">
        <f t="shared" si="53"/>
        <v>#DIV/0!</v>
      </c>
      <c r="R25" s="16" t="e">
        <f t="shared" si="53"/>
        <v>#DIV/0!</v>
      </c>
      <c r="S25" s="16" t="e">
        <f t="shared" si="53"/>
        <v>#DIV/0!</v>
      </c>
      <c r="T25" s="16" t="e">
        <f t="shared" si="53"/>
        <v>#DIV/0!</v>
      </c>
      <c r="U25" s="16" t="e">
        <f t="shared" si="53"/>
        <v>#DIV/0!</v>
      </c>
      <c r="V25" s="16" t="e">
        <f t="shared" si="53"/>
        <v>#DIV/0!</v>
      </c>
      <c r="W25" s="16" t="e">
        <f t="shared" si="53"/>
        <v>#DIV/0!</v>
      </c>
      <c r="X25" s="16" t="e">
        <f t="shared" si="53"/>
        <v>#DIV/0!</v>
      </c>
      <c r="Y25" s="16" t="e">
        <f t="shared" si="53"/>
        <v>#DIV/0!</v>
      </c>
      <c r="Z25" s="16">
        <f t="shared" si="53"/>
        <v>-0.34159061277705349</v>
      </c>
      <c r="AA25" s="16">
        <f t="shared" si="53"/>
        <v>0.2495049504950495</v>
      </c>
      <c r="AB25" s="16">
        <f t="shared" si="53"/>
        <v>0.84152139461172748</v>
      </c>
      <c r="AC25" s="16">
        <f t="shared" si="53"/>
        <v>-0.60843373493975905</v>
      </c>
      <c r="AD25" s="16">
        <f t="shared" si="53"/>
        <v>-0.32747252747252742</v>
      </c>
      <c r="AE25" s="16">
        <f t="shared" si="53"/>
        <v>-1</v>
      </c>
      <c r="AF25" s="16" t="e">
        <f t="shared" si="53"/>
        <v>#DIV/0!</v>
      </c>
      <c r="AG25" s="16" t="e">
        <f t="shared" si="53"/>
        <v>#DIV/0!</v>
      </c>
      <c r="AH25" s="16" t="e">
        <f t="shared" si="53"/>
        <v>#DIV/0!</v>
      </c>
      <c r="AI25" s="16" t="e">
        <f t="shared" si="53"/>
        <v>#DIV/0!</v>
      </c>
      <c r="AJ25" s="16" t="e">
        <f t="shared" si="53"/>
        <v>#DIV/0!</v>
      </c>
      <c r="AK25" s="16" t="e">
        <f t="shared" si="53"/>
        <v>#DIV/0!</v>
      </c>
      <c r="AL25" s="16" t="e">
        <f t="shared" si="53"/>
        <v>#DIV/0!</v>
      </c>
      <c r="AM25" s="16" t="e">
        <f t="shared" si="53"/>
        <v>#DIV/0!</v>
      </c>
      <c r="AN25" s="16" t="e">
        <f t="shared" si="53"/>
        <v>#DIV/0!</v>
      </c>
      <c r="AO25" s="16" t="e">
        <f t="shared" si="53"/>
        <v>#DIV/0!</v>
      </c>
      <c r="AP25" s="16" t="e">
        <f t="shared" si="53"/>
        <v>#DIV/0!</v>
      </c>
    </row>
    <row r="26" spans="2:42" x14ac:dyDescent="0.35">
      <c r="B26" s="3" t="s">
        <v>1711</v>
      </c>
      <c r="J26" s="16" t="e">
        <f t="shared" si="53"/>
        <v>#DIV/0!</v>
      </c>
      <c r="K26" s="16" t="e">
        <f t="shared" si="53"/>
        <v>#DIV/0!</v>
      </c>
      <c r="L26" s="16" t="e">
        <f t="shared" si="53"/>
        <v>#DIV/0!</v>
      </c>
      <c r="M26" s="16" t="e">
        <f t="shared" si="53"/>
        <v>#DIV/0!</v>
      </c>
      <c r="N26" s="16" t="e">
        <f t="shared" si="53"/>
        <v>#DIV/0!</v>
      </c>
      <c r="O26" s="16" t="e">
        <f t="shared" si="53"/>
        <v>#DIV/0!</v>
      </c>
      <c r="P26" s="16" t="e">
        <f t="shared" si="53"/>
        <v>#DIV/0!</v>
      </c>
      <c r="Q26" s="16" t="e">
        <f t="shared" si="53"/>
        <v>#DIV/0!</v>
      </c>
      <c r="R26" s="16" t="e">
        <f t="shared" si="53"/>
        <v>#DIV/0!</v>
      </c>
      <c r="S26" s="16" t="e">
        <f t="shared" si="53"/>
        <v>#DIV/0!</v>
      </c>
      <c r="T26" s="16" t="e">
        <f t="shared" si="53"/>
        <v>#DIV/0!</v>
      </c>
      <c r="U26" s="16" t="e">
        <f t="shared" si="53"/>
        <v>#DIV/0!</v>
      </c>
      <c r="V26" s="16" t="e">
        <f t="shared" si="53"/>
        <v>#DIV/0!</v>
      </c>
      <c r="W26" s="16" t="e">
        <f t="shared" si="53"/>
        <v>#DIV/0!</v>
      </c>
      <c r="X26" s="16" t="e">
        <f t="shared" si="53"/>
        <v>#DIV/0!</v>
      </c>
      <c r="Y26" s="16" t="e">
        <f t="shared" si="53"/>
        <v>#DIV/0!</v>
      </c>
      <c r="Z26" s="16">
        <f t="shared" si="53"/>
        <v>-6.8111983612154314E-2</v>
      </c>
      <c r="AA26" s="16">
        <f t="shared" si="53"/>
        <v>0.52729437625938824</v>
      </c>
      <c r="AB26" s="16">
        <f t="shared" si="53"/>
        <v>0.61403298350824587</v>
      </c>
      <c r="AC26" s="16">
        <f t="shared" si="53"/>
        <v>2.2293230289069932E-3</v>
      </c>
      <c r="AD26" s="16">
        <f t="shared" si="53"/>
        <v>1.2585452658115224</v>
      </c>
      <c r="AE26" s="16">
        <f t="shared" si="53"/>
        <v>-1</v>
      </c>
      <c r="AF26" s="16" t="e">
        <f t="shared" si="53"/>
        <v>#DIV/0!</v>
      </c>
      <c r="AG26" s="16" t="e">
        <f t="shared" si="53"/>
        <v>#DIV/0!</v>
      </c>
      <c r="AH26" s="16" t="e">
        <f t="shared" si="53"/>
        <v>#DIV/0!</v>
      </c>
      <c r="AI26" s="16" t="e">
        <f t="shared" si="53"/>
        <v>#DIV/0!</v>
      </c>
      <c r="AJ26" s="16" t="e">
        <f t="shared" si="53"/>
        <v>#DIV/0!</v>
      </c>
      <c r="AK26" s="16" t="e">
        <f t="shared" si="53"/>
        <v>#DIV/0!</v>
      </c>
      <c r="AL26" s="16" t="e">
        <f t="shared" si="53"/>
        <v>#DIV/0!</v>
      </c>
      <c r="AM26" s="16" t="e">
        <f t="shared" si="53"/>
        <v>#DIV/0!</v>
      </c>
      <c r="AN26" s="16" t="e">
        <f t="shared" si="53"/>
        <v>#DIV/0!</v>
      </c>
      <c r="AO26" s="16" t="e">
        <f t="shared" si="53"/>
        <v>#DIV/0!</v>
      </c>
      <c r="AP26" s="16" t="e">
        <f t="shared" si="53"/>
        <v>#DIV/0!</v>
      </c>
    </row>
    <row r="27" spans="2:42" s="9" customFormat="1" x14ac:dyDescent="0.35">
      <c r="B27" s="24" t="s">
        <v>1714</v>
      </c>
    </row>
    <row r="28" spans="2:42" x14ac:dyDescent="0.35">
      <c r="B28" s="15" t="s">
        <v>1713</v>
      </c>
      <c r="J28" s="15" t="e">
        <f>J14/J$19</f>
        <v>#DIV/0!</v>
      </c>
      <c r="K28" s="15" t="e">
        <f t="shared" ref="K28:AP28" si="54">K14/K$19</f>
        <v>#DIV/0!</v>
      </c>
      <c r="L28" s="15" t="e">
        <f t="shared" si="54"/>
        <v>#DIV/0!</v>
      </c>
      <c r="M28" s="15" t="e">
        <f t="shared" si="54"/>
        <v>#DIV/0!</v>
      </c>
      <c r="N28" s="15" t="e">
        <f t="shared" si="54"/>
        <v>#DIV/0!</v>
      </c>
      <c r="O28" s="15" t="e">
        <f t="shared" si="54"/>
        <v>#DIV/0!</v>
      </c>
      <c r="P28" s="15" t="e">
        <f t="shared" si="54"/>
        <v>#DIV/0!</v>
      </c>
      <c r="Q28" s="15" t="e">
        <f t="shared" si="54"/>
        <v>#DIV/0!</v>
      </c>
      <c r="R28" s="15" t="e">
        <f t="shared" si="54"/>
        <v>#DIV/0!</v>
      </c>
      <c r="S28" s="15" t="e">
        <f t="shared" si="54"/>
        <v>#DIV/0!</v>
      </c>
      <c r="T28" s="15" t="e">
        <f t="shared" si="54"/>
        <v>#DIV/0!</v>
      </c>
      <c r="U28" s="15" t="e">
        <f t="shared" si="54"/>
        <v>#DIV/0!</v>
      </c>
      <c r="V28" s="15" t="e">
        <f t="shared" si="54"/>
        <v>#DIV/0!</v>
      </c>
      <c r="W28" s="15" t="e">
        <f t="shared" si="54"/>
        <v>#DIV/0!</v>
      </c>
      <c r="X28" s="15" t="e">
        <f t="shared" si="54"/>
        <v>#DIV/0!</v>
      </c>
      <c r="Y28" s="15">
        <f t="shared" si="54"/>
        <v>0.53311710481392971</v>
      </c>
      <c r="Z28" s="15">
        <f t="shared" si="54"/>
        <v>0.50540392013189228</v>
      </c>
      <c r="AA28" s="15">
        <f t="shared" si="54"/>
        <v>0.46530734632683657</v>
      </c>
      <c r="AB28" s="15">
        <f t="shared" si="54"/>
        <v>0.46303039310396077</v>
      </c>
      <c r="AC28" s="15">
        <f t="shared" si="54"/>
        <v>0.3361385037443464</v>
      </c>
      <c r="AD28" s="15">
        <f t="shared" si="54"/>
        <v>0.17148156659334887</v>
      </c>
      <c r="AE28" s="15" t="e">
        <f t="shared" si="54"/>
        <v>#DIV/0!</v>
      </c>
      <c r="AF28" s="15" t="e">
        <f t="shared" si="54"/>
        <v>#DIV/0!</v>
      </c>
      <c r="AG28" s="15" t="e">
        <f t="shared" si="54"/>
        <v>#DIV/0!</v>
      </c>
      <c r="AH28" s="15" t="e">
        <f t="shared" si="54"/>
        <v>#DIV/0!</v>
      </c>
      <c r="AI28" s="15" t="e">
        <f t="shared" si="54"/>
        <v>#DIV/0!</v>
      </c>
      <c r="AJ28" s="15" t="e">
        <f t="shared" si="54"/>
        <v>#DIV/0!</v>
      </c>
      <c r="AK28" s="15" t="e">
        <f t="shared" si="54"/>
        <v>#DIV/0!</v>
      </c>
      <c r="AL28" s="15" t="e">
        <f t="shared" si="54"/>
        <v>#DIV/0!</v>
      </c>
      <c r="AM28" s="15" t="e">
        <f t="shared" si="54"/>
        <v>#DIV/0!</v>
      </c>
      <c r="AN28" s="15" t="e">
        <f t="shared" si="54"/>
        <v>#DIV/0!</v>
      </c>
      <c r="AO28" s="15" t="e">
        <f t="shared" si="54"/>
        <v>#DIV/0!</v>
      </c>
      <c r="AP28" s="15" t="e">
        <f t="shared" si="54"/>
        <v>#DIV/0!</v>
      </c>
    </row>
    <row r="29" spans="2:42" x14ac:dyDescent="0.35">
      <c r="B29" s="3" t="s">
        <v>31</v>
      </c>
      <c r="J29" s="15" t="e">
        <f>J15/J$19</f>
        <v>#DIV/0!</v>
      </c>
      <c r="K29" s="15" t="e">
        <f t="shared" ref="K29:AP29" si="55">K15/K$19</f>
        <v>#DIV/0!</v>
      </c>
      <c r="L29" s="15" t="e">
        <f t="shared" si="55"/>
        <v>#DIV/0!</v>
      </c>
      <c r="M29" s="15" t="e">
        <f t="shared" si="55"/>
        <v>#DIV/0!</v>
      </c>
      <c r="N29" s="15" t="e">
        <f t="shared" si="55"/>
        <v>#DIV/0!</v>
      </c>
      <c r="O29" s="15" t="e">
        <f t="shared" si="55"/>
        <v>#DIV/0!</v>
      </c>
      <c r="P29" s="15" t="e">
        <f t="shared" si="55"/>
        <v>#DIV/0!</v>
      </c>
      <c r="Q29" s="15" t="e">
        <f t="shared" si="55"/>
        <v>#DIV/0!</v>
      </c>
      <c r="R29" s="15" t="e">
        <f t="shared" si="55"/>
        <v>#DIV/0!</v>
      </c>
      <c r="S29" s="15" t="e">
        <f t="shared" si="55"/>
        <v>#DIV/0!</v>
      </c>
      <c r="T29" s="15" t="e">
        <f t="shared" si="55"/>
        <v>#DIV/0!</v>
      </c>
      <c r="U29" s="15" t="e">
        <f t="shared" si="55"/>
        <v>#DIV/0!</v>
      </c>
      <c r="V29" s="15" t="e">
        <f t="shared" si="55"/>
        <v>#DIV/0!</v>
      </c>
      <c r="W29" s="15" t="e">
        <f t="shared" si="55"/>
        <v>#DIV/0!</v>
      </c>
      <c r="X29" s="15" t="e">
        <f t="shared" si="55"/>
        <v>#DIV/0!</v>
      </c>
      <c r="Y29" s="15">
        <f t="shared" si="55"/>
        <v>9.6449300102424029E-2</v>
      </c>
      <c r="Z29" s="15">
        <f t="shared" si="55"/>
        <v>0.11100934237039752</v>
      </c>
      <c r="AA29" s="15">
        <f t="shared" si="55"/>
        <v>6.3148425787106444E-2</v>
      </c>
      <c r="AB29" s="15">
        <f t="shared" si="55"/>
        <v>7.843501523370737E-2</v>
      </c>
      <c r="AC29" s="15">
        <f t="shared" si="55"/>
        <v>5.7240305479350488E-2</v>
      </c>
      <c r="AD29" s="15">
        <f t="shared" si="55"/>
        <v>2.5491612225468634E-2</v>
      </c>
      <c r="AE29" s="15" t="e">
        <f t="shared" si="55"/>
        <v>#DIV/0!</v>
      </c>
      <c r="AF29" s="15" t="e">
        <f t="shared" si="55"/>
        <v>#DIV/0!</v>
      </c>
      <c r="AG29" s="15" t="e">
        <f t="shared" si="55"/>
        <v>#DIV/0!</v>
      </c>
      <c r="AH29" s="15" t="e">
        <f t="shared" si="55"/>
        <v>#DIV/0!</v>
      </c>
      <c r="AI29" s="15" t="e">
        <f t="shared" si="55"/>
        <v>#DIV/0!</v>
      </c>
      <c r="AJ29" s="15" t="e">
        <f t="shared" si="55"/>
        <v>#DIV/0!</v>
      </c>
      <c r="AK29" s="15" t="e">
        <f t="shared" si="55"/>
        <v>#DIV/0!</v>
      </c>
      <c r="AL29" s="15" t="e">
        <f t="shared" si="55"/>
        <v>#DIV/0!</v>
      </c>
      <c r="AM29" s="15" t="e">
        <f t="shared" si="55"/>
        <v>#DIV/0!</v>
      </c>
      <c r="AN29" s="15" t="e">
        <f t="shared" si="55"/>
        <v>#DIV/0!</v>
      </c>
      <c r="AO29" s="15" t="e">
        <f t="shared" si="55"/>
        <v>#DIV/0!</v>
      </c>
      <c r="AP29" s="15" t="e">
        <f t="shared" si="55"/>
        <v>#DIV/0!</v>
      </c>
    </row>
    <row r="30" spans="2:42" s="12" customFormat="1" x14ac:dyDescent="0.35">
      <c r="B30" s="21" t="s">
        <v>30</v>
      </c>
      <c r="J30" s="17" t="e">
        <f>J16/J$19</f>
        <v>#DIV/0!</v>
      </c>
      <c r="K30" s="17" t="e">
        <f t="shared" ref="K30:AP30" si="56">K16/K$19</f>
        <v>#DIV/0!</v>
      </c>
      <c r="L30" s="17" t="e">
        <f t="shared" si="56"/>
        <v>#DIV/0!</v>
      </c>
      <c r="M30" s="17" t="e">
        <f t="shared" si="56"/>
        <v>#DIV/0!</v>
      </c>
      <c r="N30" s="17" t="e">
        <f t="shared" si="56"/>
        <v>#DIV/0!</v>
      </c>
      <c r="O30" s="17" t="e">
        <f t="shared" si="56"/>
        <v>#DIV/0!</v>
      </c>
      <c r="P30" s="17" t="e">
        <f t="shared" si="56"/>
        <v>#DIV/0!</v>
      </c>
      <c r="Q30" s="17" t="e">
        <f t="shared" si="56"/>
        <v>#DIV/0!</v>
      </c>
      <c r="R30" s="17" t="e">
        <f t="shared" si="56"/>
        <v>#DIV/0!</v>
      </c>
      <c r="S30" s="17" t="e">
        <f t="shared" si="56"/>
        <v>#DIV/0!</v>
      </c>
      <c r="T30" s="17" t="e">
        <f t="shared" si="56"/>
        <v>#DIV/0!</v>
      </c>
      <c r="U30" s="17" t="e">
        <f t="shared" si="56"/>
        <v>#DIV/0!</v>
      </c>
      <c r="V30" s="17" t="e">
        <f t="shared" si="56"/>
        <v>#DIV/0!</v>
      </c>
      <c r="W30" s="17" t="e">
        <f t="shared" si="56"/>
        <v>#DIV/0!</v>
      </c>
      <c r="X30" s="17" t="e">
        <f t="shared" si="56"/>
        <v>#DIV/0!</v>
      </c>
      <c r="Y30" s="17">
        <f t="shared" si="56"/>
        <v>0.2502560600887675</v>
      </c>
      <c r="Z30" s="17">
        <f t="shared" si="56"/>
        <v>0.27321853819380837</v>
      </c>
      <c r="AA30" s="17">
        <f t="shared" si="56"/>
        <v>0.40155922038980507</v>
      </c>
      <c r="AB30" s="17">
        <f t="shared" si="56"/>
        <v>0.39433008842981349</v>
      </c>
      <c r="AC30" s="17">
        <f t="shared" si="56"/>
        <v>0.55627641432490549</v>
      </c>
      <c r="AD30" s="17">
        <f t="shared" si="56"/>
        <v>0.78009586028035849</v>
      </c>
      <c r="AE30" s="17" t="e">
        <f t="shared" si="56"/>
        <v>#DIV/0!</v>
      </c>
      <c r="AF30" s="17" t="e">
        <f t="shared" si="56"/>
        <v>#DIV/0!</v>
      </c>
      <c r="AG30" s="17" t="e">
        <f t="shared" si="56"/>
        <v>#DIV/0!</v>
      </c>
      <c r="AH30" s="17" t="e">
        <f t="shared" si="56"/>
        <v>#DIV/0!</v>
      </c>
      <c r="AI30" s="17" t="e">
        <f t="shared" si="56"/>
        <v>#DIV/0!</v>
      </c>
      <c r="AJ30" s="17" t="e">
        <f t="shared" si="56"/>
        <v>#DIV/0!</v>
      </c>
      <c r="AK30" s="17" t="e">
        <f t="shared" si="56"/>
        <v>#DIV/0!</v>
      </c>
      <c r="AL30" s="17" t="e">
        <f t="shared" si="56"/>
        <v>#DIV/0!</v>
      </c>
      <c r="AM30" s="17" t="e">
        <f t="shared" si="56"/>
        <v>#DIV/0!</v>
      </c>
      <c r="AN30" s="17" t="e">
        <f t="shared" si="56"/>
        <v>#DIV/0!</v>
      </c>
      <c r="AO30" s="17" t="e">
        <f t="shared" si="56"/>
        <v>#DIV/0!</v>
      </c>
      <c r="AP30" s="17" t="e">
        <f t="shared" si="56"/>
        <v>#DIV/0!</v>
      </c>
    </row>
    <row r="31" spans="2:42" x14ac:dyDescent="0.35">
      <c r="B31" s="3" t="s">
        <v>32</v>
      </c>
      <c r="J31" s="15" t="e">
        <f>J17/J$19</f>
        <v>#DIV/0!</v>
      </c>
      <c r="K31" s="15" t="e">
        <f t="shared" ref="K31:AP31" si="57">K17/K$19</f>
        <v>#DIV/0!</v>
      </c>
      <c r="L31" s="15" t="e">
        <f t="shared" si="57"/>
        <v>#DIV/0!</v>
      </c>
      <c r="M31" s="15" t="e">
        <f t="shared" si="57"/>
        <v>#DIV/0!</v>
      </c>
      <c r="N31" s="15" t="e">
        <f t="shared" si="57"/>
        <v>#DIV/0!</v>
      </c>
      <c r="O31" s="15" t="e">
        <f t="shared" si="57"/>
        <v>#DIV/0!</v>
      </c>
      <c r="P31" s="15" t="e">
        <f t="shared" si="57"/>
        <v>#DIV/0!</v>
      </c>
      <c r="Q31" s="15" t="e">
        <f t="shared" si="57"/>
        <v>#DIV/0!</v>
      </c>
      <c r="R31" s="15" t="e">
        <f t="shared" si="57"/>
        <v>#DIV/0!</v>
      </c>
      <c r="S31" s="15" t="e">
        <f t="shared" si="57"/>
        <v>#DIV/0!</v>
      </c>
      <c r="T31" s="15" t="e">
        <f t="shared" si="57"/>
        <v>#DIV/0!</v>
      </c>
      <c r="U31" s="15" t="e">
        <f t="shared" si="57"/>
        <v>#DIV/0!</v>
      </c>
      <c r="V31" s="15" t="e">
        <f t="shared" si="57"/>
        <v>#DIV/0!</v>
      </c>
      <c r="W31" s="15" t="e">
        <f t="shared" si="57"/>
        <v>#DIV/0!</v>
      </c>
      <c r="X31" s="15" t="e">
        <f t="shared" si="57"/>
        <v>#DIV/0!</v>
      </c>
      <c r="Y31" s="15">
        <f t="shared" si="57"/>
        <v>5.4711505633321951E-2</v>
      </c>
      <c r="Z31" s="15">
        <f t="shared" si="57"/>
        <v>6.4114306649569519E-2</v>
      </c>
      <c r="AA31" s="15">
        <f t="shared" si="57"/>
        <v>3.2143928035982011E-2</v>
      </c>
      <c r="AB31" s="15">
        <f t="shared" si="57"/>
        <v>2.1029947239354984E-2</v>
      </c>
      <c r="AC31" s="15">
        <f t="shared" si="57"/>
        <v>3.3476681248609773E-2</v>
      </c>
      <c r="AD31" s="15">
        <f t="shared" si="57"/>
        <v>1.7908144840944159E-2</v>
      </c>
      <c r="AE31" s="15" t="e">
        <f t="shared" si="57"/>
        <v>#DIV/0!</v>
      </c>
      <c r="AF31" s="15" t="e">
        <f t="shared" si="57"/>
        <v>#DIV/0!</v>
      </c>
      <c r="AG31" s="15" t="e">
        <f t="shared" si="57"/>
        <v>#DIV/0!</v>
      </c>
      <c r="AH31" s="15" t="e">
        <f t="shared" si="57"/>
        <v>#DIV/0!</v>
      </c>
      <c r="AI31" s="15" t="e">
        <f t="shared" si="57"/>
        <v>#DIV/0!</v>
      </c>
      <c r="AJ31" s="15" t="e">
        <f t="shared" si="57"/>
        <v>#DIV/0!</v>
      </c>
      <c r="AK31" s="15" t="e">
        <f t="shared" si="57"/>
        <v>#DIV/0!</v>
      </c>
      <c r="AL31" s="15" t="e">
        <f t="shared" si="57"/>
        <v>#DIV/0!</v>
      </c>
      <c r="AM31" s="15" t="e">
        <f t="shared" si="57"/>
        <v>#DIV/0!</v>
      </c>
      <c r="AN31" s="15" t="e">
        <f t="shared" si="57"/>
        <v>#DIV/0!</v>
      </c>
      <c r="AO31" s="15" t="e">
        <f t="shared" si="57"/>
        <v>#DIV/0!</v>
      </c>
      <c r="AP31" s="15" t="e">
        <f t="shared" si="57"/>
        <v>#DIV/0!</v>
      </c>
    </row>
    <row r="32" spans="2:42" s="11" customFormat="1" x14ac:dyDescent="0.35">
      <c r="B32" s="20" t="s">
        <v>33</v>
      </c>
      <c r="J32" s="16" t="e">
        <f>J18/J$19</f>
        <v>#DIV/0!</v>
      </c>
      <c r="K32" s="16" t="e">
        <f t="shared" ref="K32:AP32" si="58">K18/K$19</f>
        <v>#DIV/0!</v>
      </c>
      <c r="L32" s="16" t="e">
        <f t="shared" si="58"/>
        <v>#DIV/0!</v>
      </c>
      <c r="M32" s="16" t="e">
        <f t="shared" si="58"/>
        <v>#DIV/0!</v>
      </c>
      <c r="N32" s="16" t="e">
        <f t="shared" si="58"/>
        <v>#DIV/0!</v>
      </c>
      <c r="O32" s="16" t="e">
        <f t="shared" si="58"/>
        <v>#DIV/0!</v>
      </c>
      <c r="P32" s="16" t="e">
        <f t="shared" si="58"/>
        <v>#DIV/0!</v>
      </c>
      <c r="Q32" s="16" t="e">
        <f t="shared" si="58"/>
        <v>#DIV/0!</v>
      </c>
      <c r="R32" s="16" t="e">
        <f t="shared" si="58"/>
        <v>#DIV/0!</v>
      </c>
      <c r="S32" s="16" t="e">
        <f t="shared" si="58"/>
        <v>#DIV/0!</v>
      </c>
      <c r="T32" s="16" t="e">
        <f t="shared" si="58"/>
        <v>#DIV/0!</v>
      </c>
      <c r="U32" s="16" t="e">
        <f t="shared" si="58"/>
        <v>#DIV/0!</v>
      </c>
      <c r="V32" s="16" t="e">
        <f t="shared" si="58"/>
        <v>#DIV/0!</v>
      </c>
      <c r="W32" s="16" t="e">
        <f t="shared" si="58"/>
        <v>#DIV/0!</v>
      </c>
      <c r="X32" s="16" t="e">
        <f t="shared" si="58"/>
        <v>#DIV/0!</v>
      </c>
      <c r="Y32" s="16">
        <f t="shared" si="58"/>
        <v>6.5466029361556849E-2</v>
      </c>
      <c r="Z32" s="16">
        <f t="shared" si="58"/>
        <v>4.6253892654332295E-2</v>
      </c>
      <c r="AA32" s="16">
        <f t="shared" si="58"/>
        <v>3.7841079460269864E-2</v>
      </c>
      <c r="AB32" s="16">
        <f t="shared" si="58"/>
        <v>4.3174555993163409E-2</v>
      </c>
      <c r="AC32" s="16">
        <f t="shared" si="58"/>
        <v>1.6868095202787869E-2</v>
      </c>
      <c r="AD32" s="16">
        <f t="shared" si="58"/>
        <v>5.0228160598798461E-3</v>
      </c>
      <c r="AE32" s="16" t="e">
        <f t="shared" si="58"/>
        <v>#DIV/0!</v>
      </c>
      <c r="AF32" s="16" t="e">
        <f t="shared" si="58"/>
        <v>#DIV/0!</v>
      </c>
      <c r="AG32" s="16" t="e">
        <f t="shared" si="58"/>
        <v>#DIV/0!</v>
      </c>
      <c r="AH32" s="16" t="e">
        <f t="shared" si="58"/>
        <v>#DIV/0!</v>
      </c>
      <c r="AI32" s="16" t="e">
        <f t="shared" si="58"/>
        <v>#DIV/0!</v>
      </c>
      <c r="AJ32" s="16" t="e">
        <f t="shared" si="58"/>
        <v>#DIV/0!</v>
      </c>
      <c r="AK32" s="16" t="e">
        <f t="shared" si="58"/>
        <v>#DIV/0!</v>
      </c>
      <c r="AL32" s="16" t="e">
        <f t="shared" si="58"/>
        <v>#DIV/0!</v>
      </c>
      <c r="AM32" s="16" t="e">
        <f t="shared" si="58"/>
        <v>#DIV/0!</v>
      </c>
      <c r="AN32" s="16" t="e">
        <f t="shared" si="58"/>
        <v>#DIV/0!</v>
      </c>
      <c r="AO32" s="16" t="e">
        <f t="shared" si="58"/>
        <v>#DIV/0!</v>
      </c>
      <c r="AP32" s="16" t="e">
        <f t="shared" si="58"/>
        <v>#DIV/0!</v>
      </c>
    </row>
    <row r="33" spans="2:94" x14ac:dyDescent="0.35">
      <c r="B33" s="3" t="s">
        <v>1711</v>
      </c>
      <c r="J33" s="15" t="e">
        <f>SUM(J28:J32)</f>
        <v>#DIV/0!</v>
      </c>
      <c r="K33" s="15" t="e">
        <f t="shared" ref="K33:AP33" si="59">SUM(K28:K32)</f>
        <v>#DIV/0!</v>
      </c>
      <c r="L33" s="15" t="e">
        <f t="shared" si="59"/>
        <v>#DIV/0!</v>
      </c>
      <c r="M33" s="15" t="e">
        <f t="shared" si="59"/>
        <v>#DIV/0!</v>
      </c>
      <c r="N33" s="15" t="e">
        <f t="shared" si="59"/>
        <v>#DIV/0!</v>
      </c>
      <c r="O33" s="15" t="e">
        <f t="shared" si="59"/>
        <v>#DIV/0!</v>
      </c>
      <c r="P33" s="15" t="e">
        <f t="shared" si="59"/>
        <v>#DIV/0!</v>
      </c>
      <c r="Q33" s="15" t="e">
        <f t="shared" si="59"/>
        <v>#DIV/0!</v>
      </c>
      <c r="R33" s="15" t="e">
        <f t="shared" si="59"/>
        <v>#DIV/0!</v>
      </c>
      <c r="S33" s="15" t="e">
        <f t="shared" si="59"/>
        <v>#DIV/0!</v>
      </c>
      <c r="T33" s="15" t="e">
        <f t="shared" si="59"/>
        <v>#DIV/0!</v>
      </c>
      <c r="U33" s="15" t="e">
        <f t="shared" si="59"/>
        <v>#DIV/0!</v>
      </c>
      <c r="V33" s="15" t="e">
        <f t="shared" si="59"/>
        <v>#DIV/0!</v>
      </c>
      <c r="W33" s="15" t="e">
        <f t="shared" si="59"/>
        <v>#DIV/0!</v>
      </c>
      <c r="X33" s="15" t="e">
        <f t="shared" si="59"/>
        <v>#DIV/0!</v>
      </c>
      <c r="Y33" s="15">
        <f t="shared" si="59"/>
        <v>1</v>
      </c>
      <c r="Z33" s="15">
        <f t="shared" si="59"/>
        <v>1</v>
      </c>
      <c r="AA33" s="15">
        <f t="shared" si="59"/>
        <v>0.99999999999999989</v>
      </c>
      <c r="AB33" s="15">
        <f t="shared" si="59"/>
        <v>1</v>
      </c>
      <c r="AC33" s="15">
        <f t="shared" si="59"/>
        <v>1</v>
      </c>
      <c r="AD33" s="15">
        <f t="shared" si="59"/>
        <v>1</v>
      </c>
      <c r="AE33" s="15" t="e">
        <f t="shared" si="59"/>
        <v>#DIV/0!</v>
      </c>
      <c r="AF33" s="15" t="e">
        <f t="shared" si="59"/>
        <v>#DIV/0!</v>
      </c>
      <c r="AG33" s="15" t="e">
        <f t="shared" si="59"/>
        <v>#DIV/0!</v>
      </c>
      <c r="AH33" s="15" t="e">
        <f t="shared" si="59"/>
        <v>#DIV/0!</v>
      </c>
      <c r="AI33" s="15" t="e">
        <f t="shared" si="59"/>
        <v>#DIV/0!</v>
      </c>
      <c r="AJ33" s="15" t="e">
        <f t="shared" si="59"/>
        <v>#DIV/0!</v>
      </c>
      <c r="AK33" s="15" t="e">
        <f t="shared" si="59"/>
        <v>#DIV/0!</v>
      </c>
      <c r="AL33" s="15" t="e">
        <f t="shared" si="59"/>
        <v>#DIV/0!</v>
      </c>
      <c r="AM33" s="15" t="e">
        <f t="shared" si="59"/>
        <v>#DIV/0!</v>
      </c>
      <c r="AN33" s="15" t="e">
        <f t="shared" si="59"/>
        <v>#DIV/0!</v>
      </c>
      <c r="AO33" s="15" t="e">
        <f t="shared" si="59"/>
        <v>#DIV/0!</v>
      </c>
      <c r="AP33" s="15" t="e">
        <f t="shared" si="59"/>
        <v>#DIV/0!</v>
      </c>
    </row>
    <row r="34" spans="2:94" x14ac:dyDescent="0.35">
      <c r="B34" s="3"/>
    </row>
    <row r="35" spans="2:94" s="7" customFormat="1" x14ac:dyDescent="0.35">
      <c r="B35" s="7" t="s">
        <v>1712</v>
      </c>
    </row>
    <row r="36" spans="2:94" s="21" customFormat="1" x14ac:dyDescent="0.35">
      <c r="B36" s="21" t="s">
        <v>21</v>
      </c>
      <c r="V36" s="21">
        <v>5010</v>
      </c>
      <c r="W36" s="21">
        <v>6910</v>
      </c>
      <c r="X36" s="21">
        <v>9714</v>
      </c>
      <c r="Y36" s="21">
        <v>11716</v>
      </c>
      <c r="Z36" s="21">
        <v>10918</v>
      </c>
      <c r="AA36" s="21">
        <v>16675</v>
      </c>
      <c r="AB36" s="21">
        <v>26914</v>
      </c>
      <c r="AC36" s="21">
        <v>26974</v>
      </c>
      <c r="AD36" s="21">
        <v>60922</v>
      </c>
      <c r="AE36" s="21">
        <f>AD36*(1+AE56)</f>
        <v>82244.700000000012</v>
      </c>
      <c r="AF36" s="21">
        <f t="shared" ref="AF36:AP36" si="60">AE36*(1+AF56)</f>
        <v>111030.34500000003</v>
      </c>
      <c r="AG36" s="21">
        <f t="shared" si="60"/>
        <v>149890.96575000006</v>
      </c>
      <c r="AH36" s="21">
        <f t="shared" si="60"/>
        <v>202352.80376250009</v>
      </c>
      <c r="AI36" s="21">
        <f t="shared" si="60"/>
        <v>273176.28507937514</v>
      </c>
      <c r="AJ36" s="21">
        <f t="shared" si="60"/>
        <v>355129.1706031877</v>
      </c>
      <c r="AK36" s="21">
        <f t="shared" si="60"/>
        <v>461667.92178414401</v>
      </c>
      <c r="AL36" s="21">
        <f t="shared" si="60"/>
        <v>600168.29831938725</v>
      </c>
      <c r="AM36" s="21">
        <f t="shared" si="60"/>
        <v>780218.78781520342</v>
      </c>
      <c r="AN36" s="21">
        <f t="shared" si="60"/>
        <v>1014284.4241597644</v>
      </c>
      <c r="AO36" s="21">
        <f t="shared" si="60"/>
        <v>1318569.7514076938</v>
      </c>
      <c r="AP36" s="21">
        <f t="shared" si="60"/>
        <v>1714140.6768300021</v>
      </c>
      <c r="AQ36" s="21">
        <f>AP36*(1+AG76)</f>
        <v>1731282.0835983022</v>
      </c>
      <c r="AR36" s="21">
        <f t="shared" ref="AR36:CP36" si="61">AQ36*(1+AH76)</f>
        <v>1731282.0835983022</v>
      </c>
      <c r="AS36" s="21">
        <f t="shared" si="61"/>
        <v>1731282.0835983022</v>
      </c>
      <c r="AT36" s="21">
        <f t="shared" si="61"/>
        <v>1731282.0835983022</v>
      </c>
      <c r="AU36" s="21">
        <f t="shared" si="61"/>
        <v>1731282.0835983022</v>
      </c>
      <c r="AV36" s="21">
        <f t="shared" si="61"/>
        <v>1731282.0835983022</v>
      </c>
      <c r="AW36" s="21">
        <f t="shared" si="61"/>
        <v>1731282.0835983022</v>
      </c>
      <c r="AX36" s="21">
        <f t="shared" si="61"/>
        <v>1731282.0835983022</v>
      </c>
      <c r="AY36" s="21">
        <f t="shared" si="61"/>
        <v>1731282.0835983022</v>
      </c>
      <c r="AZ36" s="21">
        <f t="shared" si="61"/>
        <v>1731282.0835983022</v>
      </c>
      <c r="BA36" s="21">
        <f t="shared" si="61"/>
        <v>1731282.0835983022</v>
      </c>
      <c r="BB36" s="21">
        <f t="shared" si="61"/>
        <v>1731282.0835983022</v>
      </c>
      <c r="BC36" s="21">
        <f t="shared" si="61"/>
        <v>1731282.0835983022</v>
      </c>
      <c r="BD36" s="21">
        <f t="shared" si="61"/>
        <v>1731282.0835983022</v>
      </c>
      <c r="BE36" s="21">
        <f t="shared" si="61"/>
        <v>1731282.0835983022</v>
      </c>
      <c r="BF36" s="21">
        <f t="shared" si="61"/>
        <v>1731282.0835983022</v>
      </c>
      <c r="BG36" s="21">
        <f t="shared" si="61"/>
        <v>1731282.0835983022</v>
      </c>
      <c r="BH36" s="21">
        <f t="shared" si="61"/>
        <v>1731282.0835983022</v>
      </c>
      <c r="BI36" s="21">
        <f t="shared" si="61"/>
        <v>1731282.0835983022</v>
      </c>
      <c r="BJ36" s="21">
        <f t="shared" si="61"/>
        <v>1731282.0835983022</v>
      </c>
      <c r="BK36" s="21">
        <f t="shared" si="61"/>
        <v>1731282.0835983022</v>
      </c>
      <c r="BL36" s="21">
        <f t="shared" si="61"/>
        <v>1731282.0835983022</v>
      </c>
      <c r="BM36" s="21">
        <f t="shared" si="61"/>
        <v>1731282.0835983022</v>
      </c>
      <c r="BN36" s="21">
        <f t="shared" si="61"/>
        <v>1731282.0835983022</v>
      </c>
      <c r="BO36" s="21">
        <f t="shared" si="61"/>
        <v>1731282.0835983022</v>
      </c>
      <c r="BP36" s="21">
        <f t="shared" si="61"/>
        <v>1731282.0835983022</v>
      </c>
      <c r="BQ36" s="21">
        <f t="shared" si="61"/>
        <v>1731282.0835983022</v>
      </c>
      <c r="BR36" s="21">
        <f t="shared" si="61"/>
        <v>1731282.0835983022</v>
      </c>
      <c r="BS36" s="21">
        <f t="shared" si="61"/>
        <v>1731282.0835983022</v>
      </c>
      <c r="BT36" s="21">
        <f t="shared" si="61"/>
        <v>1731282.0835983022</v>
      </c>
      <c r="BU36" s="21">
        <f t="shared" si="61"/>
        <v>1731282.0835983022</v>
      </c>
      <c r="BV36" s="21">
        <f t="shared" si="61"/>
        <v>1731282.0835983022</v>
      </c>
      <c r="BW36" s="21">
        <f t="shared" si="61"/>
        <v>1731282.0835983022</v>
      </c>
      <c r="BX36" s="21">
        <f t="shared" si="61"/>
        <v>1731282.0835983022</v>
      </c>
      <c r="BY36" s="21">
        <f t="shared" si="61"/>
        <v>1731282.0835983022</v>
      </c>
      <c r="BZ36" s="21">
        <f t="shared" si="61"/>
        <v>1731282.0835983022</v>
      </c>
      <c r="CA36" s="21">
        <f t="shared" si="61"/>
        <v>1731282.0835983022</v>
      </c>
      <c r="CB36" s="21">
        <f t="shared" si="61"/>
        <v>1731282.0835983022</v>
      </c>
      <c r="CC36" s="21">
        <f t="shared" si="61"/>
        <v>1731282.0835983022</v>
      </c>
      <c r="CD36" s="21">
        <f t="shared" si="61"/>
        <v>1731282.0835983022</v>
      </c>
      <c r="CE36" s="21">
        <f t="shared" si="61"/>
        <v>1731282.0835983022</v>
      </c>
      <c r="CF36" s="21">
        <f t="shared" si="61"/>
        <v>1731282.0835983022</v>
      </c>
      <c r="CG36" s="21">
        <f t="shared" si="61"/>
        <v>1731282.0835983022</v>
      </c>
      <c r="CH36" s="21">
        <f t="shared" si="61"/>
        <v>1731282.0835983022</v>
      </c>
      <c r="CI36" s="21">
        <f t="shared" si="61"/>
        <v>1731282.0835983022</v>
      </c>
      <c r="CJ36" s="21">
        <f t="shared" si="61"/>
        <v>1731282.0835983022</v>
      </c>
      <c r="CK36" s="21">
        <f t="shared" si="61"/>
        <v>1731282.0835983022</v>
      </c>
      <c r="CL36" s="21">
        <f t="shared" si="61"/>
        <v>1731282.0835983022</v>
      </c>
      <c r="CM36" s="21">
        <f t="shared" si="61"/>
        <v>1731282.0835983022</v>
      </c>
      <c r="CN36" s="21">
        <f t="shared" si="61"/>
        <v>1731282.0835983022</v>
      </c>
      <c r="CO36" s="21">
        <f t="shared" si="61"/>
        <v>1731282.0835983022</v>
      </c>
      <c r="CP36" s="21">
        <f t="shared" si="61"/>
        <v>1731282.0835983022</v>
      </c>
    </row>
    <row r="37" spans="2:94" s="20" customFormat="1" x14ac:dyDescent="0.35">
      <c r="B37" s="20" t="s">
        <v>48</v>
      </c>
      <c r="V37" s="20">
        <v>2199</v>
      </c>
      <c r="W37" s="20">
        <v>2847</v>
      </c>
      <c r="X37" s="20">
        <v>3892</v>
      </c>
      <c r="Y37" s="20">
        <v>4545</v>
      </c>
      <c r="Z37" s="20">
        <v>4150</v>
      </c>
      <c r="AA37" s="20">
        <v>6279</v>
      </c>
      <c r="AB37" s="20">
        <v>9439</v>
      </c>
      <c r="AC37" s="20">
        <v>11618</v>
      </c>
      <c r="AD37" s="20">
        <v>16621</v>
      </c>
    </row>
    <row r="38" spans="2:94" s="21" customFormat="1" x14ac:dyDescent="0.35">
      <c r="B38" s="21" t="s">
        <v>49</v>
      </c>
      <c r="J38" s="21">
        <f>J36-J37</f>
        <v>0</v>
      </c>
      <c r="K38" s="21">
        <f t="shared" ref="K38:AD38" si="62">K36-K37</f>
        <v>0</v>
      </c>
      <c r="L38" s="21">
        <f t="shared" si="62"/>
        <v>0</v>
      </c>
      <c r="M38" s="21">
        <f t="shared" si="62"/>
        <v>0</v>
      </c>
      <c r="N38" s="21">
        <f t="shared" si="62"/>
        <v>0</v>
      </c>
      <c r="O38" s="21">
        <f t="shared" si="62"/>
        <v>0</v>
      </c>
      <c r="P38" s="21">
        <f t="shared" si="62"/>
        <v>0</v>
      </c>
      <c r="Q38" s="21">
        <f t="shared" si="62"/>
        <v>0</v>
      </c>
      <c r="R38" s="21">
        <f t="shared" si="62"/>
        <v>0</v>
      </c>
      <c r="S38" s="21">
        <f t="shared" si="62"/>
        <v>0</v>
      </c>
      <c r="T38" s="21">
        <f t="shared" si="62"/>
        <v>0</v>
      </c>
      <c r="U38" s="21">
        <f t="shared" si="62"/>
        <v>0</v>
      </c>
      <c r="V38" s="21">
        <f t="shared" si="62"/>
        <v>2811</v>
      </c>
      <c r="W38" s="21">
        <f t="shared" si="62"/>
        <v>4063</v>
      </c>
      <c r="X38" s="21">
        <f t="shared" si="62"/>
        <v>5822</v>
      </c>
      <c r="Y38" s="21">
        <f t="shared" si="62"/>
        <v>7171</v>
      </c>
      <c r="Z38" s="21">
        <f t="shared" si="62"/>
        <v>6768</v>
      </c>
      <c r="AA38" s="21">
        <f t="shared" si="62"/>
        <v>10396</v>
      </c>
      <c r="AB38" s="21">
        <f t="shared" si="62"/>
        <v>17475</v>
      </c>
      <c r="AC38" s="21">
        <f t="shared" si="62"/>
        <v>15356</v>
      </c>
      <c r="AD38" s="21">
        <f t="shared" si="62"/>
        <v>44301</v>
      </c>
      <c r="AE38" s="21">
        <f>AE36*AE58</f>
        <v>49346.820000000007</v>
      </c>
      <c r="AF38" s="21">
        <f>AF36*AF58</f>
        <v>66618.207000000009</v>
      </c>
      <c r="AG38" s="21">
        <f>AG36*AG58</f>
        <v>89934.579450000034</v>
      </c>
      <c r="AH38" s="21">
        <f>AH36*AH58</f>
        <v>121411.68225750004</v>
      </c>
      <c r="AI38" s="21">
        <f>AI36*AI58</f>
        <v>163905.77104762508</v>
      </c>
      <c r="AJ38" s="21">
        <f>AJ36*AJ58</f>
        <v>213077.5023619126</v>
      </c>
      <c r="AK38" s="21">
        <f>AK36*AK58</f>
        <v>277000.75307048642</v>
      </c>
      <c r="AL38" s="21">
        <f>AL36*AL58</f>
        <v>360100.97899163235</v>
      </c>
      <c r="AM38" s="21">
        <f>AM36*AM58</f>
        <v>468131.27268912207</v>
      </c>
      <c r="AN38" s="21">
        <f>AN36*AN58</f>
        <v>608570.65449585859</v>
      </c>
      <c r="AO38" s="21">
        <f>AO36*AO58</f>
        <v>791141.8508446163</v>
      </c>
      <c r="AP38" s="21">
        <f>AP36*AP58</f>
        <v>1028484.4060980012</v>
      </c>
    </row>
    <row r="39" spans="2:94" s="3" customFormat="1" x14ac:dyDescent="0.35">
      <c r="B39" s="3" t="s">
        <v>51</v>
      </c>
      <c r="V39" s="3">
        <v>1331</v>
      </c>
      <c r="W39" s="3">
        <v>1463</v>
      </c>
      <c r="X39" s="3">
        <v>1797</v>
      </c>
      <c r="Y39" s="3">
        <v>2376</v>
      </c>
      <c r="Z39" s="3">
        <v>2829</v>
      </c>
      <c r="AA39" s="3">
        <v>3924</v>
      </c>
      <c r="AB39" s="3">
        <v>5268</v>
      </c>
      <c r="AC39" s="3">
        <v>7339</v>
      </c>
      <c r="AD39" s="3">
        <v>8675</v>
      </c>
      <c r="AE39" s="3">
        <f>AE36*AE61</f>
        <v>18093.834000000003</v>
      </c>
      <c r="AF39" s="3">
        <f>AF36*AF61</f>
        <v>24426.675900000006</v>
      </c>
      <c r="AG39" s="3">
        <f>AG36*AG61</f>
        <v>32976.012465000014</v>
      </c>
      <c r="AH39" s="3">
        <f>AH36*AH61</f>
        <v>44517.616827750018</v>
      </c>
      <c r="AI39" s="3">
        <f>AI36*AI61</f>
        <v>60098.782717462534</v>
      </c>
      <c r="AJ39" s="3">
        <f>AJ36*AJ61</f>
        <v>60371.959002541909</v>
      </c>
      <c r="AK39" s="3">
        <f>AK36*AK61</f>
        <v>78483.546703304484</v>
      </c>
      <c r="AL39" s="3">
        <f>AL36*AL61</f>
        <v>102028.61071429584</v>
      </c>
      <c r="AM39" s="3">
        <f>AM36*AM61</f>
        <v>132637.1939285846</v>
      </c>
      <c r="AN39" s="3">
        <f>AN36*AN61</f>
        <v>172428.35210715997</v>
      </c>
      <c r="AO39" s="3">
        <f>AO36*AO61</f>
        <v>224156.85773930798</v>
      </c>
      <c r="AP39" s="3">
        <f>AP36*AP61</f>
        <v>291403.91506110039</v>
      </c>
    </row>
    <row r="40" spans="2:94" s="3" customFormat="1" x14ac:dyDescent="0.35">
      <c r="B40" s="3" t="s">
        <v>52</v>
      </c>
      <c r="V40" s="3">
        <v>602</v>
      </c>
      <c r="W40" s="3">
        <v>663</v>
      </c>
      <c r="X40" s="3">
        <v>815</v>
      </c>
      <c r="Y40" s="3">
        <v>991</v>
      </c>
      <c r="Z40" s="3">
        <v>1093</v>
      </c>
      <c r="AA40" s="3">
        <v>1940</v>
      </c>
      <c r="AB40" s="3">
        <v>2166</v>
      </c>
      <c r="AC40" s="3">
        <v>2440</v>
      </c>
      <c r="AD40" s="3">
        <v>2654</v>
      </c>
      <c r="AE40" s="3">
        <f>AE36*AE62</f>
        <v>7402.023000000001</v>
      </c>
      <c r="AF40" s="3">
        <f>AF36*AF62</f>
        <v>9992.7310500000021</v>
      </c>
      <c r="AG40" s="3">
        <f>AG36*AG62</f>
        <v>13490.186917500005</v>
      </c>
      <c r="AH40" s="3">
        <f>AH36*AH62</f>
        <v>18211.752338625007</v>
      </c>
      <c r="AI40" s="3">
        <f>AI36*AI62</f>
        <v>24585.86565714376</v>
      </c>
      <c r="AJ40" s="3">
        <f>AJ36*AJ62</f>
        <v>24859.041942223143</v>
      </c>
      <c r="AK40" s="3">
        <f>AK36*AK62</f>
        <v>32316.754524890082</v>
      </c>
      <c r="AL40" s="3">
        <f>AL36*AL62</f>
        <v>42011.78088235711</v>
      </c>
      <c r="AM40" s="3">
        <f>AM36*AM62</f>
        <v>54615.315147064248</v>
      </c>
      <c r="AN40" s="3">
        <f>AN36*AN62</f>
        <v>70999.909691183522</v>
      </c>
      <c r="AO40" s="3">
        <f>AO36*AO62</f>
        <v>92299.882598538577</v>
      </c>
      <c r="AP40" s="3">
        <f>AP36*AP62</f>
        <v>119989.84737810015</v>
      </c>
    </row>
    <row r="41" spans="2:94" s="20" customFormat="1" x14ac:dyDescent="0.35">
      <c r="B41" s="20" t="s">
        <v>53</v>
      </c>
      <c r="V41" s="20">
        <v>131</v>
      </c>
      <c r="W41" s="20">
        <v>3</v>
      </c>
      <c r="X41" s="20">
        <v>0</v>
      </c>
      <c r="Y41" s="20">
        <v>0</v>
      </c>
      <c r="Z41" s="20">
        <v>0</v>
      </c>
      <c r="AA41" s="20">
        <v>0</v>
      </c>
      <c r="AB41" s="20">
        <v>0</v>
      </c>
      <c r="AC41" s="20">
        <v>1353</v>
      </c>
      <c r="AD41" s="20">
        <v>0</v>
      </c>
      <c r="AE41" s="20">
        <v>0</v>
      </c>
      <c r="AF41" s="20">
        <v>0</v>
      </c>
      <c r="AG41" s="20">
        <v>0</v>
      </c>
      <c r="AH41" s="20">
        <v>0</v>
      </c>
      <c r="AI41" s="20">
        <v>0</v>
      </c>
      <c r="AJ41" s="20">
        <v>0</v>
      </c>
      <c r="AK41" s="20">
        <v>0</v>
      </c>
      <c r="AL41" s="20">
        <v>0</v>
      </c>
      <c r="AM41" s="20">
        <v>0</v>
      </c>
      <c r="AN41" s="20">
        <v>0</v>
      </c>
      <c r="AO41" s="20">
        <v>0</v>
      </c>
      <c r="AP41" s="20">
        <v>0</v>
      </c>
    </row>
    <row r="42" spans="2:94" s="30" customFormat="1" x14ac:dyDescent="0.35">
      <c r="B42" s="30" t="s">
        <v>1708</v>
      </c>
      <c r="J42" s="30">
        <f>SUM(J39:J41)</f>
        <v>0</v>
      </c>
      <c r="K42" s="30">
        <f t="shared" ref="K42:AP42" si="63">SUM(K39:K41)</f>
        <v>0</v>
      </c>
      <c r="L42" s="30">
        <f t="shared" si="63"/>
        <v>0</v>
      </c>
      <c r="M42" s="30">
        <f t="shared" si="63"/>
        <v>0</v>
      </c>
      <c r="N42" s="30">
        <f t="shared" si="63"/>
        <v>0</v>
      </c>
      <c r="O42" s="30">
        <f t="shared" si="63"/>
        <v>0</v>
      </c>
      <c r="P42" s="30">
        <f t="shared" si="63"/>
        <v>0</v>
      </c>
      <c r="Q42" s="30">
        <f t="shared" si="63"/>
        <v>0</v>
      </c>
      <c r="R42" s="30">
        <f t="shared" si="63"/>
        <v>0</v>
      </c>
      <c r="S42" s="30">
        <f t="shared" si="63"/>
        <v>0</v>
      </c>
      <c r="T42" s="30">
        <f t="shared" si="63"/>
        <v>0</v>
      </c>
      <c r="U42" s="30">
        <f t="shared" si="63"/>
        <v>0</v>
      </c>
      <c r="V42" s="30">
        <f t="shared" si="63"/>
        <v>2064</v>
      </c>
      <c r="W42" s="30">
        <f t="shared" si="63"/>
        <v>2129</v>
      </c>
      <c r="X42" s="30">
        <f t="shared" si="63"/>
        <v>2612</v>
      </c>
      <c r="Y42" s="30">
        <f t="shared" si="63"/>
        <v>3367</v>
      </c>
      <c r="Z42" s="30">
        <f t="shared" si="63"/>
        <v>3922</v>
      </c>
      <c r="AA42" s="30">
        <f t="shared" si="63"/>
        <v>5864</v>
      </c>
      <c r="AB42" s="30">
        <f t="shared" si="63"/>
        <v>7434</v>
      </c>
      <c r="AC42" s="30">
        <f t="shared" si="63"/>
        <v>11132</v>
      </c>
      <c r="AD42" s="30">
        <f t="shared" si="63"/>
        <v>11329</v>
      </c>
      <c r="AE42" s="30">
        <f t="shared" si="63"/>
        <v>25495.857000000004</v>
      </c>
      <c r="AF42" s="30">
        <f t="shared" si="63"/>
        <v>34419.406950000004</v>
      </c>
      <c r="AG42" s="30">
        <f t="shared" si="63"/>
        <v>46466.199382500017</v>
      </c>
      <c r="AH42" s="30">
        <f t="shared" si="63"/>
        <v>62729.369166375021</v>
      </c>
      <c r="AI42" s="30">
        <f t="shared" si="63"/>
        <v>84684.648374606302</v>
      </c>
      <c r="AJ42" s="30">
        <f t="shared" si="63"/>
        <v>85231.000944765052</v>
      </c>
      <c r="AK42" s="30">
        <f t="shared" si="63"/>
        <v>110800.30122819457</v>
      </c>
      <c r="AL42" s="30">
        <f t="shared" si="63"/>
        <v>144040.39159665295</v>
      </c>
      <c r="AM42" s="30">
        <f t="shared" si="63"/>
        <v>187252.50907564885</v>
      </c>
      <c r="AN42" s="30">
        <f t="shared" si="63"/>
        <v>243428.2617983435</v>
      </c>
      <c r="AO42" s="30">
        <f t="shared" si="63"/>
        <v>316456.74033784657</v>
      </c>
      <c r="AP42" s="30">
        <f t="shared" si="63"/>
        <v>411393.76243920054</v>
      </c>
    </row>
    <row r="43" spans="2:94" s="3" customFormat="1" x14ac:dyDescent="0.35">
      <c r="B43" s="3" t="s">
        <v>23</v>
      </c>
      <c r="J43" s="3">
        <f>J38-J42</f>
        <v>0</v>
      </c>
      <c r="K43" s="3">
        <f t="shared" ref="K43:AP43" si="64">K38-K42</f>
        <v>0</v>
      </c>
      <c r="L43" s="3">
        <f t="shared" si="64"/>
        <v>0</v>
      </c>
      <c r="M43" s="3">
        <f t="shared" si="64"/>
        <v>0</v>
      </c>
      <c r="N43" s="3">
        <f t="shared" si="64"/>
        <v>0</v>
      </c>
      <c r="O43" s="3">
        <f t="shared" si="64"/>
        <v>0</v>
      </c>
      <c r="P43" s="3">
        <f t="shared" si="64"/>
        <v>0</v>
      </c>
      <c r="Q43" s="3">
        <f t="shared" si="64"/>
        <v>0</v>
      </c>
      <c r="R43" s="3">
        <f t="shared" si="64"/>
        <v>0</v>
      </c>
      <c r="S43" s="3">
        <f t="shared" si="64"/>
        <v>0</v>
      </c>
      <c r="T43" s="3">
        <f t="shared" si="64"/>
        <v>0</v>
      </c>
      <c r="U43" s="3">
        <f t="shared" si="64"/>
        <v>0</v>
      </c>
      <c r="V43" s="3">
        <f t="shared" si="64"/>
        <v>747</v>
      </c>
      <c r="W43" s="3">
        <f t="shared" si="64"/>
        <v>1934</v>
      </c>
      <c r="X43" s="3">
        <f t="shared" si="64"/>
        <v>3210</v>
      </c>
      <c r="Y43" s="3">
        <f t="shared" si="64"/>
        <v>3804</v>
      </c>
      <c r="Z43" s="3">
        <f t="shared" si="64"/>
        <v>2846</v>
      </c>
      <c r="AA43" s="3">
        <f t="shared" si="64"/>
        <v>4532</v>
      </c>
      <c r="AB43" s="3">
        <f t="shared" si="64"/>
        <v>10041</v>
      </c>
      <c r="AC43" s="3">
        <f t="shared" si="64"/>
        <v>4224</v>
      </c>
      <c r="AD43" s="3">
        <f t="shared" si="64"/>
        <v>32972</v>
      </c>
      <c r="AE43" s="3">
        <f t="shared" si="64"/>
        <v>23850.963000000003</v>
      </c>
      <c r="AF43" s="3">
        <f t="shared" si="64"/>
        <v>32198.800050000005</v>
      </c>
      <c r="AG43" s="3">
        <f t="shared" si="64"/>
        <v>43468.380067500017</v>
      </c>
      <c r="AH43" s="3">
        <f t="shared" si="64"/>
        <v>58682.313091125019</v>
      </c>
      <c r="AI43" s="3">
        <f t="shared" si="64"/>
        <v>79221.122673018777</v>
      </c>
      <c r="AJ43" s="3">
        <f t="shared" si="64"/>
        <v>127846.50141714755</v>
      </c>
      <c r="AK43" s="3">
        <f t="shared" si="64"/>
        <v>166200.45184229186</v>
      </c>
      <c r="AL43" s="3">
        <f t="shared" si="64"/>
        <v>216060.5873949794</v>
      </c>
      <c r="AM43" s="3">
        <f t="shared" si="64"/>
        <v>280878.76361347322</v>
      </c>
      <c r="AN43" s="3">
        <f t="shared" si="64"/>
        <v>365142.39269751508</v>
      </c>
      <c r="AO43" s="3">
        <f t="shared" si="64"/>
        <v>474685.11050676974</v>
      </c>
      <c r="AP43" s="3">
        <f t="shared" si="64"/>
        <v>617090.64365880063</v>
      </c>
    </row>
    <row r="44" spans="2:94" s="3" customFormat="1" x14ac:dyDescent="0.35">
      <c r="B44" s="3" t="s">
        <v>56</v>
      </c>
      <c r="V44" s="3">
        <v>39</v>
      </c>
      <c r="W44" s="3">
        <v>54</v>
      </c>
      <c r="X44" s="3">
        <v>69</v>
      </c>
      <c r="Y44" s="3">
        <v>136</v>
      </c>
      <c r="Z44" s="3">
        <v>178</v>
      </c>
      <c r="AA44" s="3">
        <v>57</v>
      </c>
      <c r="AB44" s="3">
        <v>29</v>
      </c>
      <c r="AC44" s="3">
        <v>267</v>
      </c>
      <c r="AD44" s="3">
        <v>866</v>
      </c>
      <c r="AE44" s="3">
        <v>0</v>
      </c>
      <c r="AF44" s="3">
        <v>0</v>
      </c>
      <c r="AG44" s="3">
        <v>0</v>
      </c>
      <c r="AH44" s="3">
        <v>0</v>
      </c>
      <c r="AI44" s="3">
        <v>0</v>
      </c>
      <c r="AJ44" s="3">
        <v>0</v>
      </c>
      <c r="AK44" s="3">
        <v>0</v>
      </c>
      <c r="AL44" s="3">
        <v>0</v>
      </c>
      <c r="AM44" s="3">
        <v>0</v>
      </c>
      <c r="AN44" s="3">
        <v>0</v>
      </c>
      <c r="AO44" s="3">
        <v>0</v>
      </c>
      <c r="AP44" s="3">
        <v>0</v>
      </c>
    </row>
    <row r="45" spans="2:94" s="3" customFormat="1" x14ac:dyDescent="0.35">
      <c r="B45" s="3" t="s">
        <v>57</v>
      </c>
      <c r="V45" s="3">
        <v>-47</v>
      </c>
      <c r="W45" s="3">
        <v>-58</v>
      </c>
      <c r="X45" s="3">
        <v>-61</v>
      </c>
      <c r="Y45" s="3">
        <v>-58</v>
      </c>
      <c r="Z45" s="3">
        <v>-52</v>
      </c>
      <c r="AA45" s="3">
        <v>-184</v>
      </c>
      <c r="AB45" s="3">
        <v>-236</v>
      </c>
      <c r="AC45" s="3">
        <v>-262</v>
      </c>
      <c r="AD45" s="3">
        <v>-257</v>
      </c>
      <c r="AE45" s="3">
        <v>0</v>
      </c>
      <c r="AF45" s="3">
        <v>0</v>
      </c>
      <c r="AG45" s="3">
        <v>0</v>
      </c>
      <c r="AH45" s="3">
        <v>0</v>
      </c>
      <c r="AI45" s="3">
        <v>0</v>
      </c>
      <c r="AJ45" s="3">
        <v>0</v>
      </c>
      <c r="AK45" s="3">
        <v>0</v>
      </c>
      <c r="AL45" s="3">
        <v>0</v>
      </c>
      <c r="AM45" s="3">
        <v>0</v>
      </c>
      <c r="AN45" s="3">
        <v>0</v>
      </c>
      <c r="AO45" s="3">
        <v>0</v>
      </c>
      <c r="AP45" s="3">
        <v>0</v>
      </c>
    </row>
    <row r="46" spans="2:94" s="20" customFormat="1" x14ac:dyDescent="0.35">
      <c r="B46" s="20" t="s">
        <v>1709</v>
      </c>
      <c r="V46" s="20">
        <v>4</v>
      </c>
      <c r="W46" s="20">
        <v>-25</v>
      </c>
      <c r="X46" s="20">
        <v>-22</v>
      </c>
      <c r="Y46" s="20">
        <v>14</v>
      </c>
      <c r="Z46" s="20">
        <v>-2</v>
      </c>
      <c r="AA46" s="20">
        <v>4</v>
      </c>
      <c r="AB46" s="20">
        <v>107</v>
      </c>
      <c r="AC46" s="20">
        <v>-48</v>
      </c>
      <c r="AD46" s="20">
        <v>237</v>
      </c>
      <c r="AE46" s="20">
        <v>0</v>
      </c>
      <c r="AF46" s="20">
        <v>0</v>
      </c>
      <c r="AG46" s="20">
        <v>0</v>
      </c>
      <c r="AH46" s="20">
        <v>0</v>
      </c>
      <c r="AI46" s="20">
        <v>0</v>
      </c>
      <c r="AJ46" s="20">
        <v>0</v>
      </c>
      <c r="AK46" s="20">
        <v>0</v>
      </c>
      <c r="AL46" s="20">
        <v>0</v>
      </c>
      <c r="AM46" s="20">
        <v>0</v>
      </c>
      <c r="AN46" s="20">
        <v>0</v>
      </c>
      <c r="AO46" s="20">
        <v>0</v>
      </c>
      <c r="AP46" s="20">
        <v>0</v>
      </c>
    </row>
    <row r="47" spans="2:94" s="3" customFormat="1" x14ac:dyDescent="0.35">
      <c r="B47" s="3" t="s">
        <v>1710</v>
      </c>
      <c r="J47" s="3">
        <f>J43+SUM(J44:J46)</f>
        <v>0</v>
      </c>
      <c r="K47" s="3">
        <f t="shared" ref="K47:AP47" si="65">K43+SUM(K44:K46)</f>
        <v>0</v>
      </c>
      <c r="L47" s="3">
        <f t="shared" si="65"/>
        <v>0</v>
      </c>
      <c r="M47" s="3">
        <f t="shared" si="65"/>
        <v>0</v>
      </c>
      <c r="N47" s="3">
        <f t="shared" si="65"/>
        <v>0</v>
      </c>
      <c r="O47" s="3">
        <f t="shared" si="65"/>
        <v>0</v>
      </c>
      <c r="P47" s="3">
        <f t="shared" si="65"/>
        <v>0</v>
      </c>
      <c r="Q47" s="3">
        <f t="shared" si="65"/>
        <v>0</v>
      </c>
      <c r="R47" s="3">
        <f t="shared" si="65"/>
        <v>0</v>
      </c>
      <c r="S47" s="3">
        <f t="shared" si="65"/>
        <v>0</v>
      </c>
      <c r="T47" s="3">
        <f t="shared" si="65"/>
        <v>0</v>
      </c>
      <c r="U47" s="3">
        <f t="shared" si="65"/>
        <v>0</v>
      </c>
      <c r="V47" s="3">
        <f t="shared" si="65"/>
        <v>743</v>
      </c>
      <c r="W47" s="3">
        <f t="shared" si="65"/>
        <v>1905</v>
      </c>
      <c r="X47" s="3">
        <f t="shared" si="65"/>
        <v>3196</v>
      </c>
      <c r="Y47" s="3">
        <f t="shared" si="65"/>
        <v>3896</v>
      </c>
      <c r="Z47" s="3">
        <f t="shared" si="65"/>
        <v>2970</v>
      </c>
      <c r="AA47" s="3">
        <f t="shared" si="65"/>
        <v>4409</v>
      </c>
      <c r="AB47" s="3">
        <f t="shared" si="65"/>
        <v>9941</v>
      </c>
      <c r="AC47" s="3">
        <f t="shared" si="65"/>
        <v>4181</v>
      </c>
      <c r="AD47" s="3">
        <f t="shared" si="65"/>
        <v>33818</v>
      </c>
      <c r="AE47" s="3">
        <f t="shared" si="65"/>
        <v>23850.963000000003</v>
      </c>
      <c r="AF47" s="3">
        <f t="shared" si="65"/>
        <v>32198.800050000005</v>
      </c>
      <c r="AG47" s="3">
        <f t="shared" si="65"/>
        <v>43468.380067500017</v>
      </c>
      <c r="AH47" s="3">
        <f t="shared" si="65"/>
        <v>58682.313091125019</v>
      </c>
      <c r="AI47" s="3">
        <f t="shared" si="65"/>
        <v>79221.122673018777</v>
      </c>
      <c r="AJ47" s="3">
        <f t="shared" si="65"/>
        <v>127846.50141714755</v>
      </c>
      <c r="AK47" s="3">
        <f t="shared" si="65"/>
        <v>166200.45184229186</v>
      </c>
      <c r="AL47" s="3">
        <f t="shared" si="65"/>
        <v>216060.5873949794</v>
      </c>
      <c r="AM47" s="3">
        <f t="shared" si="65"/>
        <v>280878.76361347322</v>
      </c>
      <c r="AN47" s="3">
        <f t="shared" si="65"/>
        <v>365142.39269751508</v>
      </c>
      <c r="AO47" s="3">
        <f t="shared" si="65"/>
        <v>474685.11050676974</v>
      </c>
      <c r="AP47" s="3">
        <f t="shared" si="65"/>
        <v>617090.64365880063</v>
      </c>
    </row>
    <row r="48" spans="2:94" s="20" customFormat="1" x14ac:dyDescent="0.35">
      <c r="B48" s="20" t="s">
        <v>61</v>
      </c>
      <c r="V48" s="20">
        <v>129</v>
      </c>
      <c r="W48" s="20">
        <v>239</v>
      </c>
      <c r="X48" s="20">
        <v>149</v>
      </c>
      <c r="Y48" s="20">
        <v>-245</v>
      </c>
      <c r="Z48" s="20">
        <v>174</v>
      </c>
      <c r="AA48" s="20">
        <v>77</v>
      </c>
      <c r="AB48" s="20">
        <v>189</v>
      </c>
      <c r="AC48" s="20">
        <v>-187</v>
      </c>
      <c r="AD48" s="20">
        <v>4058</v>
      </c>
      <c r="AE48" s="20">
        <f>AE47*AE59</f>
        <v>4770.1926000000012</v>
      </c>
      <c r="AF48" s="20">
        <f>AF47*AF59</f>
        <v>6439.7600100000018</v>
      </c>
      <c r="AG48" s="20">
        <f>AG47*AG59</f>
        <v>8693.676013500004</v>
      </c>
      <c r="AH48" s="20">
        <f>AH47*AH59</f>
        <v>11736.462618225005</v>
      </c>
      <c r="AI48" s="20">
        <f>AI47*AI59</f>
        <v>15844.224534603756</v>
      </c>
      <c r="AJ48" s="20">
        <f>AJ47*AJ59</f>
        <v>25569.300283429511</v>
      </c>
      <c r="AK48" s="20">
        <f>AK47*AK59</f>
        <v>33240.090368458375</v>
      </c>
      <c r="AL48" s="20">
        <f>AL47*AL59</f>
        <v>43212.117478995882</v>
      </c>
      <c r="AM48" s="20">
        <f>AM47*AM59</f>
        <v>56175.752722694648</v>
      </c>
      <c r="AN48" s="20">
        <f>AN47*AN59</f>
        <v>73028.478539503019</v>
      </c>
      <c r="AO48" s="20">
        <f>AO47*AO59</f>
        <v>94937.022101353956</v>
      </c>
      <c r="AP48" s="20">
        <f>AP47*AP59</f>
        <v>123418.12873176014</v>
      </c>
    </row>
    <row r="49" spans="2:94" s="3" customFormat="1" x14ac:dyDescent="0.35">
      <c r="B49" s="3" t="s">
        <v>62</v>
      </c>
      <c r="J49" s="3">
        <f>J47-J48</f>
        <v>0</v>
      </c>
      <c r="K49" s="3">
        <f t="shared" ref="K49:AP49" si="66">K47-K48</f>
        <v>0</v>
      </c>
      <c r="L49" s="3">
        <f t="shared" si="66"/>
        <v>0</v>
      </c>
      <c r="M49" s="3">
        <f t="shared" si="66"/>
        <v>0</v>
      </c>
      <c r="N49" s="3">
        <f t="shared" si="66"/>
        <v>0</v>
      </c>
      <c r="O49" s="3">
        <f t="shared" si="66"/>
        <v>0</v>
      </c>
      <c r="P49" s="3">
        <f t="shared" si="66"/>
        <v>0</v>
      </c>
      <c r="Q49" s="3">
        <f t="shared" si="66"/>
        <v>0</v>
      </c>
      <c r="R49" s="3">
        <f t="shared" si="66"/>
        <v>0</v>
      </c>
      <c r="S49" s="3">
        <f t="shared" si="66"/>
        <v>0</v>
      </c>
      <c r="T49" s="3">
        <f t="shared" si="66"/>
        <v>0</v>
      </c>
      <c r="U49" s="3">
        <f t="shared" si="66"/>
        <v>0</v>
      </c>
      <c r="V49" s="3">
        <f t="shared" si="66"/>
        <v>614</v>
      </c>
      <c r="W49" s="3">
        <f t="shared" si="66"/>
        <v>1666</v>
      </c>
      <c r="X49" s="3">
        <f t="shared" si="66"/>
        <v>3047</v>
      </c>
      <c r="Y49" s="3">
        <f t="shared" si="66"/>
        <v>4141</v>
      </c>
      <c r="Z49" s="3">
        <f t="shared" si="66"/>
        <v>2796</v>
      </c>
      <c r="AA49" s="3">
        <f t="shared" si="66"/>
        <v>4332</v>
      </c>
      <c r="AB49" s="3">
        <f t="shared" si="66"/>
        <v>9752</v>
      </c>
      <c r="AC49" s="3">
        <f t="shared" si="66"/>
        <v>4368</v>
      </c>
      <c r="AD49" s="3">
        <f t="shared" si="66"/>
        <v>29760</v>
      </c>
      <c r="AE49" s="3">
        <f t="shared" si="66"/>
        <v>19080.770400000001</v>
      </c>
      <c r="AF49" s="3">
        <f t="shared" si="66"/>
        <v>25759.040040000004</v>
      </c>
      <c r="AG49" s="3">
        <f t="shared" si="66"/>
        <v>34774.704054000016</v>
      </c>
      <c r="AH49" s="3">
        <f t="shared" si="66"/>
        <v>46945.850472900012</v>
      </c>
      <c r="AI49" s="3">
        <f t="shared" si="66"/>
        <v>63376.898138415025</v>
      </c>
      <c r="AJ49" s="3">
        <f t="shared" si="66"/>
        <v>102277.20113371804</v>
      </c>
      <c r="AK49" s="3">
        <f t="shared" si="66"/>
        <v>132960.3614738335</v>
      </c>
      <c r="AL49" s="3">
        <f t="shared" si="66"/>
        <v>172848.46991598353</v>
      </c>
      <c r="AM49" s="3">
        <f t="shared" si="66"/>
        <v>224703.01089077856</v>
      </c>
      <c r="AN49" s="3">
        <f t="shared" si="66"/>
        <v>292113.91415801208</v>
      </c>
      <c r="AO49" s="3">
        <f t="shared" si="66"/>
        <v>379748.08840541577</v>
      </c>
      <c r="AP49" s="3">
        <f t="shared" si="66"/>
        <v>493672.51492704049</v>
      </c>
      <c r="AQ49" s="3">
        <f>AP49*(1+$AG$67)</f>
        <v>498609.24007631093</v>
      </c>
      <c r="AR49" s="3">
        <f t="shared" ref="AR49:CP49" si="67">AQ49*(1+$AG$67)</f>
        <v>503595.33247707406</v>
      </c>
      <c r="AS49" s="3">
        <f t="shared" si="67"/>
        <v>508631.28580184479</v>
      </c>
      <c r="AT49" s="3">
        <f t="shared" si="67"/>
        <v>513717.59865986323</v>
      </c>
      <c r="AU49" s="3">
        <f t="shared" si="67"/>
        <v>518854.77464646188</v>
      </c>
      <c r="AV49" s="3">
        <f t="shared" si="67"/>
        <v>524043.32239292649</v>
      </c>
      <c r="AW49" s="3">
        <f t="shared" si="67"/>
        <v>529283.75561685581</v>
      </c>
      <c r="AX49" s="3">
        <f t="shared" si="67"/>
        <v>534576.59317302436</v>
      </c>
      <c r="AY49" s="3">
        <f t="shared" si="67"/>
        <v>539922.35910475464</v>
      </c>
      <c r="AZ49" s="3">
        <f t="shared" si="67"/>
        <v>545321.58269580221</v>
      </c>
      <c r="BA49" s="3">
        <f t="shared" si="67"/>
        <v>550774.79852276028</v>
      </c>
      <c r="BB49" s="3">
        <f t="shared" si="67"/>
        <v>556282.54650798789</v>
      </c>
      <c r="BC49" s="3">
        <f t="shared" si="67"/>
        <v>561845.37197306775</v>
      </c>
      <c r="BD49" s="3">
        <f t="shared" si="67"/>
        <v>567463.82569279848</v>
      </c>
      <c r="BE49" s="3">
        <f t="shared" si="67"/>
        <v>573138.46394972643</v>
      </c>
      <c r="BF49" s="3">
        <f t="shared" si="67"/>
        <v>578869.84858922369</v>
      </c>
      <c r="BG49" s="3">
        <f t="shared" si="67"/>
        <v>584658.54707511596</v>
      </c>
      <c r="BH49" s="3">
        <f t="shared" si="67"/>
        <v>590505.13254586712</v>
      </c>
      <c r="BI49" s="3">
        <f t="shared" si="67"/>
        <v>596410.1838713258</v>
      </c>
      <c r="BJ49" s="3">
        <f t="shared" si="67"/>
        <v>602374.28571003908</v>
      </c>
      <c r="BK49" s="3">
        <f t="shared" si="67"/>
        <v>608398.02856713952</v>
      </c>
      <c r="BL49" s="3">
        <f t="shared" si="67"/>
        <v>614482.00885281095</v>
      </c>
      <c r="BM49" s="3">
        <f t="shared" si="67"/>
        <v>620626.82894133904</v>
      </c>
      <c r="BN49" s="3">
        <f t="shared" si="67"/>
        <v>626833.09723075246</v>
      </c>
      <c r="BO49" s="3">
        <f t="shared" si="67"/>
        <v>633101.42820305994</v>
      </c>
      <c r="BP49" s="3">
        <f t="shared" si="67"/>
        <v>639432.44248509058</v>
      </c>
      <c r="BQ49" s="3">
        <f t="shared" si="67"/>
        <v>645826.76690994145</v>
      </c>
      <c r="BR49" s="3">
        <f t="shared" si="67"/>
        <v>652285.03457904083</v>
      </c>
      <c r="BS49" s="3">
        <f t="shared" si="67"/>
        <v>658807.88492483122</v>
      </c>
      <c r="BT49" s="3">
        <f t="shared" si="67"/>
        <v>665395.96377407957</v>
      </c>
      <c r="BU49" s="3">
        <f t="shared" si="67"/>
        <v>672049.92341182043</v>
      </c>
      <c r="BV49" s="3">
        <f t="shared" si="67"/>
        <v>678770.4226459387</v>
      </c>
      <c r="BW49" s="3">
        <f t="shared" si="67"/>
        <v>685558.12687239808</v>
      </c>
      <c r="BX49" s="3">
        <f t="shared" si="67"/>
        <v>692413.70814112201</v>
      </c>
      <c r="BY49" s="3">
        <f t="shared" si="67"/>
        <v>699337.84522253321</v>
      </c>
      <c r="BZ49" s="3">
        <f t="shared" si="67"/>
        <v>706331.22367475857</v>
      </c>
      <c r="CA49" s="3">
        <f t="shared" si="67"/>
        <v>713394.53591150616</v>
      </c>
      <c r="CB49" s="3">
        <f t="shared" si="67"/>
        <v>720528.48127062118</v>
      </c>
      <c r="CC49" s="3">
        <f t="shared" si="67"/>
        <v>727733.76608332735</v>
      </c>
      <c r="CD49" s="3">
        <f t="shared" si="67"/>
        <v>735011.10374416062</v>
      </c>
      <c r="CE49" s="3">
        <f t="shared" si="67"/>
        <v>742361.21478160226</v>
      </c>
      <c r="CF49" s="3">
        <f t="shared" si="67"/>
        <v>749784.82692941825</v>
      </c>
      <c r="CG49" s="3">
        <f t="shared" si="67"/>
        <v>757282.67519871239</v>
      </c>
      <c r="CH49" s="3">
        <f t="shared" si="67"/>
        <v>764855.50195069949</v>
      </c>
      <c r="CI49" s="3">
        <f t="shared" si="67"/>
        <v>772504.05697020644</v>
      </c>
      <c r="CJ49" s="3">
        <f t="shared" si="67"/>
        <v>780229.09753990849</v>
      </c>
      <c r="CK49" s="3">
        <f t="shared" si="67"/>
        <v>788031.38851530757</v>
      </c>
      <c r="CL49" s="3">
        <f t="shared" si="67"/>
        <v>795911.70240046061</v>
      </c>
      <c r="CM49" s="3">
        <f t="shared" si="67"/>
        <v>803870.81942446518</v>
      </c>
      <c r="CN49" s="3">
        <f t="shared" si="67"/>
        <v>811909.52761870984</v>
      </c>
      <c r="CO49" s="3">
        <f t="shared" si="67"/>
        <v>820028.62289489689</v>
      </c>
      <c r="CP49" s="3">
        <f t="shared" si="67"/>
        <v>828228.90912384586</v>
      </c>
    </row>
    <row r="52" spans="2:94" s="53" customFormat="1" x14ac:dyDescent="0.35">
      <c r="B52" s="53" t="s">
        <v>911</v>
      </c>
      <c r="J52" s="53" t="e">
        <f>J49/J53</f>
        <v>#DIV/0!</v>
      </c>
      <c r="K52" s="53" t="e">
        <f t="shared" ref="K52:AP52" si="68">K49/K53</f>
        <v>#DIV/0!</v>
      </c>
      <c r="L52" s="53" t="e">
        <f t="shared" si="68"/>
        <v>#DIV/0!</v>
      </c>
      <c r="M52" s="53" t="e">
        <f t="shared" si="68"/>
        <v>#DIV/0!</v>
      </c>
      <c r="N52" s="53" t="e">
        <f t="shared" si="68"/>
        <v>#DIV/0!</v>
      </c>
      <c r="O52" s="53" t="e">
        <f t="shared" si="68"/>
        <v>#DIV/0!</v>
      </c>
      <c r="P52" s="53" t="e">
        <f t="shared" si="68"/>
        <v>#DIV/0!</v>
      </c>
      <c r="Q52" s="53" t="e">
        <f t="shared" si="68"/>
        <v>#DIV/0!</v>
      </c>
      <c r="R52" s="53" t="e">
        <f t="shared" si="68"/>
        <v>#DIV/0!</v>
      </c>
      <c r="S52" s="53" t="e">
        <f t="shared" si="68"/>
        <v>#DIV/0!</v>
      </c>
      <c r="T52" s="53" t="e">
        <f t="shared" si="68"/>
        <v>#DIV/0!</v>
      </c>
      <c r="U52" s="53" t="e">
        <f t="shared" si="68"/>
        <v>#DIV/0!</v>
      </c>
      <c r="V52" s="53">
        <f t="shared" si="68"/>
        <v>0.28268876611418048</v>
      </c>
      <c r="W52" s="53">
        <f t="shared" si="68"/>
        <v>0.76987060998151569</v>
      </c>
      <c r="X52" s="53">
        <f t="shared" si="68"/>
        <v>1.271702838063439</v>
      </c>
      <c r="Y52" s="53">
        <f t="shared" si="68"/>
        <v>1.7027138157894737</v>
      </c>
      <c r="Z52" s="53">
        <f t="shared" si="68"/>
        <v>1.1477832512315271</v>
      </c>
      <c r="AA52" s="53">
        <f t="shared" si="68"/>
        <v>1.7552674230145866</v>
      </c>
      <c r="AB52" s="53">
        <f t="shared" si="68"/>
        <v>3.9070512820512819</v>
      </c>
      <c r="AC52" s="53">
        <f t="shared" si="68"/>
        <v>1.7563329312424607</v>
      </c>
      <c r="AD52" s="53">
        <f t="shared" si="68"/>
        <v>12.053462940461726</v>
      </c>
      <c r="AE52" s="53">
        <f t="shared" si="68"/>
        <v>7.728137059538275</v>
      </c>
      <c r="AF52" s="53">
        <f t="shared" si="68"/>
        <v>10.432985030376672</v>
      </c>
      <c r="AG52" s="53">
        <f t="shared" si="68"/>
        <v>14.084529791008512</v>
      </c>
      <c r="AH52" s="53">
        <f t="shared" si="68"/>
        <v>19.014115217861487</v>
      </c>
      <c r="AI52" s="53">
        <f t="shared" si="68"/>
        <v>25.669055544113011</v>
      </c>
      <c r="AJ52" s="53">
        <f t="shared" si="68"/>
        <v>41.424544809120313</v>
      </c>
      <c r="AK52" s="53">
        <f t="shared" si="68"/>
        <v>53.851908251856422</v>
      </c>
      <c r="AL52" s="53">
        <f t="shared" si="68"/>
        <v>70.007480727413338</v>
      </c>
      <c r="AM52" s="53">
        <f t="shared" si="68"/>
        <v>91.009724945637331</v>
      </c>
      <c r="AN52" s="53">
        <f t="shared" si="68"/>
        <v>118.31264242932851</v>
      </c>
      <c r="AO52" s="53">
        <f t="shared" si="68"/>
        <v>153.80643515812707</v>
      </c>
      <c r="AP52" s="53">
        <f t="shared" si="68"/>
        <v>199.94836570556521</v>
      </c>
    </row>
    <row r="53" spans="2:94" x14ac:dyDescent="0.35">
      <c r="B53" t="s">
        <v>1</v>
      </c>
      <c r="V53">
        <f t="shared" ref="V53:AA53" si="69">V54*4</f>
        <v>2172</v>
      </c>
      <c r="W53">
        <f t="shared" si="69"/>
        <v>2164</v>
      </c>
      <c r="X53">
        <f t="shared" si="69"/>
        <v>2396</v>
      </c>
      <c r="Y53">
        <f t="shared" si="69"/>
        <v>2432</v>
      </c>
      <c r="Z53">
        <f t="shared" si="69"/>
        <v>2436</v>
      </c>
      <c r="AA53">
        <f t="shared" si="69"/>
        <v>2468</v>
      </c>
      <c r="AB53">
        <v>2496</v>
      </c>
      <c r="AC53">
        <v>2487</v>
      </c>
      <c r="AD53">
        <v>2469</v>
      </c>
      <c r="AE53">
        <f>AD53</f>
        <v>2469</v>
      </c>
      <c r="AF53">
        <f t="shared" ref="AF53:AP53" si="70">AE53</f>
        <v>2469</v>
      </c>
      <c r="AG53">
        <f t="shared" si="70"/>
        <v>2469</v>
      </c>
      <c r="AH53">
        <f t="shared" si="70"/>
        <v>2469</v>
      </c>
      <c r="AI53">
        <f t="shared" si="70"/>
        <v>2469</v>
      </c>
      <c r="AJ53">
        <f t="shared" si="70"/>
        <v>2469</v>
      </c>
      <c r="AK53">
        <f t="shared" si="70"/>
        <v>2469</v>
      </c>
      <c r="AL53">
        <f t="shared" si="70"/>
        <v>2469</v>
      </c>
      <c r="AM53">
        <f t="shared" si="70"/>
        <v>2469</v>
      </c>
      <c r="AN53">
        <f t="shared" si="70"/>
        <v>2469</v>
      </c>
      <c r="AO53">
        <f t="shared" si="70"/>
        <v>2469</v>
      </c>
      <c r="AP53">
        <f t="shared" si="70"/>
        <v>2469</v>
      </c>
    </row>
    <row r="54" spans="2:94" x14ac:dyDescent="0.35">
      <c r="V54">
        <v>543</v>
      </c>
      <c r="W54">
        <v>541</v>
      </c>
      <c r="X54">
        <v>599</v>
      </c>
      <c r="Y54">
        <v>608</v>
      </c>
      <c r="Z54">
        <v>609</v>
      </c>
      <c r="AA54">
        <v>617</v>
      </c>
    </row>
    <row r="55" spans="2:94" s="9" customFormat="1" x14ac:dyDescent="0.35">
      <c r="B55" s="9" t="s">
        <v>1676</v>
      </c>
    </row>
    <row r="56" spans="2:94" s="15" customFormat="1" x14ac:dyDescent="0.35">
      <c r="B56" s="15" t="s">
        <v>21</v>
      </c>
      <c r="J56" s="15" t="e">
        <f>J36/I36-1</f>
        <v>#DIV/0!</v>
      </c>
      <c r="K56" s="15" t="e">
        <f t="shared" ref="K56:AD56" si="71">K36/J36-1</f>
        <v>#DIV/0!</v>
      </c>
      <c r="L56" s="15" t="e">
        <f t="shared" si="71"/>
        <v>#DIV/0!</v>
      </c>
      <c r="M56" s="15" t="e">
        <f t="shared" si="71"/>
        <v>#DIV/0!</v>
      </c>
      <c r="N56" s="15" t="e">
        <f t="shared" si="71"/>
        <v>#DIV/0!</v>
      </c>
      <c r="O56" s="15" t="e">
        <f t="shared" si="71"/>
        <v>#DIV/0!</v>
      </c>
      <c r="P56" s="15" t="e">
        <f t="shared" si="71"/>
        <v>#DIV/0!</v>
      </c>
      <c r="Q56" s="15" t="e">
        <f t="shared" si="71"/>
        <v>#DIV/0!</v>
      </c>
      <c r="R56" s="15" t="e">
        <f t="shared" si="71"/>
        <v>#DIV/0!</v>
      </c>
      <c r="S56" s="15" t="e">
        <f t="shared" si="71"/>
        <v>#DIV/0!</v>
      </c>
      <c r="T56" s="15" t="e">
        <f t="shared" si="71"/>
        <v>#DIV/0!</v>
      </c>
      <c r="U56" s="15" t="e">
        <f t="shared" si="71"/>
        <v>#DIV/0!</v>
      </c>
      <c r="V56" s="15" t="e">
        <f t="shared" si="71"/>
        <v>#DIV/0!</v>
      </c>
      <c r="W56" s="15">
        <f t="shared" si="71"/>
        <v>0.37924151696606789</v>
      </c>
      <c r="X56" s="15">
        <f t="shared" si="71"/>
        <v>0.40578871201157751</v>
      </c>
      <c r="Y56" s="15">
        <f t="shared" si="71"/>
        <v>0.20609429689108505</v>
      </c>
      <c r="Z56" s="15">
        <f t="shared" si="71"/>
        <v>-6.8111983612154314E-2</v>
      </c>
      <c r="AA56" s="15">
        <f t="shared" si="71"/>
        <v>0.52729437625938824</v>
      </c>
      <c r="AB56" s="15">
        <f t="shared" si="71"/>
        <v>0.61403298350824587</v>
      </c>
      <c r="AC56" s="15">
        <f t="shared" si="71"/>
        <v>2.2293230289069932E-3</v>
      </c>
      <c r="AD56" s="15">
        <f t="shared" si="71"/>
        <v>1.2585452658115224</v>
      </c>
      <c r="AE56" s="15">
        <v>0.35</v>
      </c>
      <c r="AF56" s="15">
        <v>0.35</v>
      </c>
      <c r="AG56" s="15">
        <v>0.35</v>
      </c>
      <c r="AH56" s="15">
        <v>0.35</v>
      </c>
      <c r="AI56" s="15">
        <v>0.35</v>
      </c>
      <c r="AJ56" s="15">
        <v>0.3</v>
      </c>
      <c r="AK56" s="15">
        <v>0.3</v>
      </c>
      <c r="AL56" s="15">
        <v>0.3</v>
      </c>
      <c r="AM56" s="15">
        <v>0.3</v>
      </c>
      <c r="AN56" s="15">
        <v>0.3</v>
      </c>
      <c r="AO56" s="15">
        <v>0.3</v>
      </c>
      <c r="AP56" s="15">
        <v>0.3</v>
      </c>
    </row>
    <row r="57" spans="2:94" s="9" customFormat="1" x14ac:dyDescent="0.35">
      <c r="B57" s="9" t="s">
        <v>73</v>
      </c>
    </row>
    <row r="58" spans="2:94" s="15" customFormat="1" x14ac:dyDescent="0.35">
      <c r="B58" s="15" t="s">
        <v>1701</v>
      </c>
      <c r="J58" s="15" t="e">
        <f t="shared" ref="J58:AD58" si="72">J38/J36</f>
        <v>#DIV/0!</v>
      </c>
      <c r="K58" s="15" t="e">
        <f t="shared" si="72"/>
        <v>#DIV/0!</v>
      </c>
      <c r="L58" s="15" t="e">
        <f t="shared" si="72"/>
        <v>#DIV/0!</v>
      </c>
      <c r="M58" s="15" t="e">
        <f t="shared" si="72"/>
        <v>#DIV/0!</v>
      </c>
      <c r="N58" s="15" t="e">
        <f t="shared" si="72"/>
        <v>#DIV/0!</v>
      </c>
      <c r="O58" s="15" t="e">
        <f t="shared" si="72"/>
        <v>#DIV/0!</v>
      </c>
      <c r="P58" s="15" t="e">
        <f t="shared" si="72"/>
        <v>#DIV/0!</v>
      </c>
      <c r="Q58" s="15" t="e">
        <f t="shared" si="72"/>
        <v>#DIV/0!</v>
      </c>
      <c r="R58" s="15" t="e">
        <f t="shared" si="72"/>
        <v>#DIV/0!</v>
      </c>
      <c r="S58" s="15" t="e">
        <f t="shared" si="72"/>
        <v>#DIV/0!</v>
      </c>
      <c r="T58" s="15" t="e">
        <f t="shared" si="72"/>
        <v>#DIV/0!</v>
      </c>
      <c r="U58" s="15" t="e">
        <f t="shared" si="72"/>
        <v>#DIV/0!</v>
      </c>
      <c r="V58" s="15">
        <f t="shared" si="72"/>
        <v>0.56107784431137719</v>
      </c>
      <c r="W58" s="15">
        <f t="shared" si="72"/>
        <v>0.58798842257597683</v>
      </c>
      <c r="X58" s="15">
        <f t="shared" si="72"/>
        <v>0.59934115709285563</v>
      </c>
      <c r="Y58" s="15">
        <f t="shared" si="72"/>
        <v>0.61206896551724133</v>
      </c>
      <c r="Z58" s="15">
        <f t="shared" si="72"/>
        <v>0.61989375343469499</v>
      </c>
      <c r="AA58" s="15">
        <f t="shared" si="72"/>
        <v>0.62344827586206897</v>
      </c>
      <c r="AB58" s="15">
        <f t="shared" si="72"/>
        <v>0.64929033216913135</v>
      </c>
      <c r="AC58" s="15">
        <f t="shared" si="72"/>
        <v>0.56928894490991322</v>
      </c>
      <c r="AD58" s="15">
        <f t="shared" si="72"/>
        <v>0.72717573290436954</v>
      </c>
      <c r="AE58" s="15">
        <v>0.6</v>
      </c>
      <c r="AF58" s="15">
        <v>0.6</v>
      </c>
      <c r="AG58" s="15">
        <v>0.6</v>
      </c>
      <c r="AH58" s="15">
        <v>0.6</v>
      </c>
      <c r="AI58" s="15">
        <v>0.6</v>
      </c>
      <c r="AJ58" s="15">
        <v>0.6</v>
      </c>
      <c r="AK58" s="15">
        <v>0.6</v>
      </c>
      <c r="AL58" s="15">
        <v>0.6</v>
      </c>
      <c r="AM58" s="15">
        <v>0.6</v>
      </c>
      <c r="AN58" s="15">
        <v>0.6</v>
      </c>
      <c r="AO58" s="15">
        <v>0.6</v>
      </c>
      <c r="AP58" s="15">
        <v>0.6</v>
      </c>
    </row>
    <row r="59" spans="2:94" s="15" customFormat="1" x14ac:dyDescent="0.35">
      <c r="B59" s="15" t="s">
        <v>1716</v>
      </c>
      <c r="J59" s="15" t="e">
        <f>J48/J47</f>
        <v>#DIV/0!</v>
      </c>
      <c r="K59" s="15" t="e">
        <f>K48/K47</f>
        <v>#DIV/0!</v>
      </c>
      <c r="L59" s="15" t="e">
        <f>L48/L47</f>
        <v>#DIV/0!</v>
      </c>
      <c r="M59" s="15" t="e">
        <f>M48/M47</f>
        <v>#DIV/0!</v>
      </c>
      <c r="N59" s="15" t="e">
        <f>N48/N47</f>
        <v>#DIV/0!</v>
      </c>
      <c r="O59" s="15" t="e">
        <f>O48/O47</f>
        <v>#DIV/0!</v>
      </c>
      <c r="P59" s="15" t="e">
        <f>P48/P47</f>
        <v>#DIV/0!</v>
      </c>
      <c r="Q59" s="15" t="e">
        <f>Q48/Q47</f>
        <v>#DIV/0!</v>
      </c>
      <c r="R59" s="15" t="e">
        <f>R48/R47</f>
        <v>#DIV/0!</v>
      </c>
      <c r="S59" s="15" t="e">
        <f>S48/S47</f>
        <v>#DIV/0!</v>
      </c>
      <c r="T59" s="15" t="e">
        <f>T48/T47</f>
        <v>#DIV/0!</v>
      </c>
      <c r="U59" s="15" t="e">
        <f>U48/U47</f>
        <v>#DIV/0!</v>
      </c>
      <c r="V59" s="15">
        <f>V48/V47</f>
        <v>0.17362045760430686</v>
      </c>
      <c r="W59" s="15">
        <f>W48/W47</f>
        <v>0.12545931758530185</v>
      </c>
      <c r="X59" s="15">
        <f>X48/X47</f>
        <v>4.6620775969962454E-2</v>
      </c>
      <c r="Y59" s="15">
        <f>Y48/Y47</f>
        <v>-6.2885010266940447E-2</v>
      </c>
      <c r="Z59" s="15">
        <f>Z48/Z47</f>
        <v>5.8585858585858588E-2</v>
      </c>
      <c r="AA59" s="15">
        <f>AA48/AA47</f>
        <v>1.7464277613971423E-2</v>
      </c>
      <c r="AB59" s="15">
        <f>AB48/AB47</f>
        <v>1.9012171813700834E-2</v>
      </c>
      <c r="AC59" s="15">
        <f>AC48/AC47</f>
        <v>-4.4726142071274816E-2</v>
      </c>
      <c r="AD59" s="15">
        <f>AD48/AD47</f>
        <v>0.1199952687917677</v>
      </c>
      <c r="AE59" s="15">
        <v>0.2</v>
      </c>
      <c r="AF59" s="15">
        <v>0.2</v>
      </c>
      <c r="AG59" s="15">
        <v>0.2</v>
      </c>
      <c r="AH59" s="15">
        <v>0.2</v>
      </c>
      <c r="AI59" s="15">
        <v>0.2</v>
      </c>
      <c r="AJ59" s="15">
        <v>0.2</v>
      </c>
      <c r="AK59" s="15">
        <v>0.2</v>
      </c>
      <c r="AL59" s="15">
        <v>0.2</v>
      </c>
      <c r="AM59" s="15">
        <v>0.2</v>
      </c>
      <c r="AN59" s="15">
        <v>0.2</v>
      </c>
      <c r="AO59" s="15">
        <v>0.2</v>
      </c>
      <c r="AP59" s="15">
        <v>0.2</v>
      </c>
    </row>
    <row r="60" spans="2:94" s="9" customFormat="1" x14ac:dyDescent="0.35">
      <c r="B60" s="9" t="s">
        <v>1722</v>
      </c>
    </row>
    <row r="61" spans="2:94" s="15" customFormat="1" x14ac:dyDescent="0.35">
      <c r="B61" s="15" t="s">
        <v>51</v>
      </c>
      <c r="J61" s="15" t="e">
        <f>J39/J36</f>
        <v>#DIV/0!</v>
      </c>
      <c r="K61" s="15" t="e">
        <f>K39/K36</f>
        <v>#DIV/0!</v>
      </c>
      <c r="L61" s="15" t="e">
        <f>L39/L36</f>
        <v>#DIV/0!</v>
      </c>
      <c r="M61" s="15" t="e">
        <f>M39/M36</f>
        <v>#DIV/0!</v>
      </c>
      <c r="N61" s="15" t="e">
        <f>N39/N36</f>
        <v>#DIV/0!</v>
      </c>
      <c r="O61" s="15" t="e">
        <f>O39/O36</f>
        <v>#DIV/0!</v>
      </c>
      <c r="P61" s="15" t="e">
        <f>P39/P36</f>
        <v>#DIV/0!</v>
      </c>
      <c r="Q61" s="15" t="e">
        <f>Q39/Q36</f>
        <v>#DIV/0!</v>
      </c>
      <c r="R61" s="15" t="e">
        <f>R39/R36</f>
        <v>#DIV/0!</v>
      </c>
      <c r="S61" s="15" t="e">
        <f>S39/S36</f>
        <v>#DIV/0!</v>
      </c>
      <c r="T61" s="15" t="e">
        <f>T39/T36</f>
        <v>#DIV/0!</v>
      </c>
      <c r="U61" s="15" t="e">
        <f>U39/U36</f>
        <v>#DIV/0!</v>
      </c>
      <c r="V61" s="15">
        <f>V39/V36</f>
        <v>0.26566866267465072</v>
      </c>
      <c r="W61" s="15">
        <f>W39/W36</f>
        <v>0.21172214182344429</v>
      </c>
      <c r="X61" s="15">
        <f>X39/X36</f>
        <v>0.18499073502161828</v>
      </c>
      <c r="Y61" s="15">
        <f>Y39/Y36</f>
        <v>0.20279959030385797</v>
      </c>
      <c r="Z61" s="15">
        <f>Z39/Z36</f>
        <v>0.25911339073090311</v>
      </c>
      <c r="AA61" s="15">
        <f>AA39/AA36</f>
        <v>0.2353223388305847</v>
      </c>
      <c r="AB61" s="15">
        <f>AB39/AB36</f>
        <v>0.19573456193802483</v>
      </c>
      <c r="AC61" s="15">
        <f>AC39/AC36</f>
        <v>0.27207681471046191</v>
      </c>
      <c r="AD61" s="15">
        <f>AD39/AD36</f>
        <v>0.14239519385443683</v>
      </c>
      <c r="AE61" s="15">
        <v>0.22</v>
      </c>
      <c r="AF61" s="15">
        <v>0.22</v>
      </c>
      <c r="AG61" s="15">
        <v>0.22</v>
      </c>
      <c r="AH61" s="15">
        <v>0.22</v>
      </c>
      <c r="AI61" s="15">
        <v>0.22</v>
      </c>
      <c r="AJ61" s="15">
        <v>0.17</v>
      </c>
      <c r="AK61" s="15">
        <v>0.17</v>
      </c>
      <c r="AL61" s="15">
        <v>0.17</v>
      </c>
      <c r="AM61" s="15">
        <v>0.17</v>
      </c>
      <c r="AN61" s="15">
        <v>0.17</v>
      </c>
      <c r="AO61" s="15">
        <v>0.17</v>
      </c>
      <c r="AP61" s="15">
        <v>0.17</v>
      </c>
    </row>
    <row r="62" spans="2:94" s="15" customFormat="1" x14ac:dyDescent="0.35">
      <c r="B62" s="15" t="s">
        <v>52</v>
      </c>
      <c r="J62" s="15" t="e">
        <f>J40/J36</f>
        <v>#DIV/0!</v>
      </c>
      <c r="K62" s="15" t="e">
        <f>K40/K36</f>
        <v>#DIV/0!</v>
      </c>
      <c r="L62" s="15" t="e">
        <f>L40/L36</f>
        <v>#DIV/0!</v>
      </c>
      <c r="M62" s="15" t="e">
        <f>M40/M36</f>
        <v>#DIV/0!</v>
      </c>
      <c r="N62" s="15" t="e">
        <f>N40/N36</f>
        <v>#DIV/0!</v>
      </c>
      <c r="O62" s="15" t="e">
        <f>O40/O36</f>
        <v>#DIV/0!</v>
      </c>
      <c r="P62" s="15" t="e">
        <f>P40/P36</f>
        <v>#DIV/0!</v>
      </c>
      <c r="Q62" s="15" t="e">
        <f>Q40/Q36</f>
        <v>#DIV/0!</v>
      </c>
      <c r="R62" s="15" t="e">
        <f>R40/R36</f>
        <v>#DIV/0!</v>
      </c>
      <c r="S62" s="15" t="e">
        <f>S40/S36</f>
        <v>#DIV/0!</v>
      </c>
      <c r="T62" s="15" t="e">
        <f>T40/T36</f>
        <v>#DIV/0!</v>
      </c>
      <c r="U62" s="15" t="e">
        <f>U40/U36</f>
        <v>#DIV/0!</v>
      </c>
      <c r="V62" s="15">
        <f>V40/V36</f>
        <v>0.12015968063872255</v>
      </c>
      <c r="W62" s="15">
        <f>W40/W36</f>
        <v>9.5947901591895798E-2</v>
      </c>
      <c r="X62" s="15">
        <f>X40/X36</f>
        <v>8.3899526456660489E-2</v>
      </c>
      <c r="Y62" s="15">
        <f>Y40/Y36</f>
        <v>8.4585182656196647E-2</v>
      </c>
      <c r="Z62" s="15">
        <f>Z40/Z36</f>
        <v>0.10010991023997069</v>
      </c>
      <c r="AA62" s="15">
        <f>AA40/AA36</f>
        <v>0.11634182908545727</v>
      </c>
      <c r="AB62" s="15">
        <f>AB40/AB36</f>
        <v>8.0478561343538674E-2</v>
      </c>
      <c r="AC62" s="15">
        <f>AC40/AC36</f>
        <v>9.0457477570994288E-2</v>
      </c>
      <c r="AD62" s="15">
        <f>AD40/AD36</f>
        <v>4.3563901382095135E-2</v>
      </c>
      <c r="AE62" s="15">
        <v>0.09</v>
      </c>
      <c r="AF62" s="15">
        <v>0.09</v>
      </c>
      <c r="AG62" s="15">
        <v>0.09</v>
      </c>
      <c r="AH62" s="15">
        <v>0.09</v>
      </c>
      <c r="AI62" s="15">
        <v>0.09</v>
      </c>
      <c r="AJ62" s="15">
        <v>7.0000000000000007E-2</v>
      </c>
      <c r="AK62" s="15">
        <v>7.0000000000000007E-2</v>
      </c>
      <c r="AL62" s="15">
        <v>7.0000000000000007E-2</v>
      </c>
      <c r="AM62" s="15">
        <v>7.0000000000000007E-2</v>
      </c>
      <c r="AN62" s="15">
        <v>7.0000000000000007E-2</v>
      </c>
      <c r="AO62" s="15">
        <v>7.0000000000000007E-2</v>
      </c>
      <c r="AP62" s="15">
        <v>7.0000000000000007E-2</v>
      </c>
    </row>
    <row r="65" spans="32:48" x14ac:dyDescent="0.35">
      <c r="AF65" t="s">
        <v>1677</v>
      </c>
    </row>
    <row r="66" spans="32:48" x14ac:dyDescent="0.35">
      <c r="AF66" s="9" t="e" vm="4">
        <v>#VALUE!</v>
      </c>
      <c r="AG66" s="9"/>
      <c r="AH66" s="52"/>
      <c r="AI66" s="52"/>
      <c r="AJ66" s="52"/>
      <c r="AS66" s="9" t="e" vm="4">
        <v>#VALUE!</v>
      </c>
      <c r="AT66" s="9"/>
      <c r="AU66" s="9"/>
      <c r="AV66" s="9"/>
    </row>
    <row r="67" spans="32:48" x14ac:dyDescent="0.35">
      <c r="AF67" s="52" t="s">
        <v>1717</v>
      </c>
      <c r="AG67" s="15">
        <v>0.01</v>
      </c>
      <c r="AS67" s="52" t="s">
        <v>1717</v>
      </c>
      <c r="AT67" s="15">
        <v>0.01</v>
      </c>
    </row>
    <row r="68" spans="32:48" x14ac:dyDescent="0.35">
      <c r="AF68" s="52" t="s">
        <v>1718</v>
      </c>
      <c r="AG68" s="15">
        <v>0.1</v>
      </c>
      <c r="AS68" s="52" t="s">
        <v>1718</v>
      </c>
      <c r="AT68" s="15">
        <v>0.1</v>
      </c>
    </row>
    <row r="69" spans="32:48" x14ac:dyDescent="0.35">
      <c r="AF69" s="52" t="s">
        <v>1719</v>
      </c>
      <c r="AG69" s="54">
        <f>NPV(AG68,AE49:CP49)</f>
        <v>2585490.7674803506</v>
      </c>
      <c r="AS69" s="52" t="s">
        <v>1719</v>
      </c>
      <c r="AT69" s="54">
        <f>NPV(AT68,AE49:CP49)</f>
        <v>2585490.7674803506</v>
      </c>
    </row>
    <row r="70" spans="32:48" x14ac:dyDescent="0.35">
      <c r="AF70" s="52" t="s">
        <v>1723</v>
      </c>
      <c r="AG70" s="55">
        <f>AG69/$AD$53/10</f>
        <v>104.71813558041113</v>
      </c>
      <c r="AS70" s="52" t="s">
        <v>1723</v>
      </c>
      <c r="AT70" s="55">
        <f>AT69/AP53/10</f>
        <v>104.71813558041113</v>
      </c>
    </row>
    <row r="71" spans="32:48" x14ac:dyDescent="0.35">
      <c r="AF71" s="52" t="s">
        <v>1720</v>
      </c>
      <c r="AG71" s="56" cm="1">
        <f t="array" ref="AG71">_FV(AF66,"Price")</f>
        <v>109.21</v>
      </c>
      <c r="AS71" s="52" t="s">
        <v>1720</v>
      </c>
      <c r="AT71" s="56" cm="1">
        <f t="array" ref="AT71">_FV(AS66,"Price")</f>
        <v>109.21</v>
      </c>
    </row>
    <row r="72" spans="32:48" x14ac:dyDescent="0.35">
      <c r="AF72" s="52" t="s">
        <v>1721</v>
      </c>
      <c r="AG72" s="15">
        <f>AG70/AG71-1</f>
        <v>-4.1130523025261989E-2</v>
      </c>
      <c r="AS72" s="52" t="s">
        <v>1721</v>
      </c>
      <c r="AT72" s="15">
        <f>AT70/AT71-1</f>
        <v>-4.1130523025261989E-2</v>
      </c>
    </row>
    <row r="74" spans="32:48" x14ac:dyDescent="0.35">
      <c r="AF74" t="s">
        <v>21</v>
      </c>
    </row>
    <row r="75" spans="32:48" x14ac:dyDescent="0.35">
      <c r="AF75" s="9" t="e" vm="4">
        <v>#VALUE!</v>
      </c>
      <c r="AG75" s="9"/>
      <c r="AH75" s="52"/>
      <c r="AI75" s="52"/>
      <c r="AJ75" s="52"/>
    </row>
    <row r="76" spans="32:48" x14ac:dyDescent="0.35">
      <c r="AF76" s="52" t="s">
        <v>1717</v>
      </c>
      <c r="AG76" s="15">
        <v>0.01</v>
      </c>
    </row>
    <row r="77" spans="32:48" x14ac:dyDescent="0.35">
      <c r="AF77" s="52" t="s">
        <v>1718</v>
      </c>
      <c r="AG77" s="15">
        <v>0.1</v>
      </c>
    </row>
    <row r="78" spans="32:48" x14ac:dyDescent="0.35">
      <c r="AF78" s="52" t="s">
        <v>1719</v>
      </c>
      <c r="AG78" s="54">
        <f>NPV(AG77,AE36:CP36)</f>
        <v>8512157.5439507701</v>
      </c>
    </row>
    <row r="79" spans="32:48" x14ac:dyDescent="0.35">
      <c r="AF79" s="52" t="s">
        <v>1723</v>
      </c>
      <c r="AG79" s="55">
        <f>AG78/$AD$53/10</f>
        <v>344.7613424038384</v>
      </c>
    </row>
    <row r="80" spans="32:48" x14ac:dyDescent="0.35">
      <c r="AF80" s="52" t="s">
        <v>1720</v>
      </c>
      <c r="AG80" s="56" cm="1">
        <f t="array" ref="AG80">_FV(AF75,"Price")</f>
        <v>109.21</v>
      </c>
    </row>
    <row r="81" spans="32:33" x14ac:dyDescent="0.35">
      <c r="AF81" s="52" t="s">
        <v>1721</v>
      </c>
      <c r="AG81" s="15">
        <f>AG79/AG80-1</f>
        <v>2.1568660599197731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9"/>
  <sheetViews>
    <sheetView workbookViewId="0">
      <selection activeCell="A30" sqref="A30"/>
    </sheetView>
  </sheetViews>
  <sheetFormatPr defaultRowHeight="14.5" x14ac:dyDescent="0.35"/>
  <cols>
    <col min="1" max="1" width="18.08984375" customWidth="1"/>
  </cols>
  <sheetData>
    <row r="1" spans="1:18" x14ac:dyDescent="0.35">
      <c r="B1" s="1" t="s">
        <v>116</v>
      </c>
      <c r="C1" s="1" t="s">
        <v>117</v>
      </c>
      <c r="D1" s="1" t="s">
        <v>118</v>
      </c>
      <c r="E1" s="1" t="s">
        <v>119</v>
      </c>
      <c r="F1" s="1" t="s">
        <v>120</v>
      </c>
      <c r="G1" s="1" t="s">
        <v>121</v>
      </c>
      <c r="H1" s="1" t="s">
        <v>122</v>
      </c>
      <c r="I1" s="1" t="s">
        <v>123</v>
      </c>
      <c r="J1" s="1" t="s">
        <v>124</v>
      </c>
      <c r="K1" s="1" t="s">
        <v>125</v>
      </c>
      <c r="L1" s="1" t="s">
        <v>126</v>
      </c>
      <c r="M1" s="1" t="s">
        <v>127</v>
      </c>
      <c r="N1" s="1" t="s">
        <v>128</v>
      </c>
      <c r="O1" s="1" t="s">
        <v>129</v>
      </c>
      <c r="P1" s="1" t="s">
        <v>130</v>
      </c>
      <c r="Q1" s="1" t="s">
        <v>131</v>
      </c>
      <c r="R1" s="1" t="s">
        <v>132</v>
      </c>
    </row>
    <row r="2" spans="1:18" x14ac:dyDescent="0.35">
      <c r="A2" s="1" t="s">
        <v>133</v>
      </c>
      <c r="B2" t="s">
        <v>134</v>
      </c>
      <c r="C2" t="s">
        <v>135</v>
      </c>
      <c r="D2" t="s">
        <v>136</v>
      </c>
      <c r="E2" t="s">
        <v>137</v>
      </c>
      <c r="F2" t="s">
        <v>138</v>
      </c>
      <c r="G2" t="s">
        <v>139</v>
      </c>
      <c r="H2" t="s">
        <v>140</v>
      </c>
      <c r="I2" t="s">
        <v>141</v>
      </c>
      <c r="J2" t="s">
        <v>142</v>
      </c>
      <c r="K2" t="s">
        <v>143</v>
      </c>
      <c r="L2" t="s">
        <v>144</v>
      </c>
      <c r="M2" t="s">
        <v>145</v>
      </c>
      <c r="N2" t="s">
        <v>146</v>
      </c>
      <c r="O2" t="s">
        <v>147</v>
      </c>
      <c r="P2" t="s">
        <v>148</v>
      </c>
      <c r="Q2" t="s">
        <v>149</v>
      </c>
      <c r="R2" t="s">
        <v>150</v>
      </c>
    </row>
    <row r="3" spans="1:18" x14ac:dyDescent="0.35">
      <c r="A3" s="1" t="s">
        <v>151</v>
      </c>
      <c r="B3" t="s">
        <v>152</v>
      </c>
      <c r="C3" t="s">
        <v>153</v>
      </c>
      <c r="D3" t="s">
        <v>154</v>
      </c>
      <c r="E3" t="s">
        <v>155</v>
      </c>
      <c r="F3" t="s">
        <v>156</v>
      </c>
      <c r="G3" t="s">
        <v>157</v>
      </c>
      <c r="H3" t="s">
        <v>158</v>
      </c>
      <c r="I3" t="s">
        <v>159</v>
      </c>
      <c r="J3" t="s">
        <v>160</v>
      </c>
      <c r="K3" t="s">
        <v>161</v>
      </c>
      <c r="L3" t="s">
        <v>162</v>
      </c>
      <c r="M3" t="s">
        <v>163</v>
      </c>
      <c r="N3" t="s">
        <v>164</v>
      </c>
      <c r="O3" t="s">
        <v>165</v>
      </c>
      <c r="P3" t="s">
        <v>141</v>
      </c>
      <c r="Q3" t="s">
        <v>166</v>
      </c>
      <c r="R3" t="s">
        <v>167</v>
      </c>
    </row>
    <row r="4" spans="1:18" x14ac:dyDescent="0.35">
      <c r="A4" s="1" t="s">
        <v>168</v>
      </c>
      <c r="B4" t="s">
        <v>152</v>
      </c>
      <c r="C4" t="s">
        <v>169</v>
      </c>
      <c r="D4" t="s">
        <v>170</v>
      </c>
      <c r="E4" t="s">
        <v>159</v>
      </c>
      <c r="F4" t="s">
        <v>171</v>
      </c>
      <c r="G4" t="s">
        <v>172</v>
      </c>
      <c r="H4" t="s">
        <v>173</v>
      </c>
      <c r="I4" t="s">
        <v>171</v>
      </c>
      <c r="J4" t="s">
        <v>174</v>
      </c>
      <c r="K4" t="s">
        <v>175</v>
      </c>
      <c r="L4" t="s">
        <v>176</v>
      </c>
      <c r="M4" t="s">
        <v>177</v>
      </c>
      <c r="N4" t="s">
        <v>178</v>
      </c>
      <c r="O4" t="s">
        <v>179</v>
      </c>
      <c r="P4" t="s">
        <v>180</v>
      </c>
      <c r="Q4" t="s">
        <v>181</v>
      </c>
      <c r="R4" t="s">
        <v>182</v>
      </c>
    </row>
    <row r="5" spans="1:18" x14ac:dyDescent="0.35">
      <c r="A5" s="1" t="s">
        <v>67</v>
      </c>
      <c r="B5" t="s">
        <v>183</v>
      </c>
      <c r="C5" t="s">
        <v>183</v>
      </c>
      <c r="D5" t="s">
        <v>183</v>
      </c>
      <c r="E5" t="s">
        <v>183</v>
      </c>
      <c r="F5" t="s">
        <v>183</v>
      </c>
      <c r="G5" t="s">
        <v>183</v>
      </c>
      <c r="H5" t="s">
        <v>184</v>
      </c>
      <c r="I5" t="s">
        <v>185</v>
      </c>
      <c r="J5" t="s">
        <v>185</v>
      </c>
      <c r="K5" t="s">
        <v>186</v>
      </c>
      <c r="L5" t="s">
        <v>187</v>
      </c>
      <c r="M5" t="s">
        <v>188</v>
      </c>
      <c r="N5" t="s">
        <v>189</v>
      </c>
      <c r="O5" t="s">
        <v>190</v>
      </c>
      <c r="P5" t="s">
        <v>190</v>
      </c>
      <c r="Q5" t="s">
        <v>190</v>
      </c>
      <c r="R5" t="s">
        <v>190</v>
      </c>
    </row>
    <row r="6" spans="1:18" x14ac:dyDescent="0.35">
      <c r="A6" s="1" t="s">
        <v>191</v>
      </c>
      <c r="B6" t="s">
        <v>192</v>
      </c>
      <c r="C6" t="s">
        <v>193</v>
      </c>
      <c r="D6" t="s">
        <v>159</v>
      </c>
      <c r="E6" t="s">
        <v>194</v>
      </c>
      <c r="F6" t="s">
        <v>194</v>
      </c>
      <c r="G6" t="s">
        <v>195</v>
      </c>
      <c r="H6" t="s">
        <v>192</v>
      </c>
      <c r="I6" t="s">
        <v>156</v>
      </c>
      <c r="J6" t="s">
        <v>195</v>
      </c>
      <c r="K6" t="s">
        <v>194</v>
      </c>
      <c r="L6" t="s">
        <v>185</v>
      </c>
      <c r="M6" t="s">
        <v>171</v>
      </c>
      <c r="N6" t="s">
        <v>171</v>
      </c>
      <c r="O6" t="s">
        <v>196</v>
      </c>
      <c r="P6" t="s">
        <v>197</v>
      </c>
      <c r="Q6" t="s">
        <v>198</v>
      </c>
      <c r="R6" t="s">
        <v>199</v>
      </c>
    </row>
    <row r="7" spans="1:18" x14ac:dyDescent="0.35">
      <c r="A7" s="1" t="s">
        <v>200</v>
      </c>
      <c r="B7" t="s">
        <v>201</v>
      </c>
      <c r="C7" t="s">
        <v>202</v>
      </c>
      <c r="D7" t="s">
        <v>203</v>
      </c>
      <c r="E7" t="s">
        <v>177</v>
      </c>
      <c r="F7" t="s">
        <v>204</v>
      </c>
      <c r="G7" t="s">
        <v>205</v>
      </c>
      <c r="H7" t="s">
        <v>206</v>
      </c>
      <c r="I7" t="s">
        <v>180</v>
      </c>
      <c r="J7" t="s">
        <v>207</v>
      </c>
      <c r="K7" t="s">
        <v>208</v>
      </c>
      <c r="L7" t="s">
        <v>209</v>
      </c>
      <c r="M7" t="s">
        <v>210</v>
      </c>
      <c r="N7" t="s">
        <v>211</v>
      </c>
      <c r="O7" t="s">
        <v>212</v>
      </c>
      <c r="P7" t="s">
        <v>213</v>
      </c>
      <c r="Q7" t="s">
        <v>214</v>
      </c>
      <c r="R7" t="s">
        <v>215</v>
      </c>
    </row>
    <row r="8" spans="1:18" x14ac:dyDescent="0.35">
      <c r="A8" s="1" t="s">
        <v>216</v>
      </c>
      <c r="B8" t="s">
        <v>217</v>
      </c>
      <c r="C8" t="s">
        <v>218</v>
      </c>
      <c r="D8" t="s">
        <v>219</v>
      </c>
      <c r="E8" t="s">
        <v>220</v>
      </c>
      <c r="F8" t="s">
        <v>221</v>
      </c>
      <c r="G8" t="s">
        <v>222</v>
      </c>
      <c r="H8" t="s">
        <v>223</v>
      </c>
      <c r="I8" t="s">
        <v>224</v>
      </c>
      <c r="J8" t="s">
        <v>225</v>
      </c>
      <c r="K8" t="s">
        <v>226</v>
      </c>
      <c r="L8" t="s">
        <v>227</v>
      </c>
      <c r="M8" t="s">
        <v>228</v>
      </c>
      <c r="N8" t="s">
        <v>229</v>
      </c>
      <c r="O8" t="s">
        <v>230</v>
      </c>
      <c r="P8" t="s">
        <v>231</v>
      </c>
      <c r="Q8" t="s">
        <v>232</v>
      </c>
      <c r="R8" t="s">
        <v>233</v>
      </c>
    </row>
    <row r="9" spans="1:18" x14ac:dyDescent="0.35">
      <c r="A9" s="1" t="s">
        <v>234</v>
      </c>
      <c r="B9" t="s">
        <v>235</v>
      </c>
      <c r="C9" t="s">
        <v>236</v>
      </c>
      <c r="D9" t="s">
        <v>237</v>
      </c>
      <c r="E9" t="s">
        <v>238</v>
      </c>
      <c r="F9" t="s">
        <v>239</v>
      </c>
      <c r="G9" t="s">
        <v>240</v>
      </c>
      <c r="H9" t="s">
        <v>241</v>
      </c>
      <c r="I9" t="s">
        <v>242</v>
      </c>
      <c r="J9" t="s">
        <v>243</v>
      </c>
      <c r="K9" t="s">
        <v>244</v>
      </c>
      <c r="L9" t="s">
        <v>245</v>
      </c>
      <c r="M9" t="s">
        <v>246</v>
      </c>
      <c r="N9" t="s">
        <v>247</v>
      </c>
      <c r="O9" t="s">
        <v>248</v>
      </c>
      <c r="P9" t="s">
        <v>249</v>
      </c>
      <c r="Q9" t="s">
        <v>250</v>
      </c>
      <c r="R9" t="s">
        <v>251</v>
      </c>
    </row>
    <row r="10" spans="1:18" x14ac:dyDescent="0.35">
      <c r="A10" s="1" t="s">
        <v>252</v>
      </c>
      <c r="B10" t="s">
        <v>253</v>
      </c>
      <c r="C10" t="s">
        <v>254</v>
      </c>
      <c r="D10" t="s">
        <v>255</v>
      </c>
      <c r="E10" t="s">
        <v>256</v>
      </c>
      <c r="F10" t="s">
        <v>257</v>
      </c>
      <c r="G10" t="s">
        <v>258</v>
      </c>
      <c r="H10" t="s">
        <v>258</v>
      </c>
      <c r="I10" t="s">
        <v>259</v>
      </c>
      <c r="J10" t="s">
        <v>260</v>
      </c>
      <c r="K10" t="s">
        <v>261</v>
      </c>
      <c r="L10" t="s">
        <v>262</v>
      </c>
      <c r="M10" t="s">
        <v>263</v>
      </c>
      <c r="N10" t="s">
        <v>264</v>
      </c>
      <c r="O10" t="s">
        <v>265</v>
      </c>
      <c r="P10" t="s">
        <v>266</v>
      </c>
      <c r="Q10" t="s">
        <v>267</v>
      </c>
      <c r="R10" t="s">
        <v>253</v>
      </c>
    </row>
    <row r="11" spans="1:18" x14ac:dyDescent="0.35">
      <c r="A11" s="1" t="s">
        <v>268</v>
      </c>
      <c r="B11" t="s">
        <v>183</v>
      </c>
      <c r="C11" t="s">
        <v>183</v>
      </c>
      <c r="D11" t="s">
        <v>183</v>
      </c>
      <c r="E11" t="s">
        <v>183</v>
      </c>
      <c r="F11" t="s">
        <v>183</v>
      </c>
      <c r="G11" t="s">
        <v>183</v>
      </c>
      <c r="H11" t="s">
        <v>269</v>
      </c>
      <c r="I11" t="s">
        <v>270</v>
      </c>
      <c r="J11" t="s">
        <v>271</v>
      </c>
      <c r="K11" t="s">
        <v>272</v>
      </c>
      <c r="L11" t="s">
        <v>273</v>
      </c>
      <c r="M11" t="s">
        <v>274</v>
      </c>
      <c r="N11" t="s">
        <v>275</v>
      </c>
      <c r="O11" t="s">
        <v>274</v>
      </c>
      <c r="P11" t="s">
        <v>276</v>
      </c>
      <c r="Q11" t="s">
        <v>276</v>
      </c>
      <c r="R11" t="s">
        <v>276</v>
      </c>
    </row>
    <row r="12" spans="1:18" x14ac:dyDescent="0.35">
      <c r="A12" s="1" t="s">
        <v>277</v>
      </c>
      <c r="B12" t="s">
        <v>278</v>
      </c>
      <c r="C12" t="s">
        <v>279</v>
      </c>
      <c r="D12" t="s">
        <v>280</v>
      </c>
      <c r="E12" t="s">
        <v>281</v>
      </c>
      <c r="F12" t="s">
        <v>282</v>
      </c>
      <c r="G12" t="s">
        <v>283</v>
      </c>
      <c r="H12" t="s">
        <v>284</v>
      </c>
      <c r="I12" t="s">
        <v>285</v>
      </c>
      <c r="J12" t="s">
        <v>286</v>
      </c>
      <c r="K12" t="s">
        <v>287</v>
      </c>
      <c r="L12" t="s">
        <v>288</v>
      </c>
      <c r="M12" t="s">
        <v>289</v>
      </c>
      <c r="N12" t="s">
        <v>290</v>
      </c>
      <c r="O12" t="s">
        <v>291</v>
      </c>
      <c r="P12" t="s">
        <v>292</v>
      </c>
      <c r="Q12" t="s">
        <v>293</v>
      </c>
      <c r="R12" t="s">
        <v>294</v>
      </c>
    </row>
    <row r="13" spans="1:18" x14ac:dyDescent="0.35">
      <c r="A13" s="1" t="s">
        <v>295</v>
      </c>
      <c r="B13" t="s">
        <v>296</v>
      </c>
      <c r="C13" t="s">
        <v>297</v>
      </c>
      <c r="D13" t="s">
        <v>298</v>
      </c>
      <c r="E13" t="s">
        <v>299</v>
      </c>
      <c r="F13" t="s">
        <v>300</v>
      </c>
      <c r="G13" t="s">
        <v>301</v>
      </c>
      <c r="H13" t="s">
        <v>302</v>
      </c>
      <c r="I13" t="s">
        <v>303</v>
      </c>
      <c r="J13" t="s">
        <v>301</v>
      </c>
      <c r="K13" t="s">
        <v>304</v>
      </c>
      <c r="L13" t="s">
        <v>305</v>
      </c>
      <c r="M13" t="s">
        <v>306</v>
      </c>
      <c r="N13" t="s">
        <v>307</v>
      </c>
      <c r="O13" t="s">
        <v>308</v>
      </c>
      <c r="P13" t="s">
        <v>309</v>
      </c>
      <c r="Q13" t="s">
        <v>310</v>
      </c>
      <c r="R13" t="s">
        <v>311</v>
      </c>
    </row>
    <row r="14" spans="1:18" x14ac:dyDescent="0.35">
      <c r="A14" s="1" t="s">
        <v>312</v>
      </c>
      <c r="B14" t="s">
        <v>313</v>
      </c>
      <c r="C14" t="s">
        <v>314</v>
      </c>
      <c r="D14" t="s">
        <v>315</v>
      </c>
      <c r="E14" t="s">
        <v>316</v>
      </c>
      <c r="F14" t="s">
        <v>317</v>
      </c>
      <c r="G14" t="s">
        <v>318</v>
      </c>
      <c r="H14" t="s">
        <v>319</v>
      </c>
      <c r="I14" t="s">
        <v>320</v>
      </c>
      <c r="J14" t="s">
        <v>321</v>
      </c>
      <c r="K14" t="s">
        <v>316</v>
      </c>
      <c r="L14" t="s">
        <v>317</v>
      </c>
      <c r="M14" t="s">
        <v>322</v>
      </c>
      <c r="N14" t="s">
        <v>323</v>
      </c>
      <c r="O14" t="s">
        <v>324</v>
      </c>
      <c r="P14" t="s">
        <v>325</v>
      </c>
      <c r="Q14" t="s">
        <v>326</v>
      </c>
      <c r="R14" t="s">
        <v>327</v>
      </c>
    </row>
    <row r="15" spans="1:18" x14ac:dyDescent="0.35">
      <c r="A15" s="1" t="s">
        <v>328</v>
      </c>
      <c r="B15" t="s">
        <v>329</v>
      </c>
      <c r="C15" t="s">
        <v>330</v>
      </c>
      <c r="D15" t="s">
        <v>331</v>
      </c>
      <c r="E15" t="s">
        <v>332</v>
      </c>
      <c r="F15" t="s">
        <v>333</v>
      </c>
      <c r="G15" t="s">
        <v>334</v>
      </c>
      <c r="H15" t="s">
        <v>335</v>
      </c>
      <c r="I15" t="s">
        <v>336</v>
      </c>
      <c r="J15" t="s">
        <v>337</v>
      </c>
      <c r="K15" t="s">
        <v>338</v>
      </c>
      <c r="L15" t="s">
        <v>339</v>
      </c>
      <c r="M15" t="s">
        <v>340</v>
      </c>
      <c r="N15" t="s">
        <v>341</v>
      </c>
      <c r="O15" t="s">
        <v>342</v>
      </c>
      <c r="P15" t="s">
        <v>343</v>
      </c>
      <c r="Q15" t="s">
        <v>344</v>
      </c>
      <c r="R15" t="s">
        <v>345</v>
      </c>
    </row>
    <row r="16" spans="1:18" x14ac:dyDescent="0.35">
      <c r="A16" s="1" t="s">
        <v>346</v>
      </c>
      <c r="B16" t="s">
        <v>347</v>
      </c>
      <c r="C16" t="s">
        <v>348</v>
      </c>
      <c r="D16" t="s">
        <v>349</v>
      </c>
      <c r="E16" t="s">
        <v>350</v>
      </c>
      <c r="F16" t="s">
        <v>351</v>
      </c>
      <c r="G16" t="s">
        <v>352</v>
      </c>
      <c r="H16" t="s">
        <v>302</v>
      </c>
      <c r="I16" t="s">
        <v>353</v>
      </c>
      <c r="J16" t="s">
        <v>354</v>
      </c>
      <c r="K16" t="s">
        <v>350</v>
      </c>
      <c r="L16" t="s">
        <v>355</v>
      </c>
      <c r="M16" t="s">
        <v>356</v>
      </c>
      <c r="N16" t="s">
        <v>357</v>
      </c>
      <c r="O16" t="s">
        <v>358</v>
      </c>
      <c r="P16" t="s">
        <v>270</v>
      </c>
      <c r="Q16" t="s">
        <v>359</v>
      </c>
      <c r="R16" t="s">
        <v>360</v>
      </c>
    </row>
    <row r="17" spans="1:18" x14ac:dyDescent="0.35">
      <c r="A17" s="1" t="s">
        <v>361</v>
      </c>
      <c r="B17" t="s">
        <v>362</v>
      </c>
      <c r="C17" t="s">
        <v>363</v>
      </c>
      <c r="D17" t="s">
        <v>364</v>
      </c>
      <c r="E17" t="s">
        <v>365</v>
      </c>
      <c r="F17" t="s">
        <v>366</v>
      </c>
      <c r="G17" t="s">
        <v>367</v>
      </c>
      <c r="H17" t="s">
        <v>368</v>
      </c>
      <c r="I17" t="s">
        <v>369</v>
      </c>
      <c r="J17" t="s">
        <v>370</v>
      </c>
      <c r="K17" t="s">
        <v>371</v>
      </c>
      <c r="L17" t="s">
        <v>372</v>
      </c>
      <c r="M17" t="s">
        <v>373</v>
      </c>
      <c r="N17" t="s">
        <v>374</v>
      </c>
      <c r="O17" t="s">
        <v>375</v>
      </c>
      <c r="P17" t="s">
        <v>376</v>
      </c>
      <c r="Q17" t="s">
        <v>377</v>
      </c>
      <c r="R17" t="s">
        <v>378</v>
      </c>
    </row>
    <row r="18" spans="1:18" x14ac:dyDescent="0.35">
      <c r="A18" s="1" t="s">
        <v>379</v>
      </c>
      <c r="B18" t="s">
        <v>380</v>
      </c>
      <c r="C18" t="s">
        <v>381</v>
      </c>
      <c r="D18" t="s">
        <v>382</v>
      </c>
      <c r="E18" t="s">
        <v>383</v>
      </c>
      <c r="F18" t="s">
        <v>384</v>
      </c>
      <c r="G18" t="s">
        <v>385</v>
      </c>
      <c r="H18" t="s">
        <v>386</v>
      </c>
      <c r="I18" t="s">
        <v>387</v>
      </c>
      <c r="J18" t="s">
        <v>388</v>
      </c>
      <c r="K18" t="s">
        <v>389</v>
      </c>
      <c r="L18" t="s">
        <v>390</v>
      </c>
      <c r="M18" t="s">
        <v>391</v>
      </c>
      <c r="N18" t="s">
        <v>392</v>
      </c>
      <c r="O18" t="s">
        <v>393</v>
      </c>
      <c r="P18" t="s">
        <v>394</v>
      </c>
      <c r="Q18" t="s">
        <v>395</v>
      </c>
      <c r="R18" t="s">
        <v>396</v>
      </c>
    </row>
    <row r="19" spans="1:18" x14ac:dyDescent="0.35">
      <c r="A19" s="1" t="s">
        <v>397</v>
      </c>
      <c r="B19" t="s">
        <v>183</v>
      </c>
      <c r="C19" t="s">
        <v>183</v>
      </c>
      <c r="D19" t="s">
        <v>398</v>
      </c>
      <c r="E19" t="s">
        <v>183</v>
      </c>
      <c r="F19" t="s">
        <v>399</v>
      </c>
      <c r="G19" t="s">
        <v>400</v>
      </c>
      <c r="H19" t="s">
        <v>401</v>
      </c>
      <c r="I19" t="s">
        <v>402</v>
      </c>
      <c r="J19" t="s">
        <v>403</v>
      </c>
      <c r="K19" t="s">
        <v>183</v>
      </c>
      <c r="L19" t="s">
        <v>404</v>
      </c>
      <c r="M19" t="s">
        <v>405</v>
      </c>
      <c r="N19" t="s">
        <v>406</v>
      </c>
      <c r="O19" t="s">
        <v>407</v>
      </c>
      <c r="P19" t="s">
        <v>408</v>
      </c>
      <c r="Q19" t="s">
        <v>409</v>
      </c>
      <c r="R19" t="s">
        <v>410</v>
      </c>
    </row>
    <row r="20" spans="1:18" x14ac:dyDescent="0.35">
      <c r="A20" s="1" t="s">
        <v>411</v>
      </c>
      <c r="B20" t="s">
        <v>412</v>
      </c>
      <c r="C20" t="s">
        <v>413</v>
      </c>
      <c r="D20" t="s">
        <v>414</v>
      </c>
      <c r="E20" t="s">
        <v>415</v>
      </c>
      <c r="F20" t="s">
        <v>416</v>
      </c>
      <c r="G20" t="s">
        <v>417</v>
      </c>
      <c r="H20" t="s">
        <v>418</v>
      </c>
      <c r="I20" t="s">
        <v>419</v>
      </c>
      <c r="J20" t="s">
        <v>420</v>
      </c>
      <c r="K20" t="s">
        <v>421</v>
      </c>
      <c r="L20" t="s">
        <v>422</v>
      </c>
      <c r="M20" t="s">
        <v>423</v>
      </c>
      <c r="N20" t="s">
        <v>424</v>
      </c>
      <c r="O20" t="s">
        <v>425</v>
      </c>
      <c r="P20" t="s">
        <v>426</v>
      </c>
      <c r="Q20" t="s">
        <v>427</v>
      </c>
      <c r="R20" t="s">
        <v>428</v>
      </c>
    </row>
    <row r="21" spans="1:18" x14ac:dyDescent="0.35">
      <c r="A21" s="1" t="s">
        <v>429</v>
      </c>
      <c r="B21" t="s">
        <v>430</v>
      </c>
      <c r="C21" t="s">
        <v>431</v>
      </c>
      <c r="D21" t="s">
        <v>432</v>
      </c>
      <c r="E21" t="s">
        <v>433</v>
      </c>
      <c r="F21" t="s">
        <v>300</v>
      </c>
      <c r="G21" t="s">
        <v>360</v>
      </c>
      <c r="H21" t="s">
        <v>434</v>
      </c>
      <c r="I21" t="s">
        <v>366</v>
      </c>
      <c r="J21" t="s">
        <v>435</v>
      </c>
      <c r="K21" t="s">
        <v>368</v>
      </c>
      <c r="L21" t="s">
        <v>436</v>
      </c>
      <c r="M21" t="s">
        <v>437</v>
      </c>
      <c r="N21" t="s">
        <v>438</v>
      </c>
      <c r="O21" t="s">
        <v>439</v>
      </c>
      <c r="P21" t="s">
        <v>440</v>
      </c>
      <c r="Q21" t="s">
        <v>441</v>
      </c>
      <c r="R21" t="s">
        <v>442</v>
      </c>
    </row>
    <row r="22" spans="1:18" x14ac:dyDescent="0.35">
      <c r="A22" s="1" t="s">
        <v>443</v>
      </c>
      <c r="B22" t="s">
        <v>444</v>
      </c>
      <c r="C22" t="s">
        <v>372</v>
      </c>
      <c r="D22" t="s">
        <v>445</v>
      </c>
      <c r="E22" t="s">
        <v>446</v>
      </c>
      <c r="F22" t="s">
        <v>447</v>
      </c>
      <c r="G22" t="s">
        <v>303</v>
      </c>
      <c r="H22" t="s">
        <v>434</v>
      </c>
      <c r="I22" t="s">
        <v>300</v>
      </c>
      <c r="J22" t="s">
        <v>448</v>
      </c>
      <c r="K22" t="s">
        <v>369</v>
      </c>
      <c r="L22" t="s">
        <v>449</v>
      </c>
      <c r="M22" t="s">
        <v>450</v>
      </c>
      <c r="N22" t="s">
        <v>307</v>
      </c>
      <c r="O22" t="s">
        <v>451</v>
      </c>
      <c r="P22" t="s">
        <v>452</v>
      </c>
      <c r="Q22" t="s">
        <v>453</v>
      </c>
      <c r="R22" t="s">
        <v>454</v>
      </c>
    </row>
    <row r="23" spans="1:18" x14ac:dyDescent="0.35">
      <c r="A23" s="1" t="s">
        <v>455</v>
      </c>
      <c r="B23" t="s">
        <v>456</v>
      </c>
      <c r="C23" t="s">
        <v>457</v>
      </c>
      <c r="D23" t="s">
        <v>445</v>
      </c>
      <c r="E23" t="s">
        <v>458</v>
      </c>
      <c r="F23" t="s">
        <v>459</v>
      </c>
      <c r="G23" t="s">
        <v>460</v>
      </c>
      <c r="H23" t="s">
        <v>461</v>
      </c>
      <c r="I23" t="s">
        <v>462</v>
      </c>
      <c r="J23" t="s">
        <v>463</v>
      </c>
      <c r="K23" t="s">
        <v>353</v>
      </c>
      <c r="L23" t="s">
        <v>464</v>
      </c>
      <c r="M23" t="s">
        <v>465</v>
      </c>
      <c r="N23" t="s">
        <v>466</v>
      </c>
      <c r="O23" t="s">
        <v>467</v>
      </c>
      <c r="P23" t="s">
        <v>375</v>
      </c>
      <c r="Q23" t="s">
        <v>468</v>
      </c>
      <c r="R23" t="s">
        <v>307</v>
      </c>
    </row>
    <row r="24" spans="1:18" x14ac:dyDescent="0.35">
      <c r="A24" s="1" t="s">
        <v>469</v>
      </c>
      <c r="B24" t="s">
        <v>470</v>
      </c>
      <c r="C24" t="s">
        <v>470</v>
      </c>
      <c r="D24" t="s">
        <v>470</v>
      </c>
      <c r="E24" t="s">
        <v>470</v>
      </c>
      <c r="F24" t="s">
        <v>470</v>
      </c>
      <c r="G24" t="s">
        <v>470</v>
      </c>
      <c r="H24" t="s">
        <v>471</v>
      </c>
      <c r="I24" t="s">
        <v>472</v>
      </c>
      <c r="J24" t="s">
        <v>473</v>
      </c>
      <c r="K24" t="s">
        <v>474</v>
      </c>
      <c r="L24" t="s">
        <v>475</v>
      </c>
      <c r="M24" t="s">
        <v>476</v>
      </c>
      <c r="N24" t="s">
        <v>477</v>
      </c>
      <c r="O24" t="s">
        <v>478</v>
      </c>
      <c r="P24" t="s">
        <v>479</v>
      </c>
      <c r="Q24" t="s">
        <v>480</v>
      </c>
      <c r="R24" t="s">
        <v>481</v>
      </c>
    </row>
    <row r="25" spans="1:18" x14ac:dyDescent="0.35">
      <c r="A25" s="1" t="s">
        <v>482</v>
      </c>
      <c r="B25" t="s">
        <v>483</v>
      </c>
      <c r="C25" t="s">
        <v>450</v>
      </c>
      <c r="D25" t="s">
        <v>183</v>
      </c>
      <c r="E25" t="s">
        <v>183</v>
      </c>
      <c r="F25" t="s">
        <v>484</v>
      </c>
      <c r="G25" t="s">
        <v>183</v>
      </c>
      <c r="H25" t="s">
        <v>467</v>
      </c>
      <c r="I25" t="s">
        <v>485</v>
      </c>
      <c r="J25" t="s">
        <v>486</v>
      </c>
      <c r="K25" t="s">
        <v>487</v>
      </c>
      <c r="L25" t="s">
        <v>488</v>
      </c>
      <c r="M25" t="s">
        <v>489</v>
      </c>
      <c r="N25" t="s">
        <v>490</v>
      </c>
      <c r="O25" t="s">
        <v>491</v>
      </c>
      <c r="P25" t="s">
        <v>492</v>
      </c>
      <c r="Q25" t="s">
        <v>493</v>
      </c>
      <c r="R25" t="s">
        <v>471</v>
      </c>
    </row>
    <row r="29" spans="1:18" x14ac:dyDescent="0.35">
      <c r="A29" t="s">
        <v>494</v>
      </c>
      <c r="B29">
        <f t="shared" ref="B29:R29" si="0">B3*B9</f>
        <v>6.8460000000000001</v>
      </c>
      <c r="C29">
        <f t="shared" si="0"/>
        <v>4.1040000000000001</v>
      </c>
      <c r="D29">
        <f t="shared" si="0"/>
        <v>2.153</v>
      </c>
      <c r="E29">
        <f t="shared" si="0"/>
        <v>3.2879999999999998</v>
      </c>
      <c r="F29">
        <f t="shared" si="0"/>
        <v>4.2570000000000006</v>
      </c>
      <c r="G29">
        <f t="shared" si="0"/>
        <v>3.3839999999999999</v>
      </c>
      <c r="H29">
        <f t="shared" si="0"/>
        <v>3.5880000000000001</v>
      </c>
      <c r="I29">
        <f t="shared" si="0"/>
        <v>4.6929999999999996</v>
      </c>
      <c r="J29">
        <f t="shared" si="0"/>
        <v>5.9449999999999994</v>
      </c>
      <c r="K29">
        <f t="shared" si="0"/>
        <v>13.244</v>
      </c>
      <c r="L29">
        <f t="shared" si="0"/>
        <v>37.114000000000004</v>
      </c>
      <c r="M29">
        <f t="shared" si="0"/>
        <v>57.022999999999996</v>
      </c>
      <c r="N29">
        <f t="shared" si="0"/>
        <v>43.18</v>
      </c>
      <c r="O29">
        <f t="shared" si="0"/>
        <v>98.899999999999991</v>
      </c>
      <c r="P29">
        <f t="shared" si="0"/>
        <v>194.48</v>
      </c>
      <c r="Q29">
        <f t="shared" si="0"/>
        <v>207.33699999999999</v>
      </c>
      <c r="R29">
        <f t="shared" si="0"/>
        <v>125.55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9"/>
  <sheetViews>
    <sheetView workbookViewId="0"/>
  </sheetViews>
  <sheetFormatPr defaultRowHeight="14.5" x14ac:dyDescent="0.35"/>
  <sheetData>
    <row r="1" spans="1:25" x14ac:dyDescent="0.35">
      <c r="B1" s="1" t="s">
        <v>495</v>
      </c>
      <c r="C1" s="1" t="s">
        <v>496</v>
      </c>
      <c r="D1" s="1" t="s">
        <v>497</v>
      </c>
      <c r="E1" s="1" t="s">
        <v>498</v>
      </c>
      <c r="F1" s="1" t="s">
        <v>499</v>
      </c>
      <c r="G1" s="1" t="s">
        <v>500</v>
      </c>
      <c r="H1" s="1" t="s">
        <v>501</v>
      </c>
      <c r="I1" s="1" t="s">
        <v>502</v>
      </c>
      <c r="J1" s="1" t="s">
        <v>116</v>
      </c>
      <c r="K1" s="1" t="s">
        <v>117</v>
      </c>
      <c r="L1" s="1" t="s">
        <v>118</v>
      </c>
      <c r="M1" s="1" t="s">
        <v>119</v>
      </c>
      <c r="N1" s="1" t="s">
        <v>120</v>
      </c>
      <c r="O1" s="1" t="s">
        <v>121</v>
      </c>
      <c r="P1" s="1" t="s">
        <v>122</v>
      </c>
      <c r="Q1" s="1" t="s">
        <v>123</v>
      </c>
      <c r="R1" s="1" t="s">
        <v>124</v>
      </c>
      <c r="S1" s="1" t="s">
        <v>125</v>
      </c>
      <c r="T1" s="1" t="s">
        <v>126</v>
      </c>
      <c r="U1" s="1" t="s">
        <v>127</v>
      </c>
      <c r="V1" s="1" t="s">
        <v>128</v>
      </c>
      <c r="W1" s="1" t="s">
        <v>129</v>
      </c>
      <c r="X1" s="1" t="s">
        <v>130</v>
      </c>
      <c r="Y1" s="1" t="s">
        <v>131</v>
      </c>
    </row>
    <row r="2" spans="1:25" x14ac:dyDescent="0.35">
      <c r="A2" s="1" t="s">
        <v>21</v>
      </c>
      <c r="B2" t="s">
        <v>503</v>
      </c>
      <c r="C2" t="s">
        <v>504</v>
      </c>
      <c r="D2" t="s">
        <v>505</v>
      </c>
      <c r="E2" t="s">
        <v>506</v>
      </c>
      <c r="F2" t="s">
        <v>507</v>
      </c>
      <c r="G2" t="s">
        <v>508</v>
      </c>
      <c r="H2" t="s">
        <v>509</v>
      </c>
      <c r="I2" t="s">
        <v>510</v>
      </c>
      <c r="J2" t="s">
        <v>278</v>
      </c>
      <c r="K2" t="s">
        <v>279</v>
      </c>
      <c r="L2" t="s">
        <v>280</v>
      </c>
      <c r="M2" t="s">
        <v>281</v>
      </c>
      <c r="N2" t="s">
        <v>282</v>
      </c>
      <c r="O2" t="s">
        <v>283</v>
      </c>
      <c r="P2" t="s">
        <v>284</v>
      </c>
      <c r="Q2" t="s">
        <v>285</v>
      </c>
      <c r="R2" t="s">
        <v>286</v>
      </c>
      <c r="S2" t="s">
        <v>287</v>
      </c>
      <c r="T2" t="s">
        <v>288</v>
      </c>
      <c r="U2" t="s">
        <v>289</v>
      </c>
      <c r="V2" t="s">
        <v>290</v>
      </c>
      <c r="W2" t="s">
        <v>291</v>
      </c>
      <c r="X2" t="s">
        <v>292</v>
      </c>
      <c r="Y2" t="s">
        <v>293</v>
      </c>
    </row>
    <row r="3" spans="1:25" x14ac:dyDescent="0.35">
      <c r="A3" s="1" t="s">
        <v>511</v>
      </c>
      <c r="B3" t="s">
        <v>512</v>
      </c>
      <c r="C3" t="s">
        <v>513</v>
      </c>
      <c r="D3" t="s">
        <v>514</v>
      </c>
      <c r="E3" t="s">
        <v>515</v>
      </c>
      <c r="F3" t="s">
        <v>516</v>
      </c>
      <c r="G3" t="s">
        <v>517</v>
      </c>
      <c r="H3" t="s">
        <v>518</v>
      </c>
      <c r="I3" t="s">
        <v>519</v>
      </c>
      <c r="J3" t="s">
        <v>520</v>
      </c>
      <c r="K3" t="s">
        <v>521</v>
      </c>
      <c r="L3" t="s">
        <v>522</v>
      </c>
      <c r="M3" t="s">
        <v>523</v>
      </c>
      <c r="N3" t="s">
        <v>524</v>
      </c>
      <c r="O3" t="s">
        <v>525</v>
      </c>
      <c r="P3" t="s">
        <v>526</v>
      </c>
      <c r="Q3" t="s">
        <v>527</v>
      </c>
      <c r="R3" t="s">
        <v>528</v>
      </c>
      <c r="S3" t="s">
        <v>529</v>
      </c>
      <c r="T3" t="s">
        <v>530</v>
      </c>
      <c r="U3" t="s">
        <v>531</v>
      </c>
      <c r="V3" t="s">
        <v>532</v>
      </c>
      <c r="W3" t="s">
        <v>533</v>
      </c>
      <c r="X3" t="s">
        <v>534</v>
      </c>
      <c r="Y3" t="s">
        <v>535</v>
      </c>
    </row>
    <row r="4" spans="1:25" x14ac:dyDescent="0.35">
      <c r="A4" s="1" t="s">
        <v>49</v>
      </c>
      <c r="B4" t="s">
        <v>536</v>
      </c>
      <c r="C4" t="s">
        <v>537</v>
      </c>
      <c r="D4" t="s">
        <v>538</v>
      </c>
      <c r="E4" t="s">
        <v>539</v>
      </c>
      <c r="F4" t="s">
        <v>540</v>
      </c>
      <c r="G4" t="s">
        <v>541</v>
      </c>
      <c r="H4" t="s">
        <v>542</v>
      </c>
      <c r="I4" t="s">
        <v>543</v>
      </c>
      <c r="J4" t="s">
        <v>544</v>
      </c>
      <c r="K4" t="s">
        <v>545</v>
      </c>
      <c r="L4" t="s">
        <v>326</v>
      </c>
      <c r="M4" t="s">
        <v>546</v>
      </c>
      <c r="N4" t="s">
        <v>547</v>
      </c>
      <c r="O4" t="s">
        <v>548</v>
      </c>
      <c r="P4" t="s">
        <v>549</v>
      </c>
      <c r="Q4" t="s">
        <v>550</v>
      </c>
      <c r="R4" t="s">
        <v>551</v>
      </c>
      <c r="S4" t="s">
        <v>552</v>
      </c>
      <c r="T4" t="s">
        <v>553</v>
      </c>
      <c r="U4" t="s">
        <v>554</v>
      </c>
      <c r="V4" t="s">
        <v>555</v>
      </c>
      <c r="W4" t="s">
        <v>556</v>
      </c>
      <c r="X4" t="s">
        <v>557</v>
      </c>
      <c r="Y4" t="s">
        <v>558</v>
      </c>
    </row>
    <row r="5" spans="1:25" x14ac:dyDescent="0.35">
      <c r="A5" s="1" t="s">
        <v>559</v>
      </c>
      <c r="B5" t="s">
        <v>560</v>
      </c>
      <c r="C5" t="s">
        <v>561</v>
      </c>
      <c r="D5" t="s">
        <v>562</v>
      </c>
      <c r="E5" t="s">
        <v>563</v>
      </c>
      <c r="F5" t="s">
        <v>564</v>
      </c>
      <c r="G5" t="s">
        <v>565</v>
      </c>
      <c r="H5" t="s">
        <v>566</v>
      </c>
      <c r="I5" t="s">
        <v>567</v>
      </c>
      <c r="J5" t="s">
        <v>568</v>
      </c>
      <c r="K5" t="s">
        <v>569</v>
      </c>
      <c r="L5" t="s">
        <v>570</v>
      </c>
      <c r="M5" t="s">
        <v>571</v>
      </c>
      <c r="N5" t="s">
        <v>572</v>
      </c>
      <c r="O5" t="s">
        <v>573</v>
      </c>
      <c r="P5" t="s">
        <v>574</v>
      </c>
      <c r="Q5" t="s">
        <v>575</v>
      </c>
      <c r="R5" t="s">
        <v>576</v>
      </c>
      <c r="S5" t="s">
        <v>577</v>
      </c>
      <c r="T5" t="s">
        <v>578</v>
      </c>
      <c r="U5" t="s">
        <v>579</v>
      </c>
      <c r="V5" t="s">
        <v>580</v>
      </c>
      <c r="W5" t="s">
        <v>581</v>
      </c>
      <c r="X5" t="s">
        <v>582</v>
      </c>
      <c r="Y5" t="s">
        <v>583</v>
      </c>
    </row>
    <row r="6" spans="1:25" x14ac:dyDescent="0.35">
      <c r="A6" s="1" t="s">
        <v>50</v>
      </c>
      <c r="B6" t="s">
        <v>584</v>
      </c>
      <c r="C6" t="s">
        <v>585</v>
      </c>
      <c r="D6" t="s">
        <v>586</v>
      </c>
      <c r="E6" t="s">
        <v>587</v>
      </c>
      <c r="F6" t="s">
        <v>588</v>
      </c>
      <c r="G6" t="s">
        <v>589</v>
      </c>
      <c r="H6" t="s">
        <v>590</v>
      </c>
      <c r="I6" t="s">
        <v>591</v>
      </c>
      <c r="J6" t="s">
        <v>592</v>
      </c>
      <c r="K6" t="s">
        <v>593</v>
      </c>
      <c r="L6" t="s">
        <v>594</v>
      </c>
      <c r="M6" t="s">
        <v>595</v>
      </c>
      <c r="N6" t="s">
        <v>596</v>
      </c>
      <c r="O6" t="s">
        <v>547</v>
      </c>
      <c r="P6" t="s">
        <v>597</v>
      </c>
      <c r="Q6" t="s">
        <v>598</v>
      </c>
      <c r="R6" t="s">
        <v>599</v>
      </c>
      <c r="S6" t="s">
        <v>600</v>
      </c>
      <c r="T6" t="s">
        <v>601</v>
      </c>
      <c r="U6" t="s">
        <v>602</v>
      </c>
      <c r="V6" t="s">
        <v>603</v>
      </c>
      <c r="W6" t="s">
        <v>604</v>
      </c>
      <c r="X6" t="s">
        <v>605</v>
      </c>
      <c r="Y6" t="s">
        <v>606</v>
      </c>
    </row>
    <row r="7" spans="1:25" x14ac:dyDescent="0.35">
      <c r="A7" s="1" t="s">
        <v>607</v>
      </c>
      <c r="B7" t="s">
        <v>608</v>
      </c>
      <c r="C7" t="s">
        <v>609</v>
      </c>
      <c r="D7" t="s">
        <v>610</v>
      </c>
      <c r="E7" t="s">
        <v>611</v>
      </c>
      <c r="F7" t="s">
        <v>612</v>
      </c>
      <c r="G7" t="s">
        <v>613</v>
      </c>
      <c r="H7" t="s">
        <v>614</v>
      </c>
      <c r="I7" t="s">
        <v>615</v>
      </c>
      <c r="J7" t="s">
        <v>590</v>
      </c>
      <c r="K7" t="s">
        <v>616</v>
      </c>
      <c r="L7" t="s">
        <v>617</v>
      </c>
      <c r="M7" t="s">
        <v>618</v>
      </c>
      <c r="N7" t="s">
        <v>619</v>
      </c>
      <c r="O7" t="s">
        <v>620</v>
      </c>
      <c r="P7" t="s">
        <v>621</v>
      </c>
      <c r="Q7" t="s">
        <v>622</v>
      </c>
      <c r="R7" t="s">
        <v>623</v>
      </c>
      <c r="S7" t="s">
        <v>624</v>
      </c>
      <c r="T7" t="s">
        <v>625</v>
      </c>
      <c r="U7" t="s">
        <v>626</v>
      </c>
      <c r="V7" t="s">
        <v>510</v>
      </c>
      <c r="W7" t="s">
        <v>627</v>
      </c>
      <c r="X7" t="s">
        <v>628</v>
      </c>
      <c r="Y7" t="s">
        <v>629</v>
      </c>
    </row>
    <row r="8" spans="1:25" x14ac:dyDescent="0.35">
      <c r="A8" s="1" t="s">
        <v>630</v>
      </c>
      <c r="B8" t="s">
        <v>401</v>
      </c>
      <c r="C8" t="s">
        <v>631</v>
      </c>
      <c r="D8" t="s">
        <v>632</v>
      </c>
      <c r="E8" t="s">
        <v>633</v>
      </c>
      <c r="F8" t="s">
        <v>634</v>
      </c>
      <c r="G8" t="s">
        <v>635</v>
      </c>
      <c r="H8" t="s">
        <v>636</v>
      </c>
      <c r="I8" t="s">
        <v>318</v>
      </c>
      <c r="J8" t="s">
        <v>637</v>
      </c>
      <c r="K8" t="s">
        <v>638</v>
      </c>
      <c r="L8" t="s">
        <v>639</v>
      </c>
      <c r="M8" t="s">
        <v>640</v>
      </c>
      <c r="N8" t="s">
        <v>641</v>
      </c>
      <c r="O8" t="s">
        <v>642</v>
      </c>
      <c r="P8" t="s">
        <v>643</v>
      </c>
      <c r="Q8" t="s">
        <v>644</v>
      </c>
      <c r="R8" t="s">
        <v>645</v>
      </c>
      <c r="S8" t="s">
        <v>646</v>
      </c>
      <c r="T8" t="s">
        <v>647</v>
      </c>
      <c r="U8" t="s">
        <v>648</v>
      </c>
      <c r="V8" t="s">
        <v>649</v>
      </c>
      <c r="W8" t="s">
        <v>650</v>
      </c>
      <c r="X8" t="s">
        <v>651</v>
      </c>
      <c r="Y8" t="s">
        <v>652</v>
      </c>
    </row>
    <row r="9" spans="1:25" x14ac:dyDescent="0.35">
      <c r="A9" s="1" t="s">
        <v>653</v>
      </c>
      <c r="B9" t="s">
        <v>401</v>
      </c>
      <c r="C9" t="s">
        <v>654</v>
      </c>
      <c r="D9" t="s">
        <v>655</v>
      </c>
      <c r="E9" t="s">
        <v>656</v>
      </c>
      <c r="F9" t="s">
        <v>503</v>
      </c>
      <c r="G9" t="s">
        <v>183</v>
      </c>
      <c r="H9" t="s">
        <v>318</v>
      </c>
      <c r="I9" t="s">
        <v>657</v>
      </c>
      <c r="J9" t="s">
        <v>637</v>
      </c>
      <c r="K9" t="s">
        <v>183</v>
      </c>
      <c r="L9" t="s">
        <v>183</v>
      </c>
      <c r="M9" t="s">
        <v>640</v>
      </c>
      <c r="N9" t="s">
        <v>639</v>
      </c>
      <c r="O9" t="s">
        <v>642</v>
      </c>
      <c r="P9" t="s">
        <v>643</v>
      </c>
      <c r="Q9" t="s">
        <v>644</v>
      </c>
      <c r="R9" t="s">
        <v>645</v>
      </c>
      <c r="S9" t="s">
        <v>646</v>
      </c>
      <c r="T9" t="s">
        <v>647</v>
      </c>
      <c r="U9" t="s">
        <v>648</v>
      </c>
      <c r="V9" t="s">
        <v>649</v>
      </c>
      <c r="W9" t="s">
        <v>650</v>
      </c>
      <c r="X9" t="s">
        <v>183</v>
      </c>
      <c r="Y9" t="s">
        <v>183</v>
      </c>
    </row>
    <row r="10" spans="1:25" x14ac:dyDescent="0.35">
      <c r="A10" s="1" t="s">
        <v>658</v>
      </c>
      <c r="B10" t="s">
        <v>183</v>
      </c>
      <c r="C10" t="s">
        <v>183</v>
      </c>
      <c r="D10" t="s">
        <v>183</v>
      </c>
      <c r="E10" t="s">
        <v>183</v>
      </c>
      <c r="F10" t="s">
        <v>183</v>
      </c>
      <c r="G10" t="s">
        <v>183</v>
      </c>
      <c r="H10" t="s">
        <v>183</v>
      </c>
      <c r="I10" t="s">
        <v>183</v>
      </c>
      <c r="J10" t="s">
        <v>183</v>
      </c>
      <c r="K10" t="s">
        <v>183</v>
      </c>
      <c r="L10" t="s">
        <v>183</v>
      </c>
      <c r="M10" t="s">
        <v>183</v>
      </c>
      <c r="N10" t="s">
        <v>183</v>
      </c>
      <c r="O10" t="s">
        <v>183</v>
      </c>
      <c r="P10" t="s">
        <v>183</v>
      </c>
      <c r="Q10" t="s">
        <v>183</v>
      </c>
      <c r="R10" t="s">
        <v>183</v>
      </c>
      <c r="S10" t="s">
        <v>183</v>
      </c>
      <c r="T10" t="s">
        <v>183</v>
      </c>
      <c r="U10" t="s">
        <v>183</v>
      </c>
      <c r="V10" t="s">
        <v>183</v>
      </c>
      <c r="W10" t="s">
        <v>183</v>
      </c>
      <c r="X10" t="s">
        <v>183</v>
      </c>
      <c r="Y10" t="s">
        <v>183</v>
      </c>
    </row>
    <row r="11" spans="1:25" x14ac:dyDescent="0.35">
      <c r="A11" s="1" t="s">
        <v>659</v>
      </c>
      <c r="B11" t="s">
        <v>660</v>
      </c>
      <c r="C11" t="s">
        <v>661</v>
      </c>
      <c r="D11" t="s">
        <v>662</v>
      </c>
      <c r="E11" t="s">
        <v>398</v>
      </c>
      <c r="F11" t="s">
        <v>663</v>
      </c>
      <c r="G11" t="s">
        <v>183</v>
      </c>
      <c r="H11" t="s">
        <v>664</v>
      </c>
      <c r="I11" t="s">
        <v>665</v>
      </c>
      <c r="J11" t="s">
        <v>666</v>
      </c>
      <c r="K11" t="s">
        <v>183</v>
      </c>
      <c r="L11" t="s">
        <v>183</v>
      </c>
      <c r="M11" t="s">
        <v>183</v>
      </c>
      <c r="N11" t="s">
        <v>667</v>
      </c>
      <c r="O11" t="s">
        <v>666</v>
      </c>
      <c r="P11" t="s">
        <v>666</v>
      </c>
      <c r="Q11" t="s">
        <v>666</v>
      </c>
      <c r="R11" t="s">
        <v>663</v>
      </c>
      <c r="S11" t="s">
        <v>183</v>
      </c>
      <c r="T11" t="s">
        <v>668</v>
      </c>
      <c r="U11" t="s">
        <v>183</v>
      </c>
      <c r="V11" t="s">
        <v>183</v>
      </c>
      <c r="W11" t="s">
        <v>183</v>
      </c>
      <c r="X11" t="s">
        <v>183</v>
      </c>
      <c r="Y11" t="s">
        <v>183</v>
      </c>
    </row>
    <row r="12" spans="1:25" x14ac:dyDescent="0.35">
      <c r="A12" s="1" t="s">
        <v>669</v>
      </c>
      <c r="B12" t="s">
        <v>670</v>
      </c>
      <c r="C12" t="s">
        <v>671</v>
      </c>
      <c r="D12" t="s">
        <v>672</v>
      </c>
      <c r="E12" t="s">
        <v>673</v>
      </c>
      <c r="F12" t="s">
        <v>674</v>
      </c>
      <c r="G12" t="s">
        <v>675</v>
      </c>
      <c r="H12" t="s">
        <v>676</v>
      </c>
      <c r="I12" t="s">
        <v>677</v>
      </c>
      <c r="J12" t="s">
        <v>678</v>
      </c>
      <c r="K12" t="s">
        <v>679</v>
      </c>
      <c r="L12" t="s">
        <v>680</v>
      </c>
      <c r="M12" t="s">
        <v>280</v>
      </c>
      <c r="N12" t="s">
        <v>681</v>
      </c>
      <c r="O12" t="s">
        <v>682</v>
      </c>
      <c r="P12" t="s">
        <v>683</v>
      </c>
      <c r="Q12" t="s">
        <v>684</v>
      </c>
      <c r="R12" t="s">
        <v>685</v>
      </c>
      <c r="S12" t="s">
        <v>686</v>
      </c>
      <c r="T12" t="s">
        <v>687</v>
      </c>
      <c r="U12" t="s">
        <v>688</v>
      </c>
      <c r="V12" t="s">
        <v>689</v>
      </c>
      <c r="W12" t="s">
        <v>690</v>
      </c>
      <c r="X12" t="s">
        <v>691</v>
      </c>
      <c r="Y12" t="s">
        <v>692</v>
      </c>
    </row>
    <row r="13" spans="1:25" x14ac:dyDescent="0.35">
      <c r="A13" s="1" t="s">
        <v>56</v>
      </c>
      <c r="B13" t="s">
        <v>183</v>
      </c>
      <c r="C13" t="s">
        <v>183</v>
      </c>
      <c r="D13" t="s">
        <v>183</v>
      </c>
      <c r="E13" t="s">
        <v>183</v>
      </c>
      <c r="F13" t="s">
        <v>183</v>
      </c>
      <c r="G13" t="s">
        <v>183</v>
      </c>
      <c r="H13" t="s">
        <v>183</v>
      </c>
      <c r="I13" t="s">
        <v>183</v>
      </c>
      <c r="J13" t="s">
        <v>183</v>
      </c>
      <c r="K13" t="s">
        <v>183</v>
      </c>
      <c r="L13" t="s">
        <v>183</v>
      </c>
      <c r="M13" t="s">
        <v>399</v>
      </c>
      <c r="N13" t="s">
        <v>401</v>
      </c>
      <c r="O13" t="s">
        <v>401</v>
      </c>
      <c r="P13" t="s">
        <v>693</v>
      </c>
      <c r="Q13" t="s">
        <v>694</v>
      </c>
      <c r="R13" t="s">
        <v>695</v>
      </c>
      <c r="S13" t="s">
        <v>696</v>
      </c>
      <c r="T13" t="s">
        <v>697</v>
      </c>
      <c r="U13" t="s">
        <v>698</v>
      </c>
      <c r="V13" t="s">
        <v>699</v>
      </c>
      <c r="W13" t="s">
        <v>700</v>
      </c>
      <c r="X13" t="s">
        <v>701</v>
      </c>
      <c r="Y13" t="s">
        <v>702</v>
      </c>
    </row>
    <row r="14" spans="1:25" x14ac:dyDescent="0.35">
      <c r="A14" s="1" t="s">
        <v>57</v>
      </c>
      <c r="B14" t="s">
        <v>183</v>
      </c>
      <c r="C14" t="s">
        <v>183</v>
      </c>
      <c r="D14" t="s">
        <v>183</v>
      </c>
      <c r="E14" t="s">
        <v>183</v>
      </c>
      <c r="F14" t="s">
        <v>183</v>
      </c>
      <c r="G14" t="s">
        <v>183</v>
      </c>
      <c r="H14" t="s">
        <v>183</v>
      </c>
      <c r="I14" t="s">
        <v>183</v>
      </c>
      <c r="J14" t="s">
        <v>183</v>
      </c>
      <c r="K14" t="s">
        <v>183</v>
      </c>
      <c r="L14" t="s">
        <v>183</v>
      </c>
      <c r="M14" t="s">
        <v>668</v>
      </c>
      <c r="N14" t="s">
        <v>668</v>
      </c>
      <c r="O14" t="s">
        <v>668</v>
      </c>
      <c r="P14" t="s">
        <v>668</v>
      </c>
      <c r="Q14" t="s">
        <v>703</v>
      </c>
      <c r="R14" t="s">
        <v>704</v>
      </c>
      <c r="S14" t="s">
        <v>609</v>
      </c>
      <c r="T14" t="s">
        <v>632</v>
      </c>
      <c r="U14" t="s">
        <v>705</v>
      </c>
      <c r="V14" t="s">
        <v>632</v>
      </c>
      <c r="W14" t="s">
        <v>706</v>
      </c>
      <c r="X14" t="s">
        <v>707</v>
      </c>
      <c r="Y14" t="s">
        <v>708</v>
      </c>
    </row>
    <row r="15" spans="1:25" x14ac:dyDescent="0.35">
      <c r="A15" s="1" t="s">
        <v>709</v>
      </c>
      <c r="B15" t="s">
        <v>660</v>
      </c>
      <c r="C15" t="s">
        <v>703</v>
      </c>
      <c r="D15" t="s">
        <v>710</v>
      </c>
      <c r="E15" t="s">
        <v>711</v>
      </c>
      <c r="F15" t="s">
        <v>632</v>
      </c>
      <c r="G15" t="s">
        <v>585</v>
      </c>
      <c r="H15" t="s">
        <v>512</v>
      </c>
      <c r="I15" t="s">
        <v>712</v>
      </c>
      <c r="J15" t="s">
        <v>313</v>
      </c>
      <c r="K15" t="s">
        <v>314</v>
      </c>
      <c r="L15" t="s">
        <v>315</v>
      </c>
      <c r="M15" t="s">
        <v>316</v>
      </c>
      <c r="N15" t="s">
        <v>317</v>
      </c>
      <c r="O15" t="s">
        <v>318</v>
      </c>
      <c r="P15" t="s">
        <v>319</v>
      </c>
      <c r="Q15" t="s">
        <v>320</v>
      </c>
      <c r="R15" t="s">
        <v>321</v>
      </c>
      <c r="S15" t="s">
        <v>316</v>
      </c>
      <c r="T15" t="s">
        <v>317</v>
      </c>
      <c r="U15" t="s">
        <v>322</v>
      </c>
      <c r="V15" t="s">
        <v>323</v>
      </c>
      <c r="W15" t="s">
        <v>324</v>
      </c>
      <c r="X15" t="s">
        <v>325</v>
      </c>
      <c r="Y15" t="s">
        <v>326</v>
      </c>
    </row>
    <row r="16" spans="1:25" x14ac:dyDescent="0.35">
      <c r="A16" s="1" t="s">
        <v>713</v>
      </c>
      <c r="B16" t="s">
        <v>714</v>
      </c>
      <c r="C16" t="s">
        <v>715</v>
      </c>
      <c r="D16" t="s">
        <v>716</v>
      </c>
      <c r="E16" t="s">
        <v>717</v>
      </c>
      <c r="F16" t="s">
        <v>718</v>
      </c>
      <c r="G16" t="s">
        <v>719</v>
      </c>
      <c r="H16" t="s">
        <v>720</v>
      </c>
      <c r="I16" t="s">
        <v>721</v>
      </c>
      <c r="J16" t="s">
        <v>722</v>
      </c>
      <c r="K16" t="s">
        <v>723</v>
      </c>
      <c r="L16" t="s">
        <v>537</v>
      </c>
      <c r="M16" t="s">
        <v>724</v>
      </c>
      <c r="N16" t="s">
        <v>725</v>
      </c>
      <c r="O16" t="s">
        <v>726</v>
      </c>
      <c r="P16" t="s">
        <v>727</v>
      </c>
      <c r="Q16" t="s">
        <v>728</v>
      </c>
      <c r="R16" t="s">
        <v>729</v>
      </c>
      <c r="S16" t="s">
        <v>730</v>
      </c>
      <c r="T16" t="s">
        <v>523</v>
      </c>
      <c r="U16" t="s">
        <v>731</v>
      </c>
      <c r="V16" t="s">
        <v>732</v>
      </c>
      <c r="W16" t="s">
        <v>733</v>
      </c>
      <c r="X16" t="s">
        <v>734</v>
      </c>
      <c r="Y16" t="s">
        <v>735</v>
      </c>
    </row>
    <row r="17" spans="1:25" x14ac:dyDescent="0.35">
      <c r="A17" s="1" t="s">
        <v>736</v>
      </c>
      <c r="B17" t="s">
        <v>737</v>
      </c>
      <c r="C17" t="s">
        <v>738</v>
      </c>
      <c r="D17" t="s">
        <v>739</v>
      </c>
      <c r="E17" t="s">
        <v>740</v>
      </c>
      <c r="F17" t="s">
        <v>741</v>
      </c>
      <c r="G17" t="s">
        <v>742</v>
      </c>
      <c r="H17" t="s">
        <v>743</v>
      </c>
      <c r="I17" t="s">
        <v>744</v>
      </c>
      <c r="J17" t="s">
        <v>745</v>
      </c>
      <c r="K17" t="s">
        <v>746</v>
      </c>
      <c r="L17" t="s">
        <v>747</v>
      </c>
      <c r="M17" t="s">
        <v>748</v>
      </c>
      <c r="N17" t="s">
        <v>749</v>
      </c>
      <c r="O17" t="s">
        <v>750</v>
      </c>
      <c r="P17" t="s">
        <v>751</v>
      </c>
      <c r="Q17" t="s">
        <v>752</v>
      </c>
      <c r="R17" t="s">
        <v>753</v>
      </c>
      <c r="S17" t="s">
        <v>754</v>
      </c>
      <c r="T17" t="s">
        <v>755</v>
      </c>
      <c r="U17" t="s">
        <v>756</v>
      </c>
      <c r="V17" t="s">
        <v>757</v>
      </c>
      <c r="W17" t="s">
        <v>758</v>
      </c>
      <c r="X17" t="s">
        <v>759</v>
      </c>
      <c r="Y17" t="s">
        <v>760</v>
      </c>
    </row>
    <row r="18" spans="1:25" x14ac:dyDescent="0.35">
      <c r="A18" s="1" t="s">
        <v>23</v>
      </c>
      <c r="B18" t="s">
        <v>761</v>
      </c>
      <c r="C18" t="s">
        <v>697</v>
      </c>
      <c r="D18" t="s">
        <v>762</v>
      </c>
      <c r="E18" t="s">
        <v>763</v>
      </c>
      <c r="F18" t="s">
        <v>764</v>
      </c>
      <c r="G18" t="s">
        <v>765</v>
      </c>
      <c r="H18" t="s">
        <v>766</v>
      </c>
      <c r="I18" t="s">
        <v>767</v>
      </c>
      <c r="J18" t="s">
        <v>768</v>
      </c>
      <c r="K18" t="s">
        <v>769</v>
      </c>
      <c r="L18" t="s">
        <v>770</v>
      </c>
      <c r="M18" t="s">
        <v>771</v>
      </c>
      <c r="N18" t="s">
        <v>772</v>
      </c>
      <c r="O18" t="s">
        <v>542</v>
      </c>
      <c r="P18" t="s">
        <v>542</v>
      </c>
      <c r="Q18" t="s">
        <v>773</v>
      </c>
      <c r="R18" t="s">
        <v>774</v>
      </c>
      <c r="S18" t="s">
        <v>775</v>
      </c>
      <c r="T18" t="s">
        <v>776</v>
      </c>
      <c r="U18" t="s">
        <v>777</v>
      </c>
      <c r="V18" t="s">
        <v>778</v>
      </c>
      <c r="W18" t="s">
        <v>779</v>
      </c>
      <c r="X18" t="s">
        <v>780</v>
      </c>
      <c r="Y18" t="s">
        <v>781</v>
      </c>
    </row>
    <row r="19" spans="1:25" x14ac:dyDescent="0.35">
      <c r="A19" s="1" t="s">
        <v>782</v>
      </c>
      <c r="B19" t="s">
        <v>783</v>
      </c>
      <c r="C19" t="s">
        <v>784</v>
      </c>
      <c r="D19" t="s">
        <v>785</v>
      </c>
      <c r="E19" t="s">
        <v>786</v>
      </c>
      <c r="F19" t="s">
        <v>787</v>
      </c>
      <c r="G19" t="s">
        <v>788</v>
      </c>
      <c r="H19" t="s">
        <v>789</v>
      </c>
      <c r="I19" t="s">
        <v>790</v>
      </c>
      <c r="J19" t="s">
        <v>791</v>
      </c>
      <c r="K19" t="s">
        <v>792</v>
      </c>
      <c r="L19" t="s">
        <v>793</v>
      </c>
      <c r="M19" t="s">
        <v>794</v>
      </c>
      <c r="N19" t="s">
        <v>795</v>
      </c>
      <c r="O19" t="s">
        <v>796</v>
      </c>
      <c r="P19" t="s">
        <v>797</v>
      </c>
      <c r="Q19" t="s">
        <v>798</v>
      </c>
      <c r="R19" t="s">
        <v>799</v>
      </c>
      <c r="S19" t="s">
        <v>800</v>
      </c>
      <c r="T19" t="s">
        <v>801</v>
      </c>
      <c r="U19" t="s">
        <v>802</v>
      </c>
      <c r="V19" t="s">
        <v>803</v>
      </c>
      <c r="W19" t="s">
        <v>804</v>
      </c>
      <c r="X19" t="s">
        <v>805</v>
      </c>
      <c r="Y19" t="s">
        <v>806</v>
      </c>
    </row>
    <row r="20" spans="1:25" x14ac:dyDescent="0.35">
      <c r="A20" s="1" t="s">
        <v>807</v>
      </c>
      <c r="B20" t="s">
        <v>660</v>
      </c>
      <c r="C20" t="s">
        <v>808</v>
      </c>
      <c r="D20" t="s">
        <v>809</v>
      </c>
      <c r="E20" t="s">
        <v>714</v>
      </c>
      <c r="F20" t="s">
        <v>660</v>
      </c>
      <c r="G20" t="s">
        <v>810</v>
      </c>
      <c r="H20" t="s">
        <v>811</v>
      </c>
      <c r="I20" t="s">
        <v>694</v>
      </c>
      <c r="J20" t="s">
        <v>812</v>
      </c>
      <c r="K20" t="s">
        <v>813</v>
      </c>
      <c r="L20" t="s">
        <v>695</v>
      </c>
      <c r="M20" t="s">
        <v>694</v>
      </c>
      <c r="N20" t="s">
        <v>809</v>
      </c>
      <c r="O20" t="s">
        <v>809</v>
      </c>
      <c r="P20" t="s">
        <v>814</v>
      </c>
      <c r="Q20" t="s">
        <v>814</v>
      </c>
      <c r="R20" t="s">
        <v>815</v>
      </c>
      <c r="S20" t="s">
        <v>815</v>
      </c>
      <c r="T20" t="s">
        <v>816</v>
      </c>
      <c r="U20" t="s">
        <v>817</v>
      </c>
      <c r="V20" t="s">
        <v>818</v>
      </c>
      <c r="W20" t="s">
        <v>819</v>
      </c>
      <c r="X20" t="s">
        <v>820</v>
      </c>
      <c r="Y20" t="s">
        <v>821</v>
      </c>
    </row>
    <row r="21" spans="1:25" x14ac:dyDescent="0.35">
      <c r="A21" s="1" t="s">
        <v>822</v>
      </c>
      <c r="B21" t="s">
        <v>823</v>
      </c>
      <c r="C21" t="s">
        <v>824</v>
      </c>
      <c r="D21" t="s">
        <v>586</v>
      </c>
      <c r="E21" t="s">
        <v>333</v>
      </c>
      <c r="F21" t="s">
        <v>503</v>
      </c>
      <c r="G21" t="s">
        <v>825</v>
      </c>
      <c r="H21" t="s">
        <v>826</v>
      </c>
      <c r="I21" t="s">
        <v>615</v>
      </c>
      <c r="J21" t="s">
        <v>827</v>
      </c>
      <c r="K21" t="s">
        <v>828</v>
      </c>
      <c r="L21" t="s">
        <v>829</v>
      </c>
      <c r="M21" t="s">
        <v>830</v>
      </c>
      <c r="N21" t="s">
        <v>831</v>
      </c>
      <c r="O21" t="s">
        <v>647</v>
      </c>
      <c r="P21" t="s">
        <v>832</v>
      </c>
      <c r="Q21" t="s">
        <v>833</v>
      </c>
      <c r="R21" t="s">
        <v>834</v>
      </c>
      <c r="S21" t="s">
        <v>835</v>
      </c>
      <c r="T21" t="s">
        <v>836</v>
      </c>
      <c r="U21" t="s">
        <v>837</v>
      </c>
      <c r="V21" t="s">
        <v>838</v>
      </c>
      <c r="W21" t="s">
        <v>839</v>
      </c>
      <c r="X21" t="s">
        <v>840</v>
      </c>
      <c r="Y21" t="s">
        <v>841</v>
      </c>
    </row>
    <row r="22" spans="1:25" x14ac:dyDescent="0.35">
      <c r="A22" s="1" t="s">
        <v>842</v>
      </c>
      <c r="B22" t="s">
        <v>843</v>
      </c>
      <c r="C22" t="s">
        <v>844</v>
      </c>
      <c r="D22" t="s">
        <v>845</v>
      </c>
      <c r="E22" t="s">
        <v>846</v>
      </c>
      <c r="F22" t="s">
        <v>847</v>
      </c>
      <c r="G22" t="s">
        <v>848</v>
      </c>
      <c r="H22" t="s">
        <v>849</v>
      </c>
      <c r="I22" t="s">
        <v>850</v>
      </c>
      <c r="J22" t="s">
        <v>851</v>
      </c>
      <c r="K22" t="s">
        <v>852</v>
      </c>
      <c r="L22" t="s">
        <v>853</v>
      </c>
      <c r="M22" t="s">
        <v>854</v>
      </c>
      <c r="N22" t="s">
        <v>855</v>
      </c>
      <c r="O22" t="s">
        <v>856</v>
      </c>
      <c r="P22" t="s">
        <v>857</v>
      </c>
      <c r="Q22" t="s">
        <v>858</v>
      </c>
      <c r="R22" t="s">
        <v>859</v>
      </c>
      <c r="S22" t="s">
        <v>860</v>
      </c>
      <c r="T22" t="s">
        <v>861</v>
      </c>
      <c r="U22" t="s">
        <v>862</v>
      </c>
      <c r="V22" t="s">
        <v>863</v>
      </c>
      <c r="W22" t="s">
        <v>864</v>
      </c>
      <c r="X22" t="s">
        <v>865</v>
      </c>
      <c r="Y22" t="s">
        <v>866</v>
      </c>
    </row>
    <row r="23" spans="1:25" x14ac:dyDescent="0.35">
      <c r="A23" s="1" t="s">
        <v>867</v>
      </c>
      <c r="B23" t="s">
        <v>666</v>
      </c>
      <c r="C23" t="s">
        <v>401</v>
      </c>
      <c r="D23" t="s">
        <v>704</v>
      </c>
      <c r="E23" t="s">
        <v>868</v>
      </c>
      <c r="F23" t="s">
        <v>824</v>
      </c>
      <c r="G23" t="s">
        <v>665</v>
      </c>
      <c r="H23" t="s">
        <v>869</v>
      </c>
      <c r="I23" t="s">
        <v>870</v>
      </c>
      <c r="J23" t="s">
        <v>704</v>
      </c>
      <c r="K23" t="s">
        <v>871</v>
      </c>
      <c r="L23" t="s">
        <v>872</v>
      </c>
      <c r="M23" t="s">
        <v>817</v>
      </c>
      <c r="N23" t="s">
        <v>869</v>
      </c>
      <c r="O23" t="s">
        <v>873</v>
      </c>
      <c r="P23" t="s">
        <v>874</v>
      </c>
      <c r="Q23" t="s">
        <v>715</v>
      </c>
      <c r="R23" t="s">
        <v>819</v>
      </c>
      <c r="S23" t="s">
        <v>875</v>
      </c>
      <c r="T23" t="s">
        <v>320</v>
      </c>
      <c r="U23" t="s">
        <v>876</v>
      </c>
      <c r="V23" t="s">
        <v>877</v>
      </c>
      <c r="W23" t="s">
        <v>878</v>
      </c>
      <c r="X23" t="s">
        <v>879</v>
      </c>
      <c r="Y23" t="s">
        <v>880</v>
      </c>
    </row>
    <row r="24" spans="1:25" x14ac:dyDescent="0.35">
      <c r="A24" s="1" t="s">
        <v>62</v>
      </c>
      <c r="B24" t="s">
        <v>664</v>
      </c>
      <c r="C24" t="s">
        <v>812</v>
      </c>
      <c r="D24" t="s">
        <v>712</v>
      </c>
      <c r="E24" t="s">
        <v>881</v>
      </c>
      <c r="F24" t="s">
        <v>882</v>
      </c>
      <c r="G24" t="s">
        <v>883</v>
      </c>
      <c r="H24" t="s">
        <v>884</v>
      </c>
      <c r="I24" t="s">
        <v>885</v>
      </c>
      <c r="J24" t="s">
        <v>329</v>
      </c>
      <c r="K24" t="s">
        <v>330</v>
      </c>
      <c r="L24" t="s">
        <v>331</v>
      </c>
      <c r="M24" t="s">
        <v>332</v>
      </c>
      <c r="N24" t="s">
        <v>333</v>
      </c>
      <c r="O24" t="s">
        <v>334</v>
      </c>
      <c r="P24" t="s">
        <v>335</v>
      </c>
      <c r="Q24" t="s">
        <v>336</v>
      </c>
      <c r="R24" t="s">
        <v>337</v>
      </c>
      <c r="S24" t="s">
        <v>338</v>
      </c>
      <c r="T24" t="s">
        <v>339</v>
      </c>
      <c r="U24" t="s">
        <v>340</v>
      </c>
      <c r="V24" t="s">
        <v>341</v>
      </c>
      <c r="W24" t="s">
        <v>342</v>
      </c>
      <c r="X24" t="s">
        <v>343</v>
      </c>
      <c r="Y24" t="s">
        <v>344</v>
      </c>
    </row>
    <row r="25" spans="1:25" x14ac:dyDescent="0.35">
      <c r="A25" s="1" t="s">
        <v>886</v>
      </c>
      <c r="B25" t="s">
        <v>887</v>
      </c>
      <c r="C25" t="s">
        <v>888</v>
      </c>
      <c r="D25" t="s">
        <v>889</v>
      </c>
      <c r="E25" t="s">
        <v>890</v>
      </c>
      <c r="F25" t="s">
        <v>891</v>
      </c>
      <c r="G25" t="s">
        <v>892</v>
      </c>
      <c r="H25" t="s">
        <v>893</v>
      </c>
      <c r="I25" t="s">
        <v>894</v>
      </c>
      <c r="J25" t="s">
        <v>895</v>
      </c>
      <c r="K25" t="s">
        <v>896</v>
      </c>
      <c r="L25" t="s">
        <v>897</v>
      </c>
      <c r="M25" t="s">
        <v>898</v>
      </c>
      <c r="N25" t="s">
        <v>899</v>
      </c>
      <c r="O25" t="s">
        <v>900</v>
      </c>
      <c r="P25" t="s">
        <v>901</v>
      </c>
      <c r="Q25" t="s">
        <v>902</v>
      </c>
      <c r="R25" t="s">
        <v>903</v>
      </c>
      <c r="S25" t="s">
        <v>904</v>
      </c>
      <c r="T25" t="s">
        <v>905</v>
      </c>
      <c r="U25" t="s">
        <v>906</v>
      </c>
      <c r="V25" t="s">
        <v>907</v>
      </c>
      <c r="W25" t="s">
        <v>908</v>
      </c>
      <c r="X25" t="s">
        <v>909</v>
      </c>
      <c r="Y25" t="s">
        <v>910</v>
      </c>
    </row>
    <row r="26" spans="1:25" x14ac:dyDescent="0.35">
      <c r="A26" s="1" t="s">
        <v>911</v>
      </c>
      <c r="B26" t="s">
        <v>912</v>
      </c>
      <c r="C26" t="s">
        <v>913</v>
      </c>
      <c r="D26" t="s">
        <v>195</v>
      </c>
      <c r="E26" t="s">
        <v>186</v>
      </c>
      <c r="F26" t="s">
        <v>914</v>
      </c>
      <c r="G26" t="s">
        <v>194</v>
      </c>
      <c r="H26" t="s">
        <v>914</v>
      </c>
      <c r="I26" t="s">
        <v>189</v>
      </c>
      <c r="J26" t="s">
        <v>152</v>
      </c>
      <c r="K26" t="s">
        <v>153</v>
      </c>
      <c r="L26" t="s">
        <v>154</v>
      </c>
      <c r="M26" t="s">
        <v>155</v>
      </c>
      <c r="N26" t="s">
        <v>156</v>
      </c>
      <c r="O26" t="s">
        <v>157</v>
      </c>
      <c r="P26" t="s">
        <v>158</v>
      </c>
      <c r="Q26" t="s">
        <v>159</v>
      </c>
      <c r="R26" t="s">
        <v>161</v>
      </c>
      <c r="S26" t="s">
        <v>161</v>
      </c>
      <c r="T26" t="s">
        <v>162</v>
      </c>
      <c r="U26" t="s">
        <v>163</v>
      </c>
      <c r="V26" t="s">
        <v>164</v>
      </c>
      <c r="W26" t="s">
        <v>165</v>
      </c>
      <c r="X26" t="s">
        <v>179</v>
      </c>
      <c r="Y26" t="s">
        <v>915</v>
      </c>
    </row>
    <row r="27" spans="1:25" x14ac:dyDescent="0.35">
      <c r="A27" s="1" t="s">
        <v>916</v>
      </c>
      <c r="B27" t="s">
        <v>917</v>
      </c>
      <c r="C27" t="s">
        <v>184</v>
      </c>
      <c r="D27" t="s">
        <v>914</v>
      </c>
      <c r="E27" t="s">
        <v>193</v>
      </c>
      <c r="F27" t="s">
        <v>914</v>
      </c>
      <c r="G27" t="s">
        <v>194</v>
      </c>
      <c r="H27" t="s">
        <v>914</v>
      </c>
      <c r="I27" t="s">
        <v>188</v>
      </c>
      <c r="J27" t="s">
        <v>159</v>
      </c>
      <c r="K27" t="s">
        <v>918</v>
      </c>
      <c r="L27" t="s">
        <v>154</v>
      </c>
      <c r="M27" t="s">
        <v>155</v>
      </c>
      <c r="N27" t="s">
        <v>156</v>
      </c>
      <c r="O27" t="s">
        <v>158</v>
      </c>
      <c r="P27" t="s">
        <v>158</v>
      </c>
      <c r="Q27" t="s">
        <v>919</v>
      </c>
      <c r="R27" t="s">
        <v>161</v>
      </c>
      <c r="S27" t="s">
        <v>920</v>
      </c>
      <c r="T27" t="s">
        <v>921</v>
      </c>
      <c r="U27" t="s">
        <v>177</v>
      </c>
      <c r="V27" t="s">
        <v>139</v>
      </c>
      <c r="W27" t="s">
        <v>922</v>
      </c>
      <c r="X27" t="s">
        <v>140</v>
      </c>
      <c r="Y27" t="s">
        <v>211</v>
      </c>
    </row>
    <row r="28" spans="1:25" x14ac:dyDescent="0.35">
      <c r="A28" s="1" t="s">
        <v>923</v>
      </c>
      <c r="B28" t="s">
        <v>924</v>
      </c>
      <c r="C28" t="s">
        <v>925</v>
      </c>
      <c r="D28" t="s">
        <v>926</v>
      </c>
      <c r="E28" t="s">
        <v>927</v>
      </c>
      <c r="F28" t="s">
        <v>928</v>
      </c>
      <c r="G28" t="s">
        <v>929</v>
      </c>
      <c r="H28" t="s">
        <v>930</v>
      </c>
      <c r="I28" t="s">
        <v>931</v>
      </c>
      <c r="J28" t="s">
        <v>217</v>
      </c>
      <c r="K28" t="s">
        <v>218</v>
      </c>
      <c r="L28" t="s">
        <v>219</v>
      </c>
      <c r="M28" t="s">
        <v>220</v>
      </c>
      <c r="N28" t="s">
        <v>221</v>
      </c>
      <c r="O28" t="s">
        <v>222</v>
      </c>
      <c r="P28" t="s">
        <v>223</v>
      </c>
      <c r="Q28" t="s">
        <v>224</v>
      </c>
      <c r="R28" t="s">
        <v>225</v>
      </c>
      <c r="S28" t="s">
        <v>226</v>
      </c>
      <c r="T28" t="s">
        <v>227</v>
      </c>
      <c r="U28" t="s">
        <v>228</v>
      </c>
      <c r="V28" t="s">
        <v>229</v>
      </c>
      <c r="W28" t="s">
        <v>230</v>
      </c>
      <c r="X28" t="s">
        <v>231</v>
      </c>
      <c r="Y28" t="s">
        <v>232</v>
      </c>
    </row>
    <row r="29" spans="1:25" x14ac:dyDescent="0.35">
      <c r="A29" s="1" t="s">
        <v>932</v>
      </c>
      <c r="B29" t="s">
        <v>933</v>
      </c>
      <c r="C29" t="s">
        <v>934</v>
      </c>
      <c r="D29" t="s">
        <v>935</v>
      </c>
      <c r="E29" t="s">
        <v>936</v>
      </c>
      <c r="F29" t="s">
        <v>404</v>
      </c>
      <c r="G29" t="s">
        <v>937</v>
      </c>
      <c r="H29" t="s">
        <v>938</v>
      </c>
      <c r="I29" t="s">
        <v>939</v>
      </c>
      <c r="J29" t="s">
        <v>940</v>
      </c>
      <c r="K29" t="s">
        <v>941</v>
      </c>
      <c r="L29" t="s">
        <v>219</v>
      </c>
      <c r="M29" t="s">
        <v>220</v>
      </c>
      <c r="N29" t="s">
        <v>942</v>
      </c>
      <c r="O29" t="s">
        <v>943</v>
      </c>
      <c r="P29" t="s">
        <v>944</v>
      </c>
      <c r="Q29" t="s">
        <v>945</v>
      </c>
      <c r="R29" t="s">
        <v>946</v>
      </c>
      <c r="S29" t="s">
        <v>947</v>
      </c>
      <c r="T29" t="s">
        <v>948</v>
      </c>
      <c r="U29" t="s">
        <v>949</v>
      </c>
      <c r="V29" t="s">
        <v>944</v>
      </c>
      <c r="W29" t="s">
        <v>950</v>
      </c>
      <c r="X29" t="s">
        <v>951</v>
      </c>
      <c r="Y29" t="s">
        <v>952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40"/>
  <sheetViews>
    <sheetView workbookViewId="0"/>
  </sheetViews>
  <sheetFormatPr defaultRowHeight="14.5" x14ac:dyDescent="0.35"/>
  <sheetData>
    <row r="1" spans="1:25" x14ac:dyDescent="0.35">
      <c r="B1" s="1" t="s">
        <v>495</v>
      </c>
      <c r="C1" s="1" t="s">
        <v>496</v>
      </c>
      <c r="D1" s="1" t="s">
        <v>497</v>
      </c>
      <c r="E1" s="1" t="s">
        <v>498</v>
      </c>
      <c r="F1" s="1" t="s">
        <v>499</v>
      </c>
      <c r="G1" s="1" t="s">
        <v>500</v>
      </c>
      <c r="H1" s="1" t="s">
        <v>501</v>
      </c>
      <c r="I1" s="1" t="s">
        <v>502</v>
      </c>
      <c r="J1" s="1" t="s">
        <v>116</v>
      </c>
      <c r="K1" s="1" t="s">
        <v>117</v>
      </c>
      <c r="L1" s="1" t="s">
        <v>118</v>
      </c>
      <c r="M1" s="1" t="s">
        <v>119</v>
      </c>
      <c r="N1" s="1" t="s">
        <v>120</v>
      </c>
      <c r="O1" s="1" t="s">
        <v>121</v>
      </c>
      <c r="P1" s="1" t="s">
        <v>122</v>
      </c>
      <c r="Q1" s="1" t="s">
        <v>123</v>
      </c>
      <c r="R1" s="1" t="s">
        <v>124</v>
      </c>
      <c r="S1" s="1" t="s">
        <v>125</v>
      </c>
      <c r="T1" s="1" t="s">
        <v>126</v>
      </c>
      <c r="U1" s="1" t="s">
        <v>127</v>
      </c>
      <c r="V1" s="1" t="s">
        <v>128</v>
      </c>
      <c r="W1" s="1" t="s">
        <v>129</v>
      </c>
      <c r="X1" s="1" t="s">
        <v>130</v>
      </c>
      <c r="Y1" s="1" t="s">
        <v>131</v>
      </c>
    </row>
    <row r="2" spans="1:25" x14ac:dyDescent="0.35">
      <c r="A2" s="1" t="s">
        <v>953</v>
      </c>
      <c r="B2" t="s">
        <v>954</v>
      </c>
      <c r="C2" t="s">
        <v>955</v>
      </c>
      <c r="D2" t="s">
        <v>956</v>
      </c>
      <c r="E2" t="s">
        <v>957</v>
      </c>
      <c r="F2" t="s">
        <v>958</v>
      </c>
      <c r="G2" t="s">
        <v>959</v>
      </c>
      <c r="H2" t="s">
        <v>718</v>
      </c>
      <c r="I2" t="s">
        <v>960</v>
      </c>
      <c r="J2" t="s">
        <v>961</v>
      </c>
      <c r="K2" t="s">
        <v>962</v>
      </c>
      <c r="L2" t="s">
        <v>963</v>
      </c>
      <c r="M2" t="s">
        <v>964</v>
      </c>
      <c r="N2" t="s">
        <v>965</v>
      </c>
      <c r="O2" t="s">
        <v>966</v>
      </c>
      <c r="P2" t="s">
        <v>967</v>
      </c>
      <c r="Q2" t="s">
        <v>968</v>
      </c>
      <c r="R2" t="s">
        <v>969</v>
      </c>
      <c r="S2" t="s">
        <v>970</v>
      </c>
      <c r="T2" t="s">
        <v>971</v>
      </c>
      <c r="U2" t="s">
        <v>972</v>
      </c>
      <c r="V2" t="s">
        <v>973</v>
      </c>
      <c r="W2" t="s">
        <v>974</v>
      </c>
      <c r="X2" t="s">
        <v>592</v>
      </c>
      <c r="Y2" t="s">
        <v>975</v>
      </c>
    </row>
    <row r="3" spans="1:25" x14ac:dyDescent="0.35">
      <c r="A3" s="1" t="s">
        <v>976</v>
      </c>
      <c r="B3" t="s">
        <v>183</v>
      </c>
      <c r="C3" t="s">
        <v>183</v>
      </c>
      <c r="D3" t="s">
        <v>183</v>
      </c>
      <c r="E3" t="s">
        <v>977</v>
      </c>
      <c r="F3" t="s">
        <v>978</v>
      </c>
      <c r="G3" t="s">
        <v>979</v>
      </c>
      <c r="H3" t="s">
        <v>514</v>
      </c>
      <c r="I3" t="s">
        <v>980</v>
      </c>
      <c r="J3" t="s">
        <v>591</v>
      </c>
      <c r="K3" t="s">
        <v>981</v>
      </c>
      <c r="L3" t="s">
        <v>982</v>
      </c>
      <c r="M3" t="s">
        <v>983</v>
      </c>
      <c r="N3" t="s">
        <v>984</v>
      </c>
      <c r="O3" t="s">
        <v>985</v>
      </c>
      <c r="P3" t="s">
        <v>986</v>
      </c>
      <c r="Q3" t="s">
        <v>987</v>
      </c>
      <c r="R3" t="s">
        <v>988</v>
      </c>
      <c r="S3" t="s">
        <v>989</v>
      </c>
      <c r="T3" t="s">
        <v>990</v>
      </c>
      <c r="U3" t="s">
        <v>991</v>
      </c>
      <c r="V3" t="s">
        <v>992</v>
      </c>
      <c r="W3" t="s">
        <v>662</v>
      </c>
      <c r="X3" t="s">
        <v>993</v>
      </c>
      <c r="Y3" t="s">
        <v>994</v>
      </c>
    </row>
    <row r="4" spans="1:25" x14ac:dyDescent="0.35">
      <c r="A4" s="1" t="s">
        <v>995</v>
      </c>
      <c r="B4" t="s">
        <v>954</v>
      </c>
      <c r="C4" t="s">
        <v>955</v>
      </c>
      <c r="D4" t="s">
        <v>956</v>
      </c>
      <c r="E4" t="s">
        <v>996</v>
      </c>
      <c r="F4" t="s">
        <v>997</v>
      </c>
      <c r="G4" t="s">
        <v>998</v>
      </c>
      <c r="H4" t="s">
        <v>999</v>
      </c>
      <c r="I4" t="s">
        <v>1000</v>
      </c>
      <c r="J4" t="s">
        <v>1001</v>
      </c>
      <c r="K4" t="s">
        <v>1002</v>
      </c>
      <c r="L4" t="s">
        <v>1003</v>
      </c>
      <c r="M4" t="s">
        <v>1004</v>
      </c>
      <c r="N4" t="s">
        <v>1005</v>
      </c>
      <c r="O4" t="s">
        <v>1006</v>
      </c>
      <c r="P4" t="s">
        <v>1007</v>
      </c>
      <c r="Q4" t="s">
        <v>1008</v>
      </c>
      <c r="R4" t="s">
        <v>1009</v>
      </c>
      <c r="S4" t="s">
        <v>1010</v>
      </c>
      <c r="T4" t="s">
        <v>1011</v>
      </c>
      <c r="U4" t="s">
        <v>1012</v>
      </c>
      <c r="V4" t="s">
        <v>1013</v>
      </c>
      <c r="W4" t="s">
        <v>1014</v>
      </c>
      <c r="X4" t="s">
        <v>1015</v>
      </c>
      <c r="Y4" t="s">
        <v>1016</v>
      </c>
    </row>
    <row r="5" spans="1:25" x14ac:dyDescent="0.35">
      <c r="A5" s="1" t="s">
        <v>1017</v>
      </c>
      <c r="B5" t="s">
        <v>400</v>
      </c>
      <c r="C5" t="s">
        <v>1018</v>
      </c>
      <c r="D5" t="s">
        <v>1019</v>
      </c>
      <c r="E5" t="s">
        <v>1020</v>
      </c>
      <c r="F5" t="s">
        <v>611</v>
      </c>
      <c r="G5" t="s">
        <v>316</v>
      </c>
      <c r="H5" t="s">
        <v>717</v>
      </c>
      <c r="I5" t="s">
        <v>1021</v>
      </c>
      <c r="J5" t="s">
        <v>539</v>
      </c>
      <c r="K5" t="s">
        <v>1022</v>
      </c>
      <c r="L5" t="s">
        <v>1021</v>
      </c>
      <c r="M5" t="s">
        <v>504</v>
      </c>
      <c r="N5" t="s">
        <v>1023</v>
      </c>
      <c r="O5" t="s">
        <v>1024</v>
      </c>
      <c r="P5" t="s">
        <v>1025</v>
      </c>
      <c r="Q5" t="s">
        <v>1026</v>
      </c>
      <c r="R5" t="s">
        <v>1027</v>
      </c>
      <c r="S5" t="s">
        <v>1028</v>
      </c>
      <c r="T5" t="s">
        <v>1029</v>
      </c>
      <c r="U5" t="s">
        <v>1030</v>
      </c>
      <c r="V5" t="s">
        <v>1031</v>
      </c>
      <c r="W5" t="s">
        <v>1032</v>
      </c>
      <c r="X5" t="s">
        <v>1033</v>
      </c>
      <c r="Y5" t="s">
        <v>1034</v>
      </c>
    </row>
    <row r="6" spans="1:25" x14ac:dyDescent="0.35">
      <c r="A6" s="1" t="s">
        <v>1035</v>
      </c>
      <c r="B6" t="s">
        <v>702</v>
      </c>
      <c r="C6" t="s">
        <v>1036</v>
      </c>
      <c r="D6" t="s">
        <v>765</v>
      </c>
      <c r="E6" t="s">
        <v>959</v>
      </c>
      <c r="F6" t="s">
        <v>586</v>
      </c>
      <c r="G6" t="s">
        <v>1037</v>
      </c>
      <c r="H6" t="s">
        <v>671</v>
      </c>
      <c r="I6" t="s">
        <v>1038</v>
      </c>
      <c r="J6" t="s">
        <v>1039</v>
      </c>
      <c r="K6" t="s">
        <v>1040</v>
      </c>
      <c r="L6" t="s">
        <v>1041</v>
      </c>
      <c r="M6" t="s">
        <v>1042</v>
      </c>
      <c r="N6" t="s">
        <v>1043</v>
      </c>
      <c r="O6" t="s">
        <v>767</v>
      </c>
      <c r="P6" t="s">
        <v>1044</v>
      </c>
      <c r="Q6" t="s">
        <v>1045</v>
      </c>
      <c r="R6" t="s">
        <v>1046</v>
      </c>
      <c r="S6" t="s">
        <v>963</v>
      </c>
      <c r="T6" t="s">
        <v>1047</v>
      </c>
      <c r="U6" t="s">
        <v>1048</v>
      </c>
      <c r="V6" t="s">
        <v>1049</v>
      </c>
      <c r="W6" t="s">
        <v>1050</v>
      </c>
      <c r="X6" t="s">
        <v>1051</v>
      </c>
      <c r="Y6" t="s">
        <v>1052</v>
      </c>
    </row>
    <row r="7" spans="1:25" x14ac:dyDescent="0.35">
      <c r="A7" s="1" t="s">
        <v>1053</v>
      </c>
      <c r="B7" t="s">
        <v>1054</v>
      </c>
      <c r="C7" t="s">
        <v>808</v>
      </c>
      <c r="D7" t="s">
        <v>955</v>
      </c>
      <c r="E7" t="s">
        <v>873</v>
      </c>
      <c r="F7" t="s">
        <v>1055</v>
      </c>
      <c r="G7" t="s">
        <v>869</v>
      </c>
      <c r="H7" t="s">
        <v>1055</v>
      </c>
      <c r="I7" t="s">
        <v>1056</v>
      </c>
      <c r="J7" t="s">
        <v>812</v>
      </c>
      <c r="K7" t="s">
        <v>697</v>
      </c>
      <c r="L7" t="s">
        <v>870</v>
      </c>
      <c r="M7" t="s">
        <v>609</v>
      </c>
      <c r="N7" t="s">
        <v>1057</v>
      </c>
      <c r="O7" t="s">
        <v>656</v>
      </c>
      <c r="P7" t="s">
        <v>1058</v>
      </c>
      <c r="Q7" t="s">
        <v>1059</v>
      </c>
      <c r="R7" t="s">
        <v>314</v>
      </c>
      <c r="S7" t="s">
        <v>1060</v>
      </c>
      <c r="T7" t="s">
        <v>724</v>
      </c>
      <c r="U7" t="s">
        <v>610</v>
      </c>
      <c r="V7" t="s">
        <v>699</v>
      </c>
      <c r="W7" t="s">
        <v>1061</v>
      </c>
      <c r="X7" t="s">
        <v>320</v>
      </c>
      <c r="Y7" t="s">
        <v>1062</v>
      </c>
    </row>
    <row r="8" spans="1:25" x14ac:dyDescent="0.35">
      <c r="A8" s="1" t="s">
        <v>84</v>
      </c>
      <c r="B8" t="s">
        <v>1063</v>
      </c>
      <c r="C8" t="s">
        <v>1064</v>
      </c>
      <c r="D8" t="s">
        <v>1065</v>
      </c>
      <c r="E8" t="s">
        <v>1066</v>
      </c>
      <c r="F8" t="s">
        <v>1067</v>
      </c>
      <c r="G8" t="s">
        <v>1068</v>
      </c>
      <c r="H8" t="s">
        <v>1069</v>
      </c>
      <c r="I8" t="s">
        <v>1070</v>
      </c>
      <c r="J8" t="s">
        <v>1071</v>
      </c>
      <c r="K8" t="s">
        <v>1072</v>
      </c>
      <c r="L8" t="s">
        <v>1073</v>
      </c>
      <c r="M8" t="s">
        <v>1074</v>
      </c>
      <c r="N8" t="s">
        <v>1075</v>
      </c>
      <c r="O8" t="s">
        <v>1076</v>
      </c>
      <c r="P8" t="s">
        <v>1077</v>
      </c>
      <c r="Q8" t="s">
        <v>1078</v>
      </c>
      <c r="R8" t="s">
        <v>1079</v>
      </c>
      <c r="S8" t="s">
        <v>1080</v>
      </c>
      <c r="T8" t="s">
        <v>1081</v>
      </c>
      <c r="U8" t="s">
        <v>1082</v>
      </c>
      <c r="V8" t="s">
        <v>1083</v>
      </c>
      <c r="W8" t="s">
        <v>1084</v>
      </c>
      <c r="X8" t="s">
        <v>1085</v>
      </c>
      <c r="Y8" t="s">
        <v>1086</v>
      </c>
    </row>
    <row r="9" spans="1:25" x14ac:dyDescent="0.35">
      <c r="A9" s="1" t="s">
        <v>86</v>
      </c>
      <c r="B9" t="s">
        <v>665</v>
      </c>
      <c r="C9" t="s">
        <v>398</v>
      </c>
      <c r="D9" t="s">
        <v>609</v>
      </c>
      <c r="E9" t="s">
        <v>1087</v>
      </c>
      <c r="F9" t="s">
        <v>1088</v>
      </c>
      <c r="G9" t="s">
        <v>1089</v>
      </c>
      <c r="H9" t="s">
        <v>1090</v>
      </c>
      <c r="I9" t="s">
        <v>700</v>
      </c>
      <c r="J9" t="s">
        <v>1091</v>
      </c>
      <c r="K9" t="s">
        <v>1092</v>
      </c>
      <c r="L9" t="s">
        <v>1093</v>
      </c>
      <c r="M9" t="s">
        <v>1094</v>
      </c>
      <c r="N9" t="s">
        <v>1095</v>
      </c>
      <c r="O9" t="s">
        <v>1096</v>
      </c>
      <c r="P9" t="s">
        <v>540</v>
      </c>
      <c r="Q9" t="s">
        <v>1097</v>
      </c>
      <c r="R9" t="s">
        <v>1098</v>
      </c>
      <c r="S9" t="s">
        <v>1099</v>
      </c>
      <c r="T9" t="s">
        <v>1100</v>
      </c>
      <c r="U9" t="s">
        <v>1101</v>
      </c>
      <c r="V9" t="s">
        <v>1102</v>
      </c>
      <c r="W9" t="s">
        <v>1103</v>
      </c>
      <c r="X9" t="s">
        <v>1104</v>
      </c>
      <c r="Y9" t="s">
        <v>1105</v>
      </c>
    </row>
    <row r="10" spans="1:25" x14ac:dyDescent="0.35">
      <c r="A10" s="1" t="s">
        <v>88</v>
      </c>
      <c r="B10" t="s">
        <v>183</v>
      </c>
      <c r="C10" t="s">
        <v>183</v>
      </c>
      <c r="D10" t="s">
        <v>1055</v>
      </c>
      <c r="E10" t="s">
        <v>954</v>
      </c>
      <c r="F10" t="s">
        <v>697</v>
      </c>
      <c r="G10" t="s">
        <v>183</v>
      </c>
      <c r="H10" t="s">
        <v>313</v>
      </c>
      <c r="I10" t="s">
        <v>586</v>
      </c>
      <c r="J10" t="s">
        <v>885</v>
      </c>
      <c r="K10" t="s">
        <v>1106</v>
      </c>
      <c r="L10" t="s">
        <v>1107</v>
      </c>
      <c r="M10" t="s">
        <v>1107</v>
      </c>
      <c r="N10" t="s">
        <v>1107</v>
      </c>
      <c r="O10" t="s">
        <v>1108</v>
      </c>
      <c r="P10" t="s">
        <v>1108</v>
      </c>
      <c r="Q10" t="s">
        <v>1109</v>
      </c>
      <c r="R10" t="s">
        <v>1110</v>
      </c>
      <c r="S10" t="s">
        <v>1110</v>
      </c>
      <c r="T10" t="s">
        <v>1110</v>
      </c>
      <c r="U10" t="s">
        <v>1110</v>
      </c>
      <c r="V10" t="s">
        <v>1110</v>
      </c>
      <c r="W10" t="s">
        <v>1110</v>
      </c>
      <c r="X10" t="s">
        <v>1111</v>
      </c>
      <c r="Y10" t="s">
        <v>1112</v>
      </c>
    </row>
    <row r="11" spans="1:25" x14ac:dyDescent="0.35">
      <c r="A11" s="1" t="s">
        <v>1113</v>
      </c>
      <c r="B11" t="s">
        <v>183</v>
      </c>
      <c r="C11" t="s">
        <v>183</v>
      </c>
      <c r="D11" t="s">
        <v>183</v>
      </c>
      <c r="E11" t="s">
        <v>1114</v>
      </c>
      <c r="F11" t="s">
        <v>1115</v>
      </c>
      <c r="G11" t="s">
        <v>1116</v>
      </c>
      <c r="H11" t="s">
        <v>695</v>
      </c>
      <c r="I11" t="s">
        <v>809</v>
      </c>
      <c r="J11" t="s">
        <v>704</v>
      </c>
      <c r="K11" t="s">
        <v>826</v>
      </c>
      <c r="L11" t="s">
        <v>1020</v>
      </c>
      <c r="M11" t="s">
        <v>1087</v>
      </c>
      <c r="N11" t="s">
        <v>1117</v>
      </c>
      <c r="O11" t="s">
        <v>1118</v>
      </c>
      <c r="P11" t="s">
        <v>1119</v>
      </c>
      <c r="Q11" t="s">
        <v>717</v>
      </c>
      <c r="R11" t="s">
        <v>1120</v>
      </c>
      <c r="S11" t="s">
        <v>1121</v>
      </c>
      <c r="T11" t="s">
        <v>871</v>
      </c>
      <c r="U11" t="s">
        <v>706</v>
      </c>
      <c r="V11" t="s">
        <v>1122</v>
      </c>
      <c r="W11" t="s">
        <v>1123</v>
      </c>
      <c r="X11" t="s">
        <v>1124</v>
      </c>
      <c r="Y11" t="s">
        <v>1125</v>
      </c>
    </row>
    <row r="12" spans="1:25" x14ac:dyDescent="0.35">
      <c r="A12" s="1" t="s">
        <v>1126</v>
      </c>
      <c r="B12" t="s">
        <v>183</v>
      </c>
      <c r="C12" t="s">
        <v>183</v>
      </c>
      <c r="D12" t="s">
        <v>1055</v>
      </c>
      <c r="E12" t="s">
        <v>1127</v>
      </c>
      <c r="F12" t="s">
        <v>868</v>
      </c>
      <c r="G12" t="s">
        <v>1116</v>
      </c>
      <c r="H12" t="s">
        <v>699</v>
      </c>
      <c r="I12" t="s">
        <v>716</v>
      </c>
      <c r="J12" t="s">
        <v>958</v>
      </c>
      <c r="K12" t="s">
        <v>725</v>
      </c>
      <c r="L12" t="s">
        <v>1128</v>
      </c>
      <c r="M12" t="s">
        <v>1129</v>
      </c>
      <c r="N12" t="s">
        <v>1130</v>
      </c>
      <c r="O12" t="s">
        <v>1131</v>
      </c>
      <c r="P12" t="s">
        <v>1132</v>
      </c>
      <c r="Q12" t="s">
        <v>1133</v>
      </c>
      <c r="R12" t="s">
        <v>1134</v>
      </c>
      <c r="S12" t="s">
        <v>1135</v>
      </c>
      <c r="T12" t="s">
        <v>1136</v>
      </c>
      <c r="U12" t="s">
        <v>1137</v>
      </c>
      <c r="V12" t="s">
        <v>647</v>
      </c>
      <c r="W12" t="s">
        <v>1138</v>
      </c>
      <c r="X12" t="s">
        <v>1139</v>
      </c>
      <c r="Y12" t="s">
        <v>1140</v>
      </c>
    </row>
    <row r="13" spans="1:25" x14ac:dyDescent="0.35">
      <c r="A13" s="1" t="s">
        <v>1141</v>
      </c>
      <c r="B13" t="s">
        <v>183</v>
      </c>
      <c r="C13" t="s">
        <v>183</v>
      </c>
      <c r="D13" t="s">
        <v>183</v>
      </c>
      <c r="E13" t="s">
        <v>183</v>
      </c>
      <c r="F13" t="s">
        <v>183</v>
      </c>
      <c r="G13" t="s">
        <v>183</v>
      </c>
      <c r="H13" t="s">
        <v>183</v>
      </c>
      <c r="I13" t="s">
        <v>183</v>
      </c>
      <c r="J13" t="s">
        <v>183</v>
      </c>
      <c r="K13" t="s">
        <v>183</v>
      </c>
      <c r="L13" t="s">
        <v>183</v>
      </c>
      <c r="M13" t="s">
        <v>660</v>
      </c>
      <c r="N13" t="s">
        <v>1142</v>
      </c>
      <c r="O13" t="s">
        <v>703</v>
      </c>
      <c r="P13" t="s">
        <v>703</v>
      </c>
      <c r="Q13" t="s">
        <v>183</v>
      </c>
      <c r="R13" t="s">
        <v>183</v>
      </c>
      <c r="S13" t="s">
        <v>183</v>
      </c>
      <c r="T13" t="s">
        <v>183</v>
      </c>
      <c r="U13" t="s">
        <v>183</v>
      </c>
      <c r="V13" t="s">
        <v>183</v>
      </c>
      <c r="W13" t="s">
        <v>183</v>
      </c>
      <c r="X13" t="s">
        <v>764</v>
      </c>
      <c r="Y13" t="s">
        <v>1143</v>
      </c>
    </row>
    <row r="14" spans="1:25" x14ac:dyDescent="0.35">
      <c r="A14" s="1" t="s">
        <v>1144</v>
      </c>
      <c r="B14" t="s">
        <v>183</v>
      </c>
      <c r="C14" t="s">
        <v>183</v>
      </c>
      <c r="D14" t="s">
        <v>183</v>
      </c>
      <c r="E14" t="s">
        <v>183</v>
      </c>
      <c r="F14" t="s">
        <v>183</v>
      </c>
      <c r="G14" t="s">
        <v>183</v>
      </c>
      <c r="H14" t="s">
        <v>183</v>
      </c>
      <c r="I14" t="s">
        <v>183</v>
      </c>
      <c r="J14" t="s">
        <v>183</v>
      </c>
      <c r="K14" t="s">
        <v>183</v>
      </c>
      <c r="L14" t="s">
        <v>183</v>
      </c>
      <c r="M14" t="s">
        <v>183</v>
      </c>
      <c r="N14" t="s">
        <v>704</v>
      </c>
      <c r="O14" t="s">
        <v>314</v>
      </c>
      <c r="P14" t="s">
        <v>1145</v>
      </c>
      <c r="Q14" t="s">
        <v>1146</v>
      </c>
      <c r="R14" t="s">
        <v>1147</v>
      </c>
      <c r="S14" t="s">
        <v>183</v>
      </c>
      <c r="T14" t="s">
        <v>1148</v>
      </c>
      <c r="U14" t="s">
        <v>869</v>
      </c>
      <c r="V14" t="s">
        <v>401</v>
      </c>
      <c r="W14" t="s">
        <v>702</v>
      </c>
      <c r="X14" t="s">
        <v>1149</v>
      </c>
      <c r="Y14" t="s">
        <v>1150</v>
      </c>
    </row>
    <row r="15" spans="1:25" x14ac:dyDescent="0.35">
      <c r="A15" s="1" t="s">
        <v>1151</v>
      </c>
      <c r="B15" t="s">
        <v>662</v>
      </c>
      <c r="C15" t="s">
        <v>668</v>
      </c>
      <c r="D15" t="s">
        <v>809</v>
      </c>
      <c r="E15" t="s">
        <v>1152</v>
      </c>
      <c r="F15" t="s">
        <v>697</v>
      </c>
      <c r="G15" t="s">
        <v>1153</v>
      </c>
      <c r="H15" t="s">
        <v>1057</v>
      </c>
      <c r="I15" t="s">
        <v>1018</v>
      </c>
      <c r="J15" t="s">
        <v>1154</v>
      </c>
      <c r="K15" t="s">
        <v>1036</v>
      </c>
      <c r="L15" t="s">
        <v>1155</v>
      </c>
      <c r="M15" t="s">
        <v>654</v>
      </c>
      <c r="N15" t="s">
        <v>1156</v>
      </c>
      <c r="O15" t="s">
        <v>1157</v>
      </c>
      <c r="P15" t="s">
        <v>1158</v>
      </c>
      <c r="Q15" t="s">
        <v>1159</v>
      </c>
      <c r="R15" t="s">
        <v>1160</v>
      </c>
      <c r="S15" t="s">
        <v>1018</v>
      </c>
      <c r="T15" t="s">
        <v>1161</v>
      </c>
      <c r="U15" t="s">
        <v>885</v>
      </c>
      <c r="V15" t="s">
        <v>1162</v>
      </c>
      <c r="W15" t="s">
        <v>1163</v>
      </c>
      <c r="X15" t="s">
        <v>1164</v>
      </c>
      <c r="Y15" t="s">
        <v>1165</v>
      </c>
    </row>
    <row r="16" spans="1:25" x14ac:dyDescent="0.35">
      <c r="A16" s="1" t="s">
        <v>1166</v>
      </c>
      <c r="B16" t="s">
        <v>665</v>
      </c>
      <c r="C16" t="s">
        <v>702</v>
      </c>
      <c r="D16" t="s">
        <v>610</v>
      </c>
      <c r="E16" t="s">
        <v>1167</v>
      </c>
      <c r="F16" t="s">
        <v>1168</v>
      </c>
      <c r="G16" t="s">
        <v>958</v>
      </c>
      <c r="H16" t="s">
        <v>615</v>
      </c>
      <c r="I16" t="s">
        <v>1169</v>
      </c>
      <c r="J16" t="s">
        <v>1109</v>
      </c>
      <c r="K16" t="s">
        <v>1170</v>
      </c>
      <c r="L16" t="s">
        <v>1171</v>
      </c>
      <c r="M16" t="s">
        <v>1172</v>
      </c>
      <c r="N16" t="s">
        <v>1173</v>
      </c>
      <c r="O16" t="s">
        <v>1174</v>
      </c>
      <c r="P16" t="s">
        <v>1175</v>
      </c>
      <c r="Q16" t="s">
        <v>1176</v>
      </c>
      <c r="R16" t="s">
        <v>1177</v>
      </c>
      <c r="S16" t="s">
        <v>1178</v>
      </c>
      <c r="T16" t="s">
        <v>1179</v>
      </c>
      <c r="U16" t="s">
        <v>1180</v>
      </c>
      <c r="V16" t="s">
        <v>1181</v>
      </c>
      <c r="W16" t="s">
        <v>1182</v>
      </c>
      <c r="X16" t="s">
        <v>1183</v>
      </c>
      <c r="Y16" t="s">
        <v>1184</v>
      </c>
    </row>
    <row r="17" spans="1:25" x14ac:dyDescent="0.35">
      <c r="A17" s="1" t="s">
        <v>1185</v>
      </c>
      <c r="B17" t="s">
        <v>183</v>
      </c>
      <c r="C17" t="s">
        <v>183</v>
      </c>
      <c r="D17" t="s">
        <v>183</v>
      </c>
      <c r="E17" t="s">
        <v>183</v>
      </c>
      <c r="F17" t="s">
        <v>183</v>
      </c>
      <c r="G17" t="s">
        <v>183</v>
      </c>
      <c r="H17" t="s">
        <v>183</v>
      </c>
      <c r="I17" t="s">
        <v>183</v>
      </c>
      <c r="J17" t="s">
        <v>183</v>
      </c>
      <c r="K17" t="s">
        <v>183</v>
      </c>
      <c r="L17" t="s">
        <v>183</v>
      </c>
      <c r="M17" t="s">
        <v>183</v>
      </c>
      <c r="N17" t="s">
        <v>183</v>
      </c>
      <c r="O17" t="s">
        <v>183</v>
      </c>
      <c r="P17" t="s">
        <v>183</v>
      </c>
      <c r="Q17" t="s">
        <v>183</v>
      </c>
      <c r="R17" t="s">
        <v>183</v>
      </c>
      <c r="S17" t="s">
        <v>183</v>
      </c>
      <c r="T17" t="s">
        <v>183</v>
      </c>
      <c r="U17" t="s">
        <v>183</v>
      </c>
      <c r="V17" t="s">
        <v>183</v>
      </c>
      <c r="W17" t="s">
        <v>183</v>
      </c>
      <c r="X17" t="s">
        <v>183</v>
      </c>
      <c r="Y17" t="s">
        <v>183</v>
      </c>
    </row>
    <row r="18" spans="1:25" x14ac:dyDescent="0.35">
      <c r="A18" s="1" t="s">
        <v>92</v>
      </c>
      <c r="B18" t="s">
        <v>1186</v>
      </c>
      <c r="C18" t="s">
        <v>657</v>
      </c>
      <c r="D18" t="s">
        <v>1187</v>
      </c>
      <c r="E18" t="s">
        <v>1188</v>
      </c>
      <c r="F18" t="s">
        <v>1189</v>
      </c>
      <c r="G18" t="s">
        <v>1190</v>
      </c>
      <c r="H18" t="s">
        <v>1191</v>
      </c>
      <c r="I18" t="s">
        <v>1192</v>
      </c>
      <c r="J18" t="s">
        <v>1193</v>
      </c>
      <c r="K18" t="s">
        <v>1194</v>
      </c>
      <c r="L18" t="s">
        <v>1195</v>
      </c>
      <c r="M18" t="s">
        <v>1196</v>
      </c>
      <c r="N18" t="s">
        <v>1197</v>
      </c>
      <c r="O18" t="s">
        <v>1198</v>
      </c>
      <c r="P18" t="s">
        <v>1199</v>
      </c>
      <c r="Q18" t="s">
        <v>1200</v>
      </c>
      <c r="R18" t="s">
        <v>1201</v>
      </c>
      <c r="S18" t="s">
        <v>1202</v>
      </c>
      <c r="T18" t="s">
        <v>1203</v>
      </c>
      <c r="U18" t="s">
        <v>1204</v>
      </c>
      <c r="V18" t="s">
        <v>1205</v>
      </c>
      <c r="W18" t="s">
        <v>1206</v>
      </c>
      <c r="X18" t="s">
        <v>1207</v>
      </c>
      <c r="Y18" t="s">
        <v>1208</v>
      </c>
    </row>
    <row r="19" spans="1:25" x14ac:dyDescent="0.35">
      <c r="A19" s="1" t="s">
        <v>1209</v>
      </c>
      <c r="B19" t="s">
        <v>654</v>
      </c>
      <c r="C19" t="s">
        <v>813</v>
      </c>
      <c r="D19" t="s">
        <v>1210</v>
      </c>
      <c r="E19" t="s">
        <v>959</v>
      </c>
      <c r="F19" t="s">
        <v>1148</v>
      </c>
      <c r="G19" t="s">
        <v>315</v>
      </c>
      <c r="H19" t="s">
        <v>1211</v>
      </c>
      <c r="I19" t="s">
        <v>1090</v>
      </c>
      <c r="J19" t="s">
        <v>1212</v>
      </c>
      <c r="K19" t="s">
        <v>1213</v>
      </c>
      <c r="L19" t="s">
        <v>1214</v>
      </c>
      <c r="M19" t="s">
        <v>1215</v>
      </c>
      <c r="N19" t="s">
        <v>1216</v>
      </c>
      <c r="O19" t="s">
        <v>1217</v>
      </c>
      <c r="P19" t="s">
        <v>1218</v>
      </c>
      <c r="Q19" t="s">
        <v>1219</v>
      </c>
      <c r="R19" t="s">
        <v>1220</v>
      </c>
      <c r="S19" t="s">
        <v>717</v>
      </c>
      <c r="T19" t="s">
        <v>1221</v>
      </c>
      <c r="U19" t="s">
        <v>970</v>
      </c>
      <c r="V19" t="s">
        <v>1222</v>
      </c>
      <c r="W19" t="s">
        <v>1223</v>
      </c>
      <c r="X19" t="s">
        <v>1224</v>
      </c>
      <c r="Y19" t="s">
        <v>1225</v>
      </c>
    </row>
    <row r="20" spans="1:25" x14ac:dyDescent="0.35">
      <c r="A20" s="1" t="s">
        <v>1226</v>
      </c>
      <c r="B20" t="s">
        <v>808</v>
      </c>
      <c r="C20" t="s">
        <v>183</v>
      </c>
      <c r="D20" t="s">
        <v>183</v>
      </c>
      <c r="E20" t="s">
        <v>183</v>
      </c>
      <c r="F20" t="s">
        <v>808</v>
      </c>
      <c r="G20" t="s">
        <v>664</v>
      </c>
      <c r="H20" t="s">
        <v>662</v>
      </c>
      <c r="I20" t="s">
        <v>183</v>
      </c>
      <c r="J20" t="s">
        <v>183</v>
      </c>
      <c r="K20" t="s">
        <v>183</v>
      </c>
      <c r="L20" t="s">
        <v>183</v>
      </c>
      <c r="M20" t="s">
        <v>183</v>
      </c>
      <c r="N20" t="s">
        <v>183</v>
      </c>
      <c r="O20" t="s">
        <v>183</v>
      </c>
      <c r="P20" t="s">
        <v>183</v>
      </c>
      <c r="Q20" t="s">
        <v>183</v>
      </c>
      <c r="R20" t="s">
        <v>183</v>
      </c>
      <c r="S20" t="s">
        <v>1227</v>
      </c>
      <c r="T20" t="s">
        <v>1228</v>
      </c>
      <c r="U20" t="s">
        <v>809</v>
      </c>
      <c r="V20" t="s">
        <v>183</v>
      </c>
      <c r="W20" t="s">
        <v>882</v>
      </c>
      <c r="X20" t="s">
        <v>1229</v>
      </c>
      <c r="Y20" t="s">
        <v>183</v>
      </c>
    </row>
    <row r="21" spans="1:25" x14ac:dyDescent="0.35">
      <c r="A21" s="1" t="s">
        <v>1230</v>
      </c>
      <c r="B21" t="s">
        <v>183</v>
      </c>
      <c r="C21" t="s">
        <v>183</v>
      </c>
      <c r="D21" t="s">
        <v>183</v>
      </c>
      <c r="E21" t="s">
        <v>183</v>
      </c>
      <c r="F21" t="s">
        <v>183</v>
      </c>
      <c r="G21" t="s">
        <v>183</v>
      </c>
      <c r="H21" t="s">
        <v>183</v>
      </c>
      <c r="I21" t="s">
        <v>183</v>
      </c>
      <c r="J21" t="s">
        <v>183</v>
      </c>
      <c r="K21" t="s">
        <v>183</v>
      </c>
      <c r="L21" t="s">
        <v>183</v>
      </c>
      <c r="M21" t="s">
        <v>183</v>
      </c>
      <c r="N21" t="s">
        <v>823</v>
      </c>
      <c r="O21" t="s">
        <v>660</v>
      </c>
      <c r="P21" t="s">
        <v>668</v>
      </c>
      <c r="Q21" t="s">
        <v>1054</v>
      </c>
      <c r="R21" t="s">
        <v>668</v>
      </c>
      <c r="S21" t="s">
        <v>1054</v>
      </c>
      <c r="T21" t="s">
        <v>664</v>
      </c>
      <c r="U21" t="s">
        <v>1231</v>
      </c>
      <c r="V21" t="s">
        <v>882</v>
      </c>
      <c r="W21" t="s">
        <v>705</v>
      </c>
      <c r="X21" t="s">
        <v>705</v>
      </c>
      <c r="Y21" t="s">
        <v>183</v>
      </c>
    </row>
    <row r="22" spans="1:25" x14ac:dyDescent="0.35">
      <c r="A22" s="1" t="s">
        <v>1232</v>
      </c>
      <c r="B22" t="s">
        <v>183</v>
      </c>
      <c r="C22" t="s">
        <v>183</v>
      </c>
      <c r="D22" t="s">
        <v>183</v>
      </c>
      <c r="E22" t="s">
        <v>183</v>
      </c>
      <c r="F22" t="s">
        <v>183</v>
      </c>
      <c r="G22" t="s">
        <v>183</v>
      </c>
      <c r="H22" t="s">
        <v>183</v>
      </c>
      <c r="I22" t="s">
        <v>183</v>
      </c>
      <c r="J22" t="s">
        <v>183</v>
      </c>
      <c r="K22" t="s">
        <v>183</v>
      </c>
      <c r="L22" t="s">
        <v>183</v>
      </c>
      <c r="M22" t="s">
        <v>183</v>
      </c>
      <c r="N22" t="s">
        <v>183</v>
      </c>
      <c r="O22" t="s">
        <v>183</v>
      </c>
      <c r="P22" t="s">
        <v>183</v>
      </c>
      <c r="Q22" t="s">
        <v>183</v>
      </c>
      <c r="R22" t="s">
        <v>183</v>
      </c>
      <c r="S22" t="s">
        <v>1233</v>
      </c>
      <c r="T22" t="s">
        <v>183</v>
      </c>
      <c r="U22" t="s">
        <v>183</v>
      </c>
      <c r="V22" t="s">
        <v>183</v>
      </c>
      <c r="W22" t="s">
        <v>183</v>
      </c>
      <c r="X22" t="s">
        <v>1234</v>
      </c>
      <c r="Y22" t="s">
        <v>657</v>
      </c>
    </row>
    <row r="23" spans="1:25" x14ac:dyDescent="0.35">
      <c r="A23" s="1" t="s">
        <v>1235</v>
      </c>
      <c r="B23" t="s">
        <v>823</v>
      </c>
      <c r="C23" t="s">
        <v>714</v>
      </c>
      <c r="D23" t="s">
        <v>1236</v>
      </c>
      <c r="E23" t="s">
        <v>1116</v>
      </c>
      <c r="F23" t="s">
        <v>1147</v>
      </c>
      <c r="G23" t="s">
        <v>586</v>
      </c>
      <c r="H23" t="s">
        <v>1090</v>
      </c>
      <c r="I23" t="s">
        <v>1237</v>
      </c>
      <c r="J23" t="s">
        <v>1238</v>
      </c>
      <c r="K23" t="s">
        <v>1239</v>
      </c>
      <c r="L23" t="s">
        <v>1096</v>
      </c>
      <c r="M23" t="s">
        <v>1240</v>
      </c>
      <c r="N23" t="s">
        <v>542</v>
      </c>
      <c r="O23" t="s">
        <v>1241</v>
      </c>
      <c r="P23" t="s">
        <v>1242</v>
      </c>
      <c r="Q23" t="s">
        <v>1243</v>
      </c>
      <c r="R23" t="s">
        <v>1244</v>
      </c>
      <c r="S23" t="s">
        <v>1245</v>
      </c>
      <c r="T23" t="s">
        <v>1246</v>
      </c>
      <c r="U23" t="s">
        <v>1247</v>
      </c>
      <c r="V23" t="s">
        <v>1248</v>
      </c>
      <c r="W23" t="s">
        <v>977</v>
      </c>
      <c r="X23" t="s">
        <v>1249</v>
      </c>
      <c r="Y23" t="s">
        <v>946</v>
      </c>
    </row>
    <row r="24" spans="1:25" x14ac:dyDescent="0.35">
      <c r="A24" s="1" t="s">
        <v>97</v>
      </c>
      <c r="B24" t="s">
        <v>609</v>
      </c>
      <c r="C24" t="s">
        <v>868</v>
      </c>
      <c r="D24" t="s">
        <v>1250</v>
      </c>
      <c r="E24" t="s">
        <v>1251</v>
      </c>
      <c r="F24" t="s">
        <v>1252</v>
      </c>
      <c r="G24" t="s">
        <v>1253</v>
      </c>
      <c r="H24" t="s">
        <v>1254</v>
      </c>
      <c r="I24" t="s">
        <v>1255</v>
      </c>
      <c r="J24" t="s">
        <v>1256</v>
      </c>
      <c r="K24" t="s">
        <v>1131</v>
      </c>
      <c r="L24" t="s">
        <v>1257</v>
      </c>
      <c r="M24" t="s">
        <v>1135</v>
      </c>
      <c r="N24" t="s">
        <v>1258</v>
      </c>
      <c r="O24" t="s">
        <v>1259</v>
      </c>
      <c r="P24" t="s">
        <v>1260</v>
      </c>
      <c r="Q24" t="s">
        <v>1261</v>
      </c>
      <c r="R24" t="s">
        <v>1262</v>
      </c>
      <c r="S24" t="s">
        <v>1263</v>
      </c>
      <c r="T24" t="s">
        <v>1264</v>
      </c>
      <c r="U24" t="s">
        <v>1265</v>
      </c>
      <c r="V24" t="s">
        <v>1266</v>
      </c>
      <c r="W24" t="s">
        <v>1267</v>
      </c>
      <c r="X24" t="s">
        <v>1268</v>
      </c>
      <c r="Y24" t="s">
        <v>1269</v>
      </c>
    </row>
    <row r="25" spans="1:25" x14ac:dyDescent="0.35">
      <c r="A25" s="1" t="s">
        <v>1270</v>
      </c>
      <c r="B25" t="s">
        <v>1054</v>
      </c>
      <c r="C25" t="s">
        <v>662</v>
      </c>
      <c r="D25" t="s">
        <v>1271</v>
      </c>
      <c r="E25" t="s">
        <v>1272</v>
      </c>
      <c r="F25" t="s">
        <v>1273</v>
      </c>
      <c r="G25" t="s">
        <v>662</v>
      </c>
      <c r="H25" t="s">
        <v>183</v>
      </c>
      <c r="I25" t="s">
        <v>183</v>
      </c>
      <c r="J25" t="s">
        <v>183</v>
      </c>
      <c r="K25" t="s">
        <v>183</v>
      </c>
      <c r="L25" t="s">
        <v>398</v>
      </c>
      <c r="M25" t="s">
        <v>183</v>
      </c>
      <c r="N25" t="s">
        <v>399</v>
      </c>
      <c r="O25" t="s">
        <v>400</v>
      </c>
      <c r="P25" t="s">
        <v>401</v>
      </c>
      <c r="Q25" t="s">
        <v>402</v>
      </c>
      <c r="R25" t="s">
        <v>403</v>
      </c>
      <c r="S25" t="s">
        <v>183</v>
      </c>
      <c r="T25" t="s">
        <v>404</v>
      </c>
      <c r="U25" t="s">
        <v>405</v>
      </c>
      <c r="V25" t="s">
        <v>406</v>
      </c>
      <c r="W25" t="s">
        <v>407</v>
      </c>
      <c r="X25" t="s">
        <v>408</v>
      </c>
      <c r="Y25" t="s">
        <v>409</v>
      </c>
    </row>
    <row r="26" spans="1:25" x14ac:dyDescent="0.35">
      <c r="A26" s="1" t="s">
        <v>1274</v>
      </c>
      <c r="B26" t="s">
        <v>183</v>
      </c>
      <c r="C26" t="s">
        <v>183</v>
      </c>
      <c r="D26" t="s">
        <v>183</v>
      </c>
      <c r="E26" t="s">
        <v>183</v>
      </c>
      <c r="F26" t="s">
        <v>183</v>
      </c>
      <c r="G26" t="s">
        <v>1142</v>
      </c>
      <c r="H26" t="s">
        <v>183</v>
      </c>
      <c r="I26" t="s">
        <v>183</v>
      </c>
      <c r="J26" t="s">
        <v>183</v>
      </c>
      <c r="K26" t="s">
        <v>825</v>
      </c>
      <c r="L26" t="s">
        <v>183</v>
      </c>
      <c r="M26" t="s">
        <v>869</v>
      </c>
      <c r="N26" t="s">
        <v>183</v>
      </c>
      <c r="O26" t="s">
        <v>183</v>
      </c>
      <c r="P26" t="s">
        <v>183</v>
      </c>
      <c r="Q26" t="s">
        <v>183</v>
      </c>
      <c r="R26" t="s">
        <v>183</v>
      </c>
      <c r="S26" t="s">
        <v>885</v>
      </c>
      <c r="T26" t="s">
        <v>183</v>
      </c>
      <c r="U26" t="s">
        <v>183</v>
      </c>
      <c r="V26" t="s">
        <v>183</v>
      </c>
      <c r="W26" t="s">
        <v>183</v>
      </c>
      <c r="X26" t="s">
        <v>1275</v>
      </c>
      <c r="Y26" t="s">
        <v>1276</v>
      </c>
    </row>
    <row r="27" spans="1:25" x14ac:dyDescent="0.35">
      <c r="A27" s="1" t="s">
        <v>1277</v>
      </c>
      <c r="B27" t="s">
        <v>183</v>
      </c>
      <c r="C27" t="s">
        <v>662</v>
      </c>
      <c r="D27" t="s">
        <v>662</v>
      </c>
      <c r="E27" t="s">
        <v>183</v>
      </c>
      <c r="F27" t="s">
        <v>183</v>
      </c>
      <c r="G27" t="s">
        <v>823</v>
      </c>
      <c r="H27" t="s">
        <v>400</v>
      </c>
      <c r="I27" t="s">
        <v>693</v>
      </c>
      <c r="J27" t="s">
        <v>702</v>
      </c>
      <c r="K27" t="s">
        <v>868</v>
      </c>
      <c r="L27" t="s">
        <v>1278</v>
      </c>
      <c r="M27" t="s">
        <v>1279</v>
      </c>
      <c r="N27" t="s">
        <v>614</v>
      </c>
      <c r="O27" t="s">
        <v>1280</v>
      </c>
      <c r="P27" t="s">
        <v>1281</v>
      </c>
      <c r="Q27" t="s">
        <v>1282</v>
      </c>
      <c r="R27" t="s">
        <v>1283</v>
      </c>
      <c r="S27" t="s">
        <v>724</v>
      </c>
      <c r="T27" t="s">
        <v>831</v>
      </c>
      <c r="U27" t="s">
        <v>1284</v>
      </c>
      <c r="V27" t="s">
        <v>1285</v>
      </c>
      <c r="W27" t="s">
        <v>622</v>
      </c>
      <c r="X27" t="s">
        <v>1286</v>
      </c>
      <c r="Y27" t="s">
        <v>1287</v>
      </c>
    </row>
    <row r="28" spans="1:25" x14ac:dyDescent="0.35">
      <c r="A28" s="1" t="s">
        <v>1288</v>
      </c>
      <c r="B28" t="s">
        <v>1054</v>
      </c>
      <c r="C28" t="s">
        <v>1054</v>
      </c>
      <c r="D28" t="s">
        <v>885</v>
      </c>
      <c r="E28" t="s">
        <v>1272</v>
      </c>
      <c r="F28" t="s">
        <v>1273</v>
      </c>
      <c r="G28" t="s">
        <v>814</v>
      </c>
      <c r="H28" t="s">
        <v>400</v>
      </c>
      <c r="I28" t="s">
        <v>693</v>
      </c>
      <c r="J28" t="s">
        <v>702</v>
      </c>
      <c r="K28" t="s">
        <v>1234</v>
      </c>
      <c r="L28" t="s">
        <v>881</v>
      </c>
      <c r="M28" t="s">
        <v>699</v>
      </c>
      <c r="N28" t="s">
        <v>1289</v>
      </c>
      <c r="O28" t="s">
        <v>1290</v>
      </c>
      <c r="P28" t="s">
        <v>1291</v>
      </c>
      <c r="Q28" t="s">
        <v>1292</v>
      </c>
      <c r="R28" t="s">
        <v>1293</v>
      </c>
      <c r="S28" t="s">
        <v>1294</v>
      </c>
      <c r="T28" t="s">
        <v>1295</v>
      </c>
      <c r="U28" t="s">
        <v>1296</v>
      </c>
      <c r="V28" t="s">
        <v>1297</v>
      </c>
      <c r="W28" t="s">
        <v>1298</v>
      </c>
      <c r="X28" t="s">
        <v>1299</v>
      </c>
      <c r="Y28" t="s">
        <v>1300</v>
      </c>
    </row>
    <row r="29" spans="1:25" x14ac:dyDescent="0.35">
      <c r="A29" s="1" t="s">
        <v>1301</v>
      </c>
      <c r="B29" t="s">
        <v>183</v>
      </c>
      <c r="C29" t="s">
        <v>183</v>
      </c>
      <c r="D29" t="s">
        <v>183</v>
      </c>
      <c r="E29" t="s">
        <v>183</v>
      </c>
      <c r="F29" t="s">
        <v>183</v>
      </c>
      <c r="G29" t="s">
        <v>183</v>
      </c>
      <c r="H29" t="s">
        <v>183</v>
      </c>
      <c r="I29" t="s">
        <v>183</v>
      </c>
      <c r="J29" t="s">
        <v>183</v>
      </c>
      <c r="K29" t="s">
        <v>183</v>
      </c>
      <c r="L29" t="s">
        <v>183</v>
      </c>
      <c r="M29" t="s">
        <v>183</v>
      </c>
      <c r="N29" t="s">
        <v>183</v>
      </c>
      <c r="O29" t="s">
        <v>183</v>
      </c>
      <c r="P29" t="s">
        <v>183</v>
      </c>
      <c r="Q29" t="s">
        <v>183</v>
      </c>
      <c r="R29" t="s">
        <v>183</v>
      </c>
      <c r="S29" t="s">
        <v>183</v>
      </c>
      <c r="T29" t="s">
        <v>183</v>
      </c>
      <c r="U29" t="s">
        <v>183</v>
      </c>
      <c r="V29" t="s">
        <v>183</v>
      </c>
      <c r="W29" t="s">
        <v>183</v>
      </c>
      <c r="X29" t="s">
        <v>183</v>
      </c>
      <c r="Y29" t="s">
        <v>183</v>
      </c>
    </row>
    <row r="30" spans="1:25" x14ac:dyDescent="0.35">
      <c r="A30" s="1" t="s">
        <v>1302</v>
      </c>
      <c r="B30" t="s">
        <v>183</v>
      </c>
      <c r="C30" t="s">
        <v>183</v>
      </c>
      <c r="D30" t="s">
        <v>183</v>
      </c>
      <c r="E30" t="s">
        <v>183</v>
      </c>
      <c r="F30" t="s">
        <v>823</v>
      </c>
      <c r="G30" t="s">
        <v>662</v>
      </c>
      <c r="H30" t="s">
        <v>183</v>
      </c>
      <c r="I30" t="s">
        <v>183</v>
      </c>
      <c r="J30" t="s">
        <v>183</v>
      </c>
      <c r="K30" t="s">
        <v>183</v>
      </c>
      <c r="L30" t="s">
        <v>398</v>
      </c>
      <c r="M30" t="s">
        <v>1055</v>
      </c>
      <c r="N30" t="s">
        <v>399</v>
      </c>
      <c r="O30" t="s">
        <v>400</v>
      </c>
      <c r="P30" t="s">
        <v>401</v>
      </c>
      <c r="Q30" t="s">
        <v>869</v>
      </c>
      <c r="R30" t="s">
        <v>814</v>
      </c>
      <c r="S30" t="s">
        <v>703</v>
      </c>
      <c r="T30" t="s">
        <v>808</v>
      </c>
      <c r="U30" t="s">
        <v>183</v>
      </c>
      <c r="V30" t="s">
        <v>183</v>
      </c>
      <c r="W30" t="s">
        <v>1303</v>
      </c>
      <c r="X30" t="s">
        <v>834</v>
      </c>
      <c r="Y30" t="s">
        <v>1304</v>
      </c>
    </row>
    <row r="31" spans="1:25" x14ac:dyDescent="0.35">
      <c r="A31" s="1" t="s">
        <v>102</v>
      </c>
      <c r="B31" t="s">
        <v>1123</v>
      </c>
      <c r="C31" t="s">
        <v>1305</v>
      </c>
      <c r="D31" t="s">
        <v>1306</v>
      </c>
      <c r="E31" t="s">
        <v>1307</v>
      </c>
      <c r="F31" t="s">
        <v>1308</v>
      </c>
      <c r="G31" t="s">
        <v>614</v>
      </c>
      <c r="H31" t="s">
        <v>1309</v>
      </c>
      <c r="I31" t="s">
        <v>1310</v>
      </c>
      <c r="J31" t="s">
        <v>966</v>
      </c>
      <c r="K31" t="s">
        <v>1311</v>
      </c>
      <c r="L31" t="s">
        <v>1312</v>
      </c>
      <c r="M31" t="s">
        <v>1313</v>
      </c>
      <c r="N31" t="s">
        <v>1314</v>
      </c>
      <c r="O31" t="s">
        <v>1315</v>
      </c>
      <c r="P31" t="s">
        <v>1316</v>
      </c>
      <c r="Q31" t="s">
        <v>1317</v>
      </c>
      <c r="R31" t="s">
        <v>1318</v>
      </c>
      <c r="S31" t="s">
        <v>1319</v>
      </c>
      <c r="T31" t="s">
        <v>1320</v>
      </c>
      <c r="U31" t="s">
        <v>1321</v>
      </c>
      <c r="V31" t="s">
        <v>1322</v>
      </c>
      <c r="W31" t="s">
        <v>1323</v>
      </c>
      <c r="X31" t="s">
        <v>1324</v>
      </c>
      <c r="Y31" t="s">
        <v>1325</v>
      </c>
    </row>
    <row r="32" spans="1:25" x14ac:dyDescent="0.35">
      <c r="A32" s="1" t="s">
        <v>1326</v>
      </c>
      <c r="B32" t="s">
        <v>183</v>
      </c>
      <c r="C32" t="s">
        <v>183</v>
      </c>
      <c r="D32" t="s">
        <v>183</v>
      </c>
      <c r="E32" t="s">
        <v>183</v>
      </c>
      <c r="F32" t="s">
        <v>183</v>
      </c>
      <c r="G32" t="s">
        <v>183</v>
      </c>
      <c r="H32" t="s">
        <v>183</v>
      </c>
      <c r="I32" t="s">
        <v>183</v>
      </c>
      <c r="J32" t="s">
        <v>183</v>
      </c>
      <c r="K32" t="s">
        <v>183</v>
      </c>
      <c r="L32" t="s">
        <v>183</v>
      </c>
      <c r="M32" t="s">
        <v>183</v>
      </c>
      <c r="N32" t="s">
        <v>183</v>
      </c>
      <c r="O32" t="s">
        <v>183</v>
      </c>
      <c r="P32" t="s">
        <v>183</v>
      </c>
      <c r="Q32" t="s">
        <v>183</v>
      </c>
      <c r="R32" t="s">
        <v>183</v>
      </c>
      <c r="S32" t="s">
        <v>183</v>
      </c>
      <c r="T32" t="s">
        <v>183</v>
      </c>
      <c r="U32" t="s">
        <v>183</v>
      </c>
      <c r="V32" t="s">
        <v>183</v>
      </c>
      <c r="W32" t="s">
        <v>183</v>
      </c>
      <c r="X32" t="s">
        <v>183</v>
      </c>
      <c r="Y32" t="s">
        <v>183</v>
      </c>
    </row>
    <row r="33" spans="1:25" x14ac:dyDescent="0.35">
      <c r="A33" s="1" t="s">
        <v>1327</v>
      </c>
      <c r="B33" t="s">
        <v>183</v>
      </c>
      <c r="C33" t="s">
        <v>183</v>
      </c>
      <c r="D33" t="s">
        <v>183</v>
      </c>
      <c r="E33" t="s">
        <v>183</v>
      </c>
      <c r="F33" t="s">
        <v>183</v>
      </c>
      <c r="G33" t="s">
        <v>666</v>
      </c>
      <c r="H33" t="s">
        <v>183</v>
      </c>
      <c r="I33" t="s">
        <v>183</v>
      </c>
      <c r="J33" t="s">
        <v>662</v>
      </c>
      <c r="K33" t="s">
        <v>662</v>
      </c>
      <c r="L33" t="s">
        <v>662</v>
      </c>
      <c r="M33" t="s">
        <v>662</v>
      </c>
      <c r="N33" t="s">
        <v>662</v>
      </c>
      <c r="O33" t="s">
        <v>662</v>
      </c>
      <c r="P33" t="s">
        <v>662</v>
      </c>
      <c r="Q33" t="s">
        <v>662</v>
      </c>
      <c r="R33" t="s">
        <v>662</v>
      </c>
      <c r="S33" t="s">
        <v>662</v>
      </c>
      <c r="T33" t="s">
        <v>662</v>
      </c>
      <c r="U33" t="s">
        <v>662</v>
      </c>
      <c r="V33" t="s">
        <v>662</v>
      </c>
      <c r="W33" t="s">
        <v>662</v>
      </c>
      <c r="X33" t="s">
        <v>662</v>
      </c>
      <c r="Y33" t="s">
        <v>668</v>
      </c>
    </row>
    <row r="34" spans="1:25" x14ac:dyDescent="0.35">
      <c r="A34" s="1" t="s">
        <v>1328</v>
      </c>
      <c r="B34" t="s">
        <v>1329</v>
      </c>
      <c r="C34" t="s">
        <v>702</v>
      </c>
      <c r="D34" t="s">
        <v>762</v>
      </c>
      <c r="E34" t="s">
        <v>1330</v>
      </c>
      <c r="F34" t="s">
        <v>980</v>
      </c>
      <c r="G34" t="s">
        <v>1331</v>
      </c>
      <c r="H34" t="s">
        <v>964</v>
      </c>
      <c r="I34" t="s">
        <v>1332</v>
      </c>
      <c r="J34" t="s">
        <v>1333</v>
      </c>
      <c r="K34" t="s">
        <v>1334</v>
      </c>
      <c r="L34" t="s">
        <v>1335</v>
      </c>
      <c r="M34" t="s">
        <v>1336</v>
      </c>
      <c r="N34" t="s">
        <v>1337</v>
      </c>
      <c r="O34" t="s">
        <v>1338</v>
      </c>
      <c r="P34" t="s">
        <v>1339</v>
      </c>
      <c r="Q34" t="s">
        <v>1340</v>
      </c>
      <c r="R34" t="s">
        <v>1341</v>
      </c>
      <c r="S34" t="s">
        <v>1342</v>
      </c>
      <c r="T34" t="s">
        <v>1343</v>
      </c>
      <c r="U34" t="s">
        <v>1344</v>
      </c>
      <c r="V34" t="s">
        <v>1345</v>
      </c>
      <c r="W34" t="s">
        <v>1346</v>
      </c>
      <c r="X34" t="s">
        <v>1347</v>
      </c>
      <c r="Y34" t="s">
        <v>1348</v>
      </c>
    </row>
    <row r="35" spans="1:25" x14ac:dyDescent="0.35">
      <c r="A35" s="1" t="s">
        <v>1349</v>
      </c>
      <c r="B35" t="s">
        <v>811</v>
      </c>
      <c r="C35" t="s">
        <v>1156</v>
      </c>
      <c r="D35" t="s">
        <v>816</v>
      </c>
      <c r="E35" t="s">
        <v>1350</v>
      </c>
      <c r="F35" t="s">
        <v>664</v>
      </c>
      <c r="G35" t="s">
        <v>1351</v>
      </c>
      <c r="H35" t="s">
        <v>1352</v>
      </c>
      <c r="I35" t="s">
        <v>815</v>
      </c>
      <c r="J35" t="s">
        <v>662</v>
      </c>
      <c r="K35" t="s">
        <v>1153</v>
      </c>
      <c r="L35" t="s">
        <v>664</v>
      </c>
      <c r="M35" t="s">
        <v>665</v>
      </c>
      <c r="N35" t="s">
        <v>703</v>
      </c>
      <c r="O35" t="s">
        <v>714</v>
      </c>
      <c r="P35" t="s">
        <v>703</v>
      </c>
      <c r="Q35" t="s">
        <v>823</v>
      </c>
      <c r="R35" t="s">
        <v>1153</v>
      </c>
      <c r="S35" t="s">
        <v>815</v>
      </c>
      <c r="T35" t="s">
        <v>1353</v>
      </c>
      <c r="U35" t="s">
        <v>1354</v>
      </c>
      <c r="V35" t="s">
        <v>1355</v>
      </c>
      <c r="W35" t="s">
        <v>662</v>
      </c>
      <c r="X35" t="s">
        <v>401</v>
      </c>
      <c r="Y35" t="s">
        <v>1356</v>
      </c>
    </row>
    <row r="36" spans="1:25" x14ac:dyDescent="0.35">
      <c r="A36" s="1" t="s">
        <v>1357</v>
      </c>
      <c r="B36" t="s">
        <v>1127</v>
      </c>
      <c r="C36" t="s">
        <v>1358</v>
      </c>
      <c r="D36" t="s">
        <v>1272</v>
      </c>
      <c r="E36" t="s">
        <v>1359</v>
      </c>
      <c r="F36" t="s">
        <v>1360</v>
      </c>
      <c r="G36" t="s">
        <v>183</v>
      </c>
      <c r="H36" t="s">
        <v>1361</v>
      </c>
      <c r="I36" t="s">
        <v>1362</v>
      </c>
      <c r="J36" t="s">
        <v>1363</v>
      </c>
      <c r="K36" t="s">
        <v>183</v>
      </c>
      <c r="L36" t="s">
        <v>183</v>
      </c>
      <c r="M36" t="s">
        <v>1364</v>
      </c>
      <c r="N36" t="s">
        <v>729</v>
      </c>
      <c r="O36" t="s">
        <v>1102</v>
      </c>
      <c r="P36" t="s">
        <v>926</v>
      </c>
      <c r="Q36" t="s">
        <v>1365</v>
      </c>
      <c r="R36" t="s">
        <v>1366</v>
      </c>
      <c r="S36" t="s">
        <v>1367</v>
      </c>
      <c r="T36" t="s">
        <v>1368</v>
      </c>
      <c r="U36" t="s">
        <v>1369</v>
      </c>
      <c r="V36" t="s">
        <v>1370</v>
      </c>
      <c r="W36" t="s">
        <v>1371</v>
      </c>
      <c r="X36" t="s">
        <v>1372</v>
      </c>
      <c r="Y36" t="s">
        <v>1373</v>
      </c>
    </row>
    <row r="37" spans="1:25" x14ac:dyDescent="0.35">
      <c r="A37" s="1" t="s">
        <v>1374</v>
      </c>
      <c r="B37" t="s">
        <v>1375</v>
      </c>
      <c r="C37" t="s">
        <v>1376</v>
      </c>
      <c r="D37" t="s">
        <v>1377</v>
      </c>
      <c r="E37" t="s">
        <v>1378</v>
      </c>
      <c r="F37" t="s">
        <v>1379</v>
      </c>
      <c r="G37" t="s">
        <v>1380</v>
      </c>
      <c r="H37" t="s">
        <v>1381</v>
      </c>
      <c r="I37" t="s">
        <v>1382</v>
      </c>
      <c r="J37" t="s">
        <v>412</v>
      </c>
      <c r="K37" t="s">
        <v>413</v>
      </c>
      <c r="L37" t="s">
        <v>414</v>
      </c>
      <c r="M37" t="s">
        <v>415</v>
      </c>
      <c r="N37" t="s">
        <v>416</v>
      </c>
      <c r="O37" t="s">
        <v>417</v>
      </c>
      <c r="P37" t="s">
        <v>418</v>
      </c>
      <c r="Q37" t="s">
        <v>419</v>
      </c>
      <c r="R37" t="s">
        <v>420</v>
      </c>
      <c r="S37" t="s">
        <v>421</v>
      </c>
      <c r="T37" t="s">
        <v>422</v>
      </c>
      <c r="U37" t="s">
        <v>423</v>
      </c>
      <c r="V37" t="s">
        <v>424</v>
      </c>
      <c r="W37" t="s">
        <v>425</v>
      </c>
      <c r="X37" t="s">
        <v>426</v>
      </c>
      <c r="Y37" t="s">
        <v>427</v>
      </c>
    </row>
    <row r="38" spans="1:25" x14ac:dyDescent="0.35">
      <c r="A38" s="1" t="s">
        <v>1383</v>
      </c>
      <c r="B38" t="s">
        <v>1186</v>
      </c>
      <c r="C38" t="s">
        <v>1384</v>
      </c>
      <c r="D38" t="s">
        <v>1187</v>
      </c>
      <c r="E38" t="s">
        <v>1188</v>
      </c>
      <c r="F38" t="s">
        <v>1189</v>
      </c>
      <c r="G38" t="s">
        <v>1190</v>
      </c>
      <c r="H38" t="s">
        <v>1385</v>
      </c>
      <c r="I38" t="s">
        <v>1386</v>
      </c>
      <c r="J38" t="s">
        <v>1193</v>
      </c>
      <c r="K38" t="s">
        <v>1194</v>
      </c>
      <c r="L38" t="s">
        <v>1195</v>
      </c>
      <c r="M38" t="s">
        <v>1196</v>
      </c>
      <c r="N38" t="s">
        <v>1197</v>
      </c>
      <c r="O38" t="s">
        <v>1198</v>
      </c>
      <c r="P38" t="s">
        <v>1387</v>
      </c>
      <c r="Q38" t="s">
        <v>1388</v>
      </c>
      <c r="R38" t="s">
        <v>1201</v>
      </c>
      <c r="S38" t="s">
        <v>1202</v>
      </c>
      <c r="T38" t="s">
        <v>1203</v>
      </c>
      <c r="U38" t="s">
        <v>1204</v>
      </c>
      <c r="V38" t="s">
        <v>1205</v>
      </c>
      <c r="W38" t="s">
        <v>1206</v>
      </c>
      <c r="X38" t="s">
        <v>1207</v>
      </c>
      <c r="Y38" t="s">
        <v>1208</v>
      </c>
    </row>
    <row r="39" spans="1:25" x14ac:dyDescent="0.35">
      <c r="A39" s="1" t="s">
        <v>1389</v>
      </c>
      <c r="B39" t="s">
        <v>183</v>
      </c>
      <c r="C39" t="s">
        <v>661</v>
      </c>
      <c r="D39" t="s">
        <v>183</v>
      </c>
      <c r="E39" t="s">
        <v>183</v>
      </c>
      <c r="F39" t="s">
        <v>666</v>
      </c>
      <c r="G39" t="s">
        <v>183</v>
      </c>
      <c r="H39" t="s">
        <v>1233</v>
      </c>
      <c r="I39" t="s">
        <v>1036</v>
      </c>
      <c r="J39" t="s">
        <v>666</v>
      </c>
      <c r="K39" t="s">
        <v>183</v>
      </c>
      <c r="L39" t="s">
        <v>183</v>
      </c>
      <c r="M39" t="s">
        <v>183</v>
      </c>
      <c r="N39" t="s">
        <v>663</v>
      </c>
      <c r="O39" t="s">
        <v>666</v>
      </c>
      <c r="P39" t="s">
        <v>661</v>
      </c>
      <c r="Q39" t="s">
        <v>662</v>
      </c>
      <c r="R39" t="s">
        <v>666</v>
      </c>
      <c r="S39" t="s">
        <v>183</v>
      </c>
      <c r="T39" t="s">
        <v>183</v>
      </c>
      <c r="U39" t="s">
        <v>183</v>
      </c>
      <c r="V39" t="s">
        <v>183</v>
      </c>
      <c r="W39" t="s">
        <v>183</v>
      </c>
      <c r="X39" t="s">
        <v>183</v>
      </c>
      <c r="Y39" t="s">
        <v>183</v>
      </c>
    </row>
    <row r="40" spans="1:25" x14ac:dyDescent="0.35">
      <c r="A40" s="1" t="s">
        <v>1390</v>
      </c>
      <c r="B40" t="s">
        <v>1186</v>
      </c>
      <c r="C40" t="s">
        <v>657</v>
      </c>
      <c r="D40" t="s">
        <v>1187</v>
      </c>
      <c r="E40" t="s">
        <v>1188</v>
      </c>
      <c r="F40" t="s">
        <v>1189</v>
      </c>
      <c r="G40" t="s">
        <v>1190</v>
      </c>
      <c r="H40" t="s">
        <v>1191</v>
      </c>
      <c r="I40" t="s">
        <v>1192</v>
      </c>
      <c r="J40" t="s">
        <v>1193</v>
      </c>
      <c r="K40" t="s">
        <v>1194</v>
      </c>
      <c r="L40" t="s">
        <v>1195</v>
      </c>
      <c r="M40" t="s">
        <v>1196</v>
      </c>
      <c r="N40" t="s">
        <v>1197</v>
      </c>
      <c r="O40" t="s">
        <v>1198</v>
      </c>
      <c r="P40" t="s">
        <v>1199</v>
      </c>
      <c r="Q40" t="s">
        <v>1200</v>
      </c>
      <c r="R40" t="s">
        <v>1201</v>
      </c>
      <c r="S40" t="s">
        <v>1202</v>
      </c>
      <c r="T40" t="s">
        <v>1203</v>
      </c>
      <c r="U40" t="s">
        <v>1204</v>
      </c>
      <c r="V40" t="s">
        <v>1205</v>
      </c>
      <c r="W40" t="s">
        <v>1206</v>
      </c>
      <c r="X40" t="s">
        <v>1207</v>
      </c>
      <c r="Y40" t="s">
        <v>1208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9"/>
  <sheetViews>
    <sheetView workbookViewId="0"/>
  </sheetViews>
  <sheetFormatPr defaultRowHeight="14.5" x14ac:dyDescent="0.35"/>
  <sheetData>
    <row r="1" spans="1:25" x14ac:dyDescent="0.35">
      <c r="B1" s="1" t="s">
        <v>495</v>
      </c>
      <c r="C1" s="1" t="s">
        <v>496</v>
      </c>
      <c r="D1" s="1" t="s">
        <v>497</v>
      </c>
      <c r="E1" s="1" t="s">
        <v>498</v>
      </c>
      <c r="F1" s="1" t="s">
        <v>499</v>
      </c>
      <c r="G1" s="1" t="s">
        <v>500</v>
      </c>
      <c r="H1" s="1" t="s">
        <v>501</v>
      </c>
      <c r="I1" s="1" t="s">
        <v>502</v>
      </c>
      <c r="J1" s="1" t="s">
        <v>116</v>
      </c>
      <c r="K1" s="1" t="s">
        <v>117</v>
      </c>
      <c r="L1" s="1" t="s">
        <v>118</v>
      </c>
      <c r="M1" s="1" t="s">
        <v>119</v>
      </c>
      <c r="N1" s="1" t="s">
        <v>120</v>
      </c>
      <c r="O1" s="1" t="s">
        <v>121</v>
      </c>
      <c r="P1" s="1" t="s">
        <v>122</v>
      </c>
      <c r="Q1" s="1" t="s">
        <v>123</v>
      </c>
      <c r="R1" s="1" t="s">
        <v>124</v>
      </c>
      <c r="S1" s="1" t="s">
        <v>125</v>
      </c>
      <c r="T1" s="1" t="s">
        <v>126</v>
      </c>
      <c r="U1" s="1" t="s">
        <v>127</v>
      </c>
      <c r="V1" s="1" t="s">
        <v>128</v>
      </c>
      <c r="W1" s="1" t="s">
        <v>129</v>
      </c>
      <c r="X1" s="1" t="s">
        <v>130</v>
      </c>
      <c r="Y1" s="1" t="s">
        <v>131</v>
      </c>
    </row>
    <row r="2" spans="1:25" x14ac:dyDescent="0.35">
      <c r="A2" s="1" t="s">
        <v>62</v>
      </c>
      <c r="B2" t="s">
        <v>664</v>
      </c>
      <c r="C2" t="s">
        <v>812</v>
      </c>
      <c r="D2" t="s">
        <v>712</v>
      </c>
      <c r="E2" t="s">
        <v>881</v>
      </c>
      <c r="F2" t="s">
        <v>882</v>
      </c>
      <c r="G2" t="s">
        <v>883</v>
      </c>
      <c r="H2" t="s">
        <v>884</v>
      </c>
      <c r="I2" t="s">
        <v>885</v>
      </c>
      <c r="J2" t="s">
        <v>329</v>
      </c>
      <c r="K2" t="s">
        <v>330</v>
      </c>
      <c r="L2" t="s">
        <v>331</v>
      </c>
      <c r="M2" t="s">
        <v>332</v>
      </c>
      <c r="N2" t="s">
        <v>333</v>
      </c>
      <c r="O2" t="s">
        <v>334</v>
      </c>
      <c r="P2" t="s">
        <v>335</v>
      </c>
      <c r="Q2" t="s">
        <v>336</v>
      </c>
      <c r="R2" t="s">
        <v>337</v>
      </c>
      <c r="S2" t="s">
        <v>338</v>
      </c>
      <c r="T2" t="s">
        <v>339</v>
      </c>
      <c r="U2" t="s">
        <v>340</v>
      </c>
      <c r="V2" t="s">
        <v>341</v>
      </c>
      <c r="W2" t="s">
        <v>342</v>
      </c>
      <c r="X2" t="s">
        <v>343</v>
      </c>
      <c r="Y2" t="s">
        <v>344</v>
      </c>
    </row>
    <row r="3" spans="1:25" x14ac:dyDescent="0.35">
      <c r="A3" s="1" t="s">
        <v>709</v>
      </c>
      <c r="B3" t="s">
        <v>660</v>
      </c>
      <c r="C3" t="s">
        <v>703</v>
      </c>
      <c r="D3" t="s">
        <v>710</v>
      </c>
      <c r="E3" t="s">
        <v>711</v>
      </c>
      <c r="F3" t="s">
        <v>632</v>
      </c>
      <c r="G3" t="s">
        <v>585</v>
      </c>
      <c r="H3" t="s">
        <v>512</v>
      </c>
      <c r="I3" t="s">
        <v>712</v>
      </c>
      <c r="J3" t="s">
        <v>313</v>
      </c>
      <c r="K3" t="s">
        <v>314</v>
      </c>
      <c r="L3" t="s">
        <v>315</v>
      </c>
      <c r="M3" t="s">
        <v>316</v>
      </c>
      <c r="N3" t="s">
        <v>317</v>
      </c>
      <c r="O3" t="s">
        <v>318</v>
      </c>
      <c r="P3" t="s">
        <v>319</v>
      </c>
      <c r="Q3" t="s">
        <v>320</v>
      </c>
      <c r="R3" t="s">
        <v>321</v>
      </c>
      <c r="S3" t="s">
        <v>316</v>
      </c>
      <c r="T3" t="s">
        <v>317</v>
      </c>
      <c r="U3" t="s">
        <v>322</v>
      </c>
      <c r="V3" t="s">
        <v>323</v>
      </c>
      <c r="W3" t="s">
        <v>324</v>
      </c>
      <c r="X3" t="s">
        <v>325</v>
      </c>
      <c r="Y3" t="s">
        <v>326</v>
      </c>
    </row>
    <row r="4" spans="1:25" x14ac:dyDescent="0.35">
      <c r="A4" s="1" t="s">
        <v>1391</v>
      </c>
      <c r="B4" t="s">
        <v>183</v>
      </c>
      <c r="C4" t="s">
        <v>183</v>
      </c>
      <c r="D4" t="s">
        <v>1392</v>
      </c>
      <c r="E4" t="s">
        <v>1393</v>
      </c>
      <c r="F4" t="s">
        <v>1394</v>
      </c>
      <c r="G4" t="s">
        <v>1395</v>
      </c>
      <c r="H4" t="s">
        <v>665</v>
      </c>
      <c r="I4" t="s">
        <v>1356</v>
      </c>
      <c r="J4" t="s">
        <v>1057</v>
      </c>
      <c r="K4" t="s">
        <v>765</v>
      </c>
      <c r="L4" t="s">
        <v>1396</v>
      </c>
      <c r="M4" t="s">
        <v>1397</v>
      </c>
      <c r="N4" t="s">
        <v>810</v>
      </c>
      <c r="O4" t="s">
        <v>401</v>
      </c>
      <c r="P4" t="s">
        <v>1398</v>
      </c>
      <c r="Q4" t="s">
        <v>809</v>
      </c>
      <c r="R4" t="s">
        <v>585</v>
      </c>
      <c r="S4" t="s">
        <v>1399</v>
      </c>
      <c r="T4" t="s">
        <v>316</v>
      </c>
      <c r="U4" t="s">
        <v>1400</v>
      </c>
      <c r="V4" t="s">
        <v>1401</v>
      </c>
      <c r="W4" t="s">
        <v>869</v>
      </c>
      <c r="X4" t="s">
        <v>1402</v>
      </c>
      <c r="Y4" t="s">
        <v>1403</v>
      </c>
    </row>
    <row r="5" spans="1:25" x14ac:dyDescent="0.35">
      <c r="A5" s="1" t="s">
        <v>1404</v>
      </c>
      <c r="B5" t="s">
        <v>183</v>
      </c>
      <c r="C5" t="s">
        <v>183</v>
      </c>
      <c r="D5" t="s">
        <v>183</v>
      </c>
      <c r="E5" t="s">
        <v>183</v>
      </c>
      <c r="F5" t="s">
        <v>183</v>
      </c>
      <c r="G5" t="s">
        <v>183</v>
      </c>
      <c r="H5" t="s">
        <v>183</v>
      </c>
      <c r="I5" t="s">
        <v>183</v>
      </c>
      <c r="J5" t="s">
        <v>183</v>
      </c>
      <c r="K5" t="s">
        <v>183</v>
      </c>
      <c r="L5" t="s">
        <v>183</v>
      </c>
      <c r="M5" t="s">
        <v>1405</v>
      </c>
      <c r="N5" t="s">
        <v>874</v>
      </c>
      <c r="O5" t="s">
        <v>699</v>
      </c>
      <c r="P5" t="s">
        <v>1406</v>
      </c>
      <c r="Q5" t="s">
        <v>699</v>
      </c>
      <c r="R5" t="s">
        <v>1146</v>
      </c>
      <c r="S5" t="s">
        <v>318</v>
      </c>
      <c r="T5" t="s">
        <v>1407</v>
      </c>
      <c r="U5" t="s">
        <v>1408</v>
      </c>
      <c r="V5" t="s">
        <v>1098</v>
      </c>
      <c r="W5" t="s">
        <v>1409</v>
      </c>
      <c r="X5" t="s">
        <v>1410</v>
      </c>
      <c r="Y5" t="s">
        <v>1411</v>
      </c>
    </row>
    <row r="6" spans="1:25" x14ac:dyDescent="0.35">
      <c r="A6" s="1" t="s">
        <v>1412</v>
      </c>
      <c r="B6" t="s">
        <v>872</v>
      </c>
      <c r="C6" t="s">
        <v>829</v>
      </c>
      <c r="D6" t="s">
        <v>1413</v>
      </c>
      <c r="E6" t="s">
        <v>1414</v>
      </c>
      <c r="F6" t="s">
        <v>1154</v>
      </c>
      <c r="G6" t="s">
        <v>1415</v>
      </c>
      <c r="H6" t="s">
        <v>1158</v>
      </c>
      <c r="I6" t="s">
        <v>693</v>
      </c>
      <c r="J6" t="s">
        <v>1416</v>
      </c>
      <c r="K6" t="s">
        <v>1417</v>
      </c>
      <c r="L6" t="s">
        <v>1418</v>
      </c>
      <c r="M6" t="s">
        <v>699</v>
      </c>
      <c r="N6" t="s">
        <v>1278</v>
      </c>
      <c r="O6" t="s">
        <v>1054</v>
      </c>
      <c r="P6" t="s">
        <v>1419</v>
      </c>
      <c r="Q6" t="s">
        <v>665</v>
      </c>
      <c r="R6" t="s">
        <v>1420</v>
      </c>
      <c r="S6" t="s">
        <v>1421</v>
      </c>
      <c r="T6" t="s">
        <v>1422</v>
      </c>
      <c r="U6" t="s">
        <v>315</v>
      </c>
      <c r="V6" t="s">
        <v>1423</v>
      </c>
      <c r="W6" t="s">
        <v>1424</v>
      </c>
      <c r="X6" t="s">
        <v>1425</v>
      </c>
      <c r="Y6" t="s">
        <v>1426</v>
      </c>
    </row>
    <row r="7" spans="1:25" x14ac:dyDescent="0.35">
      <c r="A7" s="1" t="s">
        <v>1427</v>
      </c>
      <c r="B7" t="s">
        <v>183</v>
      </c>
      <c r="C7" t="s">
        <v>183</v>
      </c>
      <c r="D7" t="s">
        <v>183</v>
      </c>
      <c r="E7" t="s">
        <v>183</v>
      </c>
      <c r="F7" t="s">
        <v>183</v>
      </c>
      <c r="G7" t="s">
        <v>183</v>
      </c>
      <c r="H7" t="s">
        <v>183</v>
      </c>
      <c r="I7" t="s">
        <v>183</v>
      </c>
      <c r="J7" t="s">
        <v>183</v>
      </c>
      <c r="K7" t="s">
        <v>183</v>
      </c>
      <c r="L7" t="s">
        <v>183</v>
      </c>
      <c r="M7" t="s">
        <v>1428</v>
      </c>
      <c r="N7" t="s">
        <v>398</v>
      </c>
      <c r="O7" t="s">
        <v>398</v>
      </c>
      <c r="P7" t="s">
        <v>1429</v>
      </c>
      <c r="Q7" t="s">
        <v>702</v>
      </c>
      <c r="R7" t="s">
        <v>1430</v>
      </c>
      <c r="S7" t="s">
        <v>1431</v>
      </c>
      <c r="T7" t="s">
        <v>1432</v>
      </c>
      <c r="U7" t="s">
        <v>1433</v>
      </c>
      <c r="V7" t="s">
        <v>1434</v>
      </c>
      <c r="W7" t="s">
        <v>1435</v>
      </c>
      <c r="X7" t="s">
        <v>1436</v>
      </c>
      <c r="Y7" t="s">
        <v>1437</v>
      </c>
    </row>
    <row r="8" spans="1:25" x14ac:dyDescent="0.35">
      <c r="A8" s="1" t="s">
        <v>1035</v>
      </c>
      <c r="B8" t="s">
        <v>1438</v>
      </c>
      <c r="C8" t="s">
        <v>1329</v>
      </c>
      <c r="D8" t="s">
        <v>1393</v>
      </c>
      <c r="E8" t="s">
        <v>820</v>
      </c>
      <c r="F8" t="s">
        <v>698</v>
      </c>
      <c r="G8" t="s">
        <v>1413</v>
      </c>
      <c r="H8" t="s">
        <v>1439</v>
      </c>
      <c r="I8" t="s">
        <v>705</v>
      </c>
      <c r="J8" t="s">
        <v>1440</v>
      </c>
      <c r="K8" t="s">
        <v>815</v>
      </c>
      <c r="L8" t="s">
        <v>1441</v>
      </c>
      <c r="M8" t="s">
        <v>1442</v>
      </c>
      <c r="N8" t="s">
        <v>817</v>
      </c>
      <c r="O8" t="s">
        <v>401</v>
      </c>
      <c r="P8" t="s">
        <v>1161</v>
      </c>
      <c r="Q8" t="s">
        <v>608</v>
      </c>
      <c r="R8" t="s">
        <v>1158</v>
      </c>
      <c r="S8" t="s">
        <v>1443</v>
      </c>
      <c r="T8" t="s">
        <v>1444</v>
      </c>
      <c r="U8" t="s">
        <v>183</v>
      </c>
      <c r="V8" t="s">
        <v>1445</v>
      </c>
      <c r="W8" t="s">
        <v>1446</v>
      </c>
      <c r="X8" t="s">
        <v>1447</v>
      </c>
      <c r="Y8" t="s">
        <v>1448</v>
      </c>
    </row>
    <row r="9" spans="1:25" x14ac:dyDescent="0.35">
      <c r="A9" s="1" t="s">
        <v>1209</v>
      </c>
      <c r="B9" t="s">
        <v>183</v>
      </c>
      <c r="C9" t="s">
        <v>183</v>
      </c>
      <c r="D9" t="s">
        <v>183</v>
      </c>
      <c r="E9" t="s">
        <v>183</v>
      </c>
      <c r="F9" t="s">
        <v>183</v>
      </c>
      <c r="G9" t="s">
        <v>183</v>
      </c>
      <c r="H9" t="s">
        <v>183</v>
      </c>
      <c r="I9" t="s">
        <v>183</v>
      </c>
      <c r="J9" t="s">
        <v>183</v>
      </c>
      <c r="K9" t="s">
        <v>183</v>
      </c>
      <c r="L9" t="s">
        <v>183</v>
      </c>
      <c r="M9" t="s">
        <v>1279</v>
      </c>
      <c r="N9" t="s">
        <v>1449</v>
      </c>
      <c r="O9" t="s">
        <v>654</v>
      </c>
      <c r="P9" t="s">
        <v>714</v>
      </c>
      <c r="Q9" t="s">
        <v>1450</v>
      </c>
      <c r="R9" t="s">
        <v>1392</v>
      </c>
      <c r="S9" t="s">
        <v>1356</v>
      </c>
      <c r="T9" t="s">
        <v>707</v>
      </c>
      <c r="U9" t="s">
        <v>765</v>
      </c>
      <c r="V9" t="s">
        <v>1451</v>
      </c>
      <c r="W9" t="s">
        <v>1452</v>
      </c>
      <c r="X9" t="s">
        <v>1453</v>
      </c>
      <c r="Y9" t="s">
        <v>1454</v>
      </c>
    </row>
    <row r="10" spans="1:25" x14ac:dyDescent="0.35">
      <c r="A10" s="1" t="s">
        <v>1455</v>
      </c>
      <c r="B10" t="s">
        <v>697</v>
      </c>
      <c r="C10" t="s">
        <v>633</v>
      </c>
      <c r="D10" t="s">
        <v>1456</v>
      </c>
      <c r="E10" t="s">
        <v>1457</v>
      </c>
      <c r="F10" t="s">
        <v>1458</v>
      </c>
      <c r="G10" t="s">
        <v>1459</v>
      </c>
      <c r="H10" t="s">
        <v>1460</v>
      </c>
      <c r="I10" t="s">
        <v>1461</v>
      </c>
      <c r="J10" t="s">
        <v>660</v>
      </c>
      <c r="K10" t="s">
        <v>817</v>
      </c>
      <c r="L10" t="s">
        <v>761</v>
      </c>
      <c r="M10" t="s">
        <v>664</v>
      </c>
      <c r="N10" t="s">
        <v>664</v>
      </c>
      <c r="O10" t="s">
        <v>770</v>
      </c>
      <c r="P10" t="s">
        <v>1142</v>
      </c>
      <c r="Q10" t="s">
        <v>823</v>
      </c>
      <c r="R10" t="s">
        <v>1462</v>
      </c>
      <c r="S10" t="s">
        <v>1463</v>
      </c>
      <c r="T10" t="s">
        <v>817</v>
      </c>
      <c r="U10" t="s">
        <v>645</v>
      </c>
      <c r="V10" t="s">
        <v>1054</v>
      </c>
      <c r="W10" t="s">
        <v>695</v>
      </c>
      <c r="X10" t="s">
        <v>1234</v>
      </c>
      <c r="Y10" t="s">
        <v>183</v>
      </c>
    </row>
    <row r="11" spans="1:25" x14ac:dyDescent="0.35">
      <c r="A11" s="1" t="s">
        <v>1464</v>
      </c>
      <c r="B11" t="s">
        <v>666</v>
      </c>
      <c r="C11" t="s">
        <v>1153</v>
      </c>
      <c r="D11" t="s">
        <v>1443</v>
      </c>
      <c r="E11" t="s">
        <v>882</v>
      </c>
      <c r="F11" t="s">
        <v>584</v>
      </c>
      <c r="G11" t="s">
        <v>869</v>
      </c>
      <c r="H11" t="s">
        <v>1055</v>
      </c>
      <c r="I11" t="s">
        <v>1036</v>
      </c>
      <c r="J11" t="s">
        <v>1367</v>
      </c>
      <c r="K11" t="s">
        <v>1465</v>
      </c>
      <c r="L11" t="s">
        <v>503</v>
      </c>
      <c r="M11" t="s">
        <v>662</v>
      </c>
      <c r="N11" t="s">
        <v>817</v>
      </c>
      <c r="O11" t="s">
        <v>1466</v>
      </c>
      <c r="P11" t="s">
        <v>1397</v>
      </c>
      <c r="Q11" t="s">
        <v>1467</v>
      </c>
      <c r="R11" t="s">
        <v>694</v>
      </c>
      <c r="S11" t="s">
        <v>879</v>
      </c>
      <c r="T11" t="s">
        <v>697</v>
      </c>
      <c r="U11" t="s">
        <v>696</v>
      </c>
      <c r="V11" t="s">
        <v>1468</v>
      </c>
      <c r="W11" t="s">
        <v>823</v>
      </c>
      <c r="X11" t="s">
        <v>1450</v>
      </c>
      <c r="Y11" t="s">
        <v>1469</v>
      </c>
    </row>
    <row r="12" spans="1:25" x14ac:dyDescent="0.35">
      <c r="A12" s="1" t="s">
        <v>1470</v>
      </c>
      <c r="B12" t="s">
        <v>761</v>
      </c>
      <c r="C12" t="s">
        <v>710</v>
      </c>
      <c r="D12" t="s">
        <v>1152</v>
      </c>
      <c r="E12" t="s">
        <v>1471</v>
      </c>
      <c r="F12" t="s">
        <v>1168</v>
      </c>
      <c r="G12" t="s">
        <v>954</v>
      </c>
      <c r="H12" t="s">
        <v>1472</v>
      </c>
      <c r="I12" t="s">
        <v>1473</v>
      </c>
      <c r="J12" t="s">
        <v>1474</v>
      </c>
      <c r="K12" t="s">
        <v>1475</v>
      </c>
      <c r="L12" t="s">
        <v>1476</v>
      </c>
      <c r="M12" t="s">
        <v>1477</v>
      </c>
      <c r="N12" t="s">
        <v>1478</v>
      </c>
      <c r="O12" t="s">
        <v>618</v>
      </c>
      <c r="P12" t="s">
        <v>1479</v>
      </c>
      <c r="Q12" t="s">
        <v>1480</v>
      </c>
      <c r="R12" t="s">
        <v>1481</v>
      </c>
      <c r="S12" t="s">
        <v>1482</v>
      </c>
      <c r="T12" t="s">
        <v>1483</v>
      </c>
      <c r="U12" t="s">
        <v>1484</v>
      </c>
      <c r="V12" t="s">
        <v>1485</v>
      </c>
      <c r="W12" t="s">
        <v>1486</v>
      </c>
      <c r="X12" t="s">
        <v>554</v>
      </c>
      <c r="Y12" t="s">
        <v>1487</v>
      </c>
    </row>
    <row r="13" spans="1:25" x14ac:dyDescent="0.35">
      <c r="A13" s="1" t="s">
        <v>1488</v>
      </c>
      <c r="B13" t="s">
        <v>1467</v>
      </c>
      <c r="C13" t="s">
        <v>1355</v>
      </c>
      <c r="D13" t="s">
        <v>1489</v>
      </c>
      <c r="E13" t="s">
        <v>1490</v>
      </c>
      <c r="F13" t="s">
        <v>1491</v>
      </c>
      <c r="G13" t="s">
        <v>1492</v>
      </c>
      <c r="H13" t="s">
        <v>1493</v>
      </c>
      <c r="I13" t="s">
        <v>1494</v>
      </c>
      <c r="J13" t="s">
        <v>1495</v>
      </c>
      <c r="K13" t="s">
        <v>1496</v>
      </c>
      <c r="L13" t="s">
        <v>1497</v>
      </c>
      <c r="M13" t="s">
        <v>1498</v>
      </c>
      <c r="N13" t="s">
        <v>1414</v>
      </c>
      <c r="O13" t="s">
        <v>1499</v>
      </c>
      <c r="P13" t="s">
        <v>1500</v>
      </c>
      <c r="Q13" t="s">
        <v>1501</v>
      </c>
      <c r="R13" t="s">
        <v>1502</v>
      </c>
      <c r="S13" t="s">
        <v>1503</v>
      </c>
      <c r="T13" t="s">
        <v>1504</v>
      </c>
      <c r="U13" t="s">
        <v>1505</v>
      </c>
      <c r="V13" t="s">
        <v>1506</v>
      </c>
      <c r="W13" t="s">
        <v>1507</v>
      </c>
      <c r="X13" t="s">
        <v>1508</v>
      </c>
      <c r="Y13" t="s">
        <v>1509</v>
      </c>
    </row>
    <row r="14" spans="1:25" x14ac:dyDescent="0.35">
      <c r="A14" s="1" t="s">
        <v>1510</v>
      </c>
      <c r="B14" t="s">
        <v>183</v>
      </c>
      <c r="C14" t="s">
        <v>183</v>
      </c>
      <c r="D14" t="s">
        <v>183</v>
      </c>
      <c r="E14" t="s">
        <v>183</v>
      </c>
      <c r="F14" t="s">
        <v>815</v>
      </c>
      <c r="G14" t="s">
        <v>770</v>
      </c>
      <c r="H14" t="s">
        <v>183</v>
      </c>
      <c r="I14" t="s">
        <v>1355</v>
      </c>
      <c r="J14" t="s">
        <v>1511</v>
      </c>
      <c r="K14" t="s">
        <v>1512</v>
      </c>
      <c r="L14" t="s">
        <v>1438</v>
      </c>
      <c r="M14" t="s">
        <v>183</v>
      </c>
      <c r="N14" t="s">
        <v>183</v>
      </c>
      <c r="O14" t="s">
        <v>1513</v>
      </c>
      <c r="P14" t="s">
        <v>183</v>
      </c>
      <c r="Q14" t="s">
        <v>1514</v>
      </c>
      <c r="R14" t="s">
        <v>183</v>
      </c>
      <c r="S14" t="s">
        <v>183</v>
      </c>
      <c r="T14" t="s">
        <v>183</v>
      </c>
      <c r="U14" t="s">
        <v>183</v>
      </c>
      <c r="V14" t="s">
        <v>183</v>
      </c>
      <c r="W14" t="s">
        <v>183</v>
      </c>
      <c r="X14" t="s">
        <v>1515</v>
      </c>
      <c r="Y14" t="s">
        <v>1516</v>
      </c>
    </row>
    <row r="15" spans="1:25" x14ac:dyDescent="0.35">
      <c r="A15" s="1" t="s">
        <v>1517</v>
      </c>
      <c r="B15" t="s">
        <v>183</v>
      </c>
      <c r="C15" t="s">
        <v>183</v>
      </c>
      <c r="D15" t="s">
        <v>183</v>
      </c>
      <c r="E15" t="s">
        <v>1518</v>
      </c>
      <c r="F15" t="s">
        <v>1519</v>
      </c>
      <c r="G15" t="s">
        <v>1520</v>
      </c>
      <c r="H15" t="s">
        <v>1521</v>
      </c>
      <c r="I15" t="s">
        <v>1522</v>
      </c>
      <c r="J15" t="s">
        <v>1523</v>
      </c>
      <c r="K15" t="s">
        <v>1524</v>
      </c>
      <c r="L15" t="s">
        <v>1525</v>
      </c>
      <c r="M15" t="s">
        <v>1526</v>
      </c>
      <c r="N15" t="s">
        <v>1527</v>
      </c>
      <c r="O15" t="s">
        <v>1528</v>
      </c>
      <c r="P15" t="s">
        <v>1529</v>
      </c>
      <c r="Q15" t="s">
        <v>1530</v>
      </c>
      <c r="R15" t="s">
        <v>1531</v>
      </c>
      <c r="S15" t="s">
        <v>1532</v>
      </c>
      <c r="T15" t="s">
        <v>1533</v>
      </c>
      <c r="U15" t="s">
        <v>1534</v>
      </c>
      <c r="V15" t="s">
        <v>1535</v>
      </c>
      <c r="W15" t="s">
        <v>1536</v>
      </c>
      <c r="X15" t="s">
        <v>1537</v>
      </c>
      <c r="Y15" t="s">
        <v>1538</v>
      </c>
    </row>
    <row r="16" spans="1:25" x14ac:dyDescent="0.35">
      <c r="A16" s="1" t="s">
        <v>1539</v>
      </c>
      <c r="B16" t="s">
        <v>183</v>
      </c>
      <c r="C16" t="s">
        <v>183</v>
      </c>
      <c r="D16" t="s">
        <v>183</v>
      </c>
      <c r="E16" t="s">
        <v>809</v>
      </c>
      <c r="F16" t="s">
        <v>1540</v>
      </c>
      <c r="G16" t="s">
        <v>1541</v>
      </c>
      <c r="H16" t="s">
        <v>1542</v>
      </c>
      <c r="I16" t="s">
        <v>980</v>
      </c>
      <c r="J16" t="s">
        <v>1543</v>
      </c>
      <c r="K16" t="s">
        <v>1544</v>
      </c>
      <c r="L16" t="s">
        <v>1545</v>
      </c>
      <c r="M16" t="s">
        <v>1546</v>
      </c>
      <c r="N16" t="s">
        <v>1547</v>
      </c>
      <c r="O16" t="s">
        <v>1548</v>
      </c>
      <c r="P16" t="s">
        <v>1549</v>
      </c>
      <c r="Q16" t="s">
        <v>951</v>
      </c>
      <c r="R16" t="s">
        <v>1550</v>
      </c>
      <c r="S16" t="s">
        <v>1551</v>
      </c>
      <c r="T16" t="s">
        <v>1552</v>
      </c>
      <c r="U16" t="s">
        <v>525</v>
      </c>
      <c r="V16" t="s">
        <v>1553</v>
      </c>
      <c r="W16" t="s">
        <v>1554</v>
      </c>
      <c r="X16" t="s">
        <v>1555</v>
      </c>
      <c r="Y16" t="s">
        <v>1556</v>
      </c>
    </row>
    <row r="17" spans="1:25" x14ac:dyDescent="0.35">
      <c r="A17" s="1" t="s">
        <v>1557</v>
      </c>
      <c r="B17" t="s">
        <v>183</v>
      </c>
      <c r="C17" t="s">
        <v>183</v>
      </c>
      <c r="D17" t="s">
        <v>1558</v>
      </c>
      <c r="E17" t="s">
        <v>869</v>
      </c>
      <c r="F17" t="s">
        <v>660</v>
      </c>
      <c r="G17" t="s">
        <v>183</v>
      </c>
      <c r="H17" t="s">
        <v>183</v>
      </c>
      <c r="I17" t="s">
        <v>1559</v>
      </c>
      <c r="J17" t="s">
        <v>183</v>
      </c>
      <c r="K17" t="s">
        <v>183</v>
      </c>
      <c r="L17" t="s">
        <v>663</v>
      </c>
      <c r="M17" t="s">
        <v>663</v>
      </c>
      <c r="N17" t="s">
        <v>761</v>
      </c>
      <c r="O17" t="s">
        <v>761</v>
      </c>
      <c r="P17" t="s">
        <v>666</v>
      </c>
      <c r="Q17" t="s">
        <v>693</v>
      </c>
      <c r="R17" t="s">
        <v>693</v>
      </c>
      <c r="S17" t="s">
        <v>608</v>
      </c>
      <c r="T17" t="s">
        <v>1054</v>
      </c>
      <c r="U17" t="s">
        <v>1054</v>
      </c>
      <c r="V17" t="s">
        <v>183</v>
      </c>
      <c r="W17" t="s">
        <v>183</v>
      </c>
      <c r="X17" t="s">
        <v>183</v>
      </c>
      <c r="Y17" t="s">
        <v>183</v>
      </c>
    </row>
    <row r="18" spans="1:25" x14ac:dyDescent="0.35">
      <c r="A18" s="1" t="s">
        <v>1560</v>
      </c>
      <c r="B18" t="s">
        <v>1467</v>
      </c>
      <c r="C18" t="s">
        <v>1355</v>
      </c>
      <c r="D18" t="s">
        <v>1561</v>
      </c>
      <c r="E18" t="s">
        <v>1562</v>
      </c>
      <c r="F18" t="s">
        <v>1563</v>
      </c>
      <c r="G18" t="s">
        <v>1564</v>
      </c>
      <c r="H18" t="s">
        <v>1565</v>
      </c>
      <c r="I18" t="s">
        <v>1566</v>
      </c>
      <c r="J18" t="s">
        <v>1567</v>
      </c>
      <c r="K18" t="s">
        <v>1568</v>
      </c>
      <c r="L18" t="s">
        <v>1569</v>
      </c>
      <c r="M18" t="s">
        <v>1570</v>
      </c>
      <c r="N18" t="s">
        <v>1571</v>
      </c>
      <c r="O18" t="s">
        <v>1572</v>
      </c>
      <c r="P18" t="s">
        <v>1573</v>
      </c>
      <c r="Q18" t="s">
        <v>1574</v>
      </c>
      <c r="R18" t="s">
        <v>1575</v>
      </c>
      <c r="S18" t="s">
        <v>1576</v>
      </c>
      <c r="T18" t="s">
        <v>1577</v>
      </c>
      <c r="U18" t="s">
        <v>1578</v>
      </c>
      <c r="V18" t="s">
        <v>1579</v>
      </c>
      <c r="W18" t="s">
        <v>1580</v>
      </c>
      <c r="X18" t="s">
        <v>1581</v>
      </c>
      <c r="Y18" t="s">
        <v>1582</v>
      </c>
    </row>
    <row r="19" spans="1:25" x14ac:dyDescent="0.35">
      <c r="A19" s="1" t="s">
        <v>1583</v>
      </c>
      <c r="B19" t="s">
        <v>183</v>
      </c>
      <c r="C19" t="s">
        <v>183</v>
      </c>
      <c r="D19" t="s">
        <v>183</v>
      </c>
      <c r="E19" t="s">
        <v>183</v>
      </c>
      <c r="F19" t="s">
        <v>183</v>
      </c>
      <c r="G19" t="s">
        <v>183</v>
      </c>
      <c r="H19" t="s">
        <v>183</v>
      </c>
      <c r="I19" t="s">
        <v>183</v>
      </c>
      <c r="J19" t="s">
        <v>183</v>
      </c>
      <c r="K19" t="s">
        <v>183</v>
      </c>
      <c r="L19" t="s">
        <v>183</v>
      </c>
      <c r="M19" t="s">
        <v>183</v>
      </c>
      <c r="N19" t="s">
        <v>183</v>
      </c>
      <c r="O19" t="s">
        <v>1355</v>
      </c>
      <c r="P19" t="s">
        <v>761</v>
      </c>
      <c r="Q19" t="s">
        <v>761</v>
      </c>
      <c r="R19" t="s">
        <v>810</v>
      </c>
      <c r="S19" t="s">
        <v>810</v>
      </c>
      <c r="T19" t="s">
        <v>1584</v>
      </c>
      <c r="U19" t="s">
        <v>1585</v>
      </c>
      <c r="V19" t="s">
        <v>1353</v>
      </c>
      <c r="W19" t="s">
        <v>183</v>
      </c>
      <c r="X19" t="s">
        <v>183</v>
      </c>
      <c r="Y19" t="s">
        <v>1525</v>
      </c>
    </row>
    <row r="20" spans="1:25" x14ac:dyDescent="0.35">
      <c r="A20" s="1" t="s">
        <v>1586</v>
      </c>
      <c r="B20" t="s">
        <v>1036</v>
      </c>
      <c r="C20" t="s">
        <v>1587</v>
      </c>
      <c r="D20" t="s">
        <v>1588</v>
      </c>
      <c r="E20" t="s">
        <v>765</v>
      </c>
      <c r="F20" t="s">
        <v>608</v>
      </c>
      <c r="G20" t="s">
        <v>1036</v>
      </c>
      <c r="H20" t="s">
        <v>711</v>
      </c>
      <c r="I20" t="s">
        <v>1589</v>
      </c>
      <c r="J20" t="s">
        <v>1590</v>
      </c>
      <c r="K20" t="s">
        <v>319</v>
      </c>
      <c r="L20" t="s">
        <v>883</v>
      </c>
      <c r="M20" t="s">
        <v>1591</v>
      </c>
      <c r="N20" t="s">
        <v>881</v>
      </c>
      <c r="O20" t="s">
        <v>183</v>
      </c>
      <c r="P20" t="s">
        <v>183</v>
      </c>
      <c r="Q20" t="s">
        <v>183</v>
      </c>
      <c r="R20" t="s">
        <v>183</v>
      </c>
      <c r="S20" t="s">
        <v>183</v>
      </c>
      <c r="T20" t="s">
        <v>183</v>
      </c>
      <c r="U20" t="s">
        <v>183</v>
      </c>
      <c r="V20" t="s">
        <v>183</v>
      </c>
      <c r="W20" t="s">
        <v>183</v>
      </c>
      <c r="X20" t="s">
        <v>183</v>
      </c>
      <c r="Y20" t="s">
        <v>183</v>
      </c>
    </row>
    <row r="21" spans="1:25" x14ac:dyDescent="0.35">
      <c r="A21" s="1" t="s">
        <v>1592</v>
      </c>
      <c r="B21" t="s">
        <v>183</v>
      </c>
      <c r="C21" t="s">
        <v>183</v>
      </c>
      <c r="D21" t="s">
        <v>183</v>
      </c>
      <c r="E21" t="s">
        <v>183</v>
      </c>
      <c r="F21" t="s">
        <v>183</v>
      </c>
      <c r="G21" t="s">
        <v>183</v>
      </c>
      <c r="H21" t="s">
        <v>1558</v>
      </c>
      <c r="I21" t="s">
        <v>1593</v>
      </c>
      <c r="J21" t="s">
        <v>1594</v>
      </c>
      <c r="K21" t="s">
        <v>1595</v>
      </c>
      <c r="L21" t="s">
        <v>1596</v>
      </c>
      <c r="M21" t="s">
        <v>183</v>
      </c>
      <c r="N21" t="s">
        <v>183</v>
      </c>
      <c r="O21" t="s">
        <v>183</v>
      </c>
      <c r="P21" t="s">
        <v>821</v>
      </c>
      <c r="Q21" t="s">
        <v>1597</v>
      </c>
      <c r="R21" t="s">
        <v>1598</v>
      </c>
      <c r="S21" t="s">
        <v>1599</v>
      </c>
      <c r="T21" t="s">
        <v>1600</v>
      </c>
      <c r="U21" t="s">
        <v>1601</v>
      </c>
      <c r="V21" t="s">
        <v>1602</v>
      </c>
      <c r="W21" t="s">
        <v>183</v>
      </c>
      <c r="X21" t="s">
        <v>183</v>
      </c>
      <c r="Y21" t="s">
        <v>183</v>
      </c>
    </row>
    <row r="22" spans="1:25" x14ac:dyDescent="0.35">
      <c r="A22" s="1" t="s">
        <v>1603</v>
      </c>
      <c r="B22" t="s">
        <v>183</v>
      </c>
      <c r="C22" t="s">
        <v>183</v>
      </c>
      <c r="D22" t="s">
        <v>183</v>
      </c>
      <c r="E22" t="s">
        <v>183</v>
      </c>
      <c r="F22" t="s">
        <v>183</v>
      </c>
      <c r="G22" t="s">
        <v>183</v>
      </c>
      <c r="H22" t="s">
        <v>183</v>
      </c>
      <c r="I22" t="s">
        <v>183</v>
      </c>
      <c r="J22" t="s">
        <v>183</v>
      </c>
      <c r="K22" t="s">
        <v>183</v>
      </c>
      <c r="L22" t="s">
        <v>183</v>
      </c>
      <c r="M22" t="s">
        <v>183</v>
      </c>
      <c r="N22" t="s">
        <v>183</v>
      </c>
      <c r="O22" t="s">
        <v>183</v>
      </c>
      <c r="P22" t="s">
        <v>1604</v>
      </c>
      <c r="Q22" t="s">
        <v>1415</v>
      </c>
      <c r="R22" t="s">
        <v>1605</v>
      </c>
      <c r="S22" t="s">
        <v>1606</v>
      </c>
      <c r="T22" t="s">
        <v>1607</v>
      </c>
      <c r="U22" t="s">
        <v>1608</v>
      </c>
      <c r="V22" t="s">
        <v>1609</v>
      </c>
      <c r="W22" t="s">
        <v>1610</v>
      </c>
      <c r="X22" t="s">
        <v>1611</v>
      </c>
      <c r="Y22" t="s">
        <v>1612</v>
      </c>
    </row>
    <row r="23" spans="1:25" x14ac:dyDescent="0.35">
      <c r="A23" s="1" t="s">
        <v>1613</v>
      </c>
      <c r="B23" t="s">
        <v>814</v>
      </c>
      <c r="C23" t="s">
        <v>1352</v>
      </c>
      <c r="D23" t="s">
        <v>1283</v>
      </c>
      <c r="E23" t="s">
        <v>1142</v>
      </c>
      <c r="F23" t="s">
        <v>662</v>
      </c>
      <c r="G23" t="s">
        <v>1614</v>
      </c>
      <c r="H23" t="s">
        <v>815</v>
      </c>
      <c r="I23" t="s">
        <v>661</v>
      </c>
      <c r="J23" t="s">
        <v>666</v>
      </c>
      <c r="K23" t="s">
        <v>666</v>
      </c>
      <c r="L23" t="s">
        <v>662</v>
      </c>
      <c r="M23" t="s">
        <v>1615</v>
      </c>
      <c r="N23" t="s">
        <v>809</v>
      </c>
      <c r="O23" t="s">
        <v>1476</v>
      </c>
      <c r="P23" t="s">
        <v>1399</v>
      </c>
      <c r="Q23" t="s">
        <v>1616</v>
      </c>
      <c r="R23" t="s">
        <v>719</v>
      </c>
      <c r="S23" t="s">
        <v>1617</v>
      </c>
      <c r="T23" t="s">
        <v>1335</v>
      </c>
      <c r="U23" t="s">
        <v>1618</v>
      </c>
      <c r="V23" t="s">
        <v>1619</v>
      </c>
      <c r="W23" t="s">
        <v>1511</v>
      </c>
      <c r="X23" t="s">
        <v>1620</v>
      </c>
      <c r="Y23" t="s">
        <v>1621</v>
      </c>
    </row>
    <row r="24" spans="1:25" x14ac:dyDescent="0.35">
      <c r="A24" s="1" t="s">
        <v>1622</v>
      </c>
      <c r="B24" t="s">
        <v>706</v>
      </c>
      <c r="C24" t="s">
        <v>660</v>
      </c>
      <c r="D24" t="s">
        <v>1623</v>
      </c>
      <c r="E24" t="s">
        <v>656</v>
      </c>
      <c r="F24" t="s">
        <v>398</v>
      </c>
      <c r="G24" t="s">
        <v>1624</v>
      </c>
      <c r="H24" t="s">
        <v>814</v>
      </c>
      <c r="I24" t="s">
        <v>1561</v>
      </c>
      <c r="J24" t="s">
        <v>1159</v>
      </c>
      <c r="K24" t="s">
        <v>1625</v>
      </c>
      <c r="L24" t="s">
        <v>1513</v>
      </c>
      <c r="M24" t="s">
        <v>705</v>
      </c>
      <c r="N24" t="s">
        <v>1626</v>
      </c>
      <c r="O24" t="s">
        <v>1236</v>
      </c>
      <c r="P24" t="s">
        <v>1156</v>
      </c>
      <c r="Q24" t="s">
        <v>979</v>
      </c>
      <c r="R24" t="s">
        <v>1627</v>
      </c>
      <c r="S24" t="s">
        <v>1628</v>
      </c>
      <c r="T24" t="s">
        <v>1629</v>
      </c>
      <c r="U24" t="s">
        <v>1630</v>
      </c>
      <c r="V24" t="s">
        <v>1631</v>
      </c>
      <c r="W24" t="s">
        <v>1632</v>
      </c>
      <c r="X24" t="s">
        <v>778</v>
      </c>
      <c r="Y24" t="s">
        <v>1633</v>
      </c>
    </row>
    <row r="25" spans="1:25" x14ac:dyDescent="0.35">
      <c r="A25" s="1" t="s">
        <v>1634</v>
      </c>
      <c r="B25" t="s">
        <v>183</v>
      </c>
      <c r="C25" t="s">
        <v>183</v>
      </c>
      <c r="D25" t="s">
        <v>183</v>
      </c>
      <c r="E25" t="s">
        <v>183</v>
      </c>
      <c r="F25" t="s">
        <v>183</v>
      </c>
      <c r="G25" t="s">
        <v>183</v>
      </c>
      <c r="H25" t="s">
        <v>183</v>
      </c>
      <c r="I25" t="s">
        <v>183</v>
      </c>
      <c r="J25" t="s">
        <v>183</v>
      </c>
      <c r="K25" t="s">
        <v>183</v>
      </c>
      <c r="L25" t="s">
        <v>183</v>
      </c>
      <c r="M25" t="s">
        <v>183</v>
      </c>
      <c r="N25" t="s">
        <v>183</v>
      </c>
      <c r="O25" t="s">
        <v>183</v>
      </c>
      <c r="P25" t="s">
        <v>183</v>
      </c>
      <c r="Q25" t="s">
        <v>183</v>
      </c>
      <c r="R25" t="s">
        <v>183</v>
      </c>
      <c r="S25" t="s">
        <v>183</v>
      </c>
      <c r="T25" t="s">
        <v>183</v>
      </c>
      <c r="U25" t="s">
        <v>183</v>
      </c>
      <c r="V25" t="s">
        <v>183</v>
      </c>
      <c r="W25" t="s">
        <v>183</v>
      </c>
      <c r="X25" t="s">
        <v>183</v>
      </c>
      <c r="Y25" t="s">
        <v>183</v>
      </c>
    </row>
    <row r="26" spans="1:25" x14ac:dyDescent="0.35">
      <c r="A26" s="1" t="s">
        <v>1635</v>
      </c>
      <c r="B26" t="s">
        <v>706</v>
      </c>
      <c r="C26" t="s">
        <v>714</v>
      </c>
      <c r="D26" t="s">
        <v>1636</v>
      </c>
      <c r="E26" t="s">
        <v>1608</v>
      </c>
      <c r="F26" t="s">
        <v>814</v>
      </c>
      <c r="G26" t="s">
        <v>1416</v>
      </c>
      <c r="H26" t="s">
        <v>1352</v>
      </c>
      <c r="I26" t="s">
        <v>1637</v>
      </c>
      <c r="J26" t="s">
        <v>811</v>
      </c>
      <c r="K26" t="s">
        <v>1638</v>
      </c>
      <c r="L26" t="s">
        <v>1639</v>
      </c>
      <c r="M26" t="s">
        <v>1394</v>
      </c>
      <c r="N26" t="s">
        <v>1640</v>
      </c>
      <c r="O26" t="s">
        <v>668</v>
      </c>
      <c r="P26" t="s">
        <v>813</v>
      </c>
      <c r="Q26" t="s">
        <v>641</v>
      </c>
      <c r="R26" t="s">
        <v>1641</v>
      </c>
      <c r="S26" t="s">
        <v>656</v>
      </c>
      <c r="T26" t="s">
        <v>1547</v>
      </c>
      <c r="U26" t="s">
        <v>1642</v>
      </c>
      <c r="V26" t="s">
        <v>1643</v>
      </c>
      <c r="W26" t="s">
        <v>1644</v>
      </c>
      <c r="X26" t="s">
        <v>1645</v>
      </c>
      <c r="Y26" t="s">
        <v>1646</v>
      </c>
    </row>
    <row r="27" spans="1:25" x14ac:dyDescent="0.35">
      <c r="A27" s="1" t="s">
        <v>1647</v>
      </c>
      <c r="B27" t="s">
        <v>183</v>
      </c>
      <c r="C27" t="s">
        <v>955</v>
      </c>
      <c r="D27" t="s">
        <v>956</v>
      </c>
      <c r="E27" t="s">
        <v>957</v>
      </c>
      <c r="F27" t="s">
        <v>958</v>
      </c>
      <c r="G27" t="s">
        <v>959</v>
      </c>
      <c r="H27" t="s">
        <v>718</v>
      </c>
      <c r="I27" t="s">
        <v>960</v>
      </c>
      <c r="J27" t="s">
        <v>961</v>
      </c>
      <c r="K27" t="s">
        <v>962</v>
      </c>
      <c r="L27" t="s">
        <v>963</v>
      </c>
      <c r="M27" t="s">
        <v>964</v>
      </c>
      <c r="N27" t="s">
        <v>965</v>
      </c>
      <c r="O27" t="s">
        <v>966</v>
      </c>
      <c r="P27" t="s">
        <v>967</v>
      </c>
      <c r="Q27" t="s">
        <v>968</v>
      </c>
      <c r="R27" t="s">
        <v>969</v>
      </c>
      <c r="S27" t="s">
        <v>970</v>
      </c>
      <c r="T27" t="s">
        <v>971</v>
      </c>
      <c r="U27" t="s">
        <v>972</v>
      </c>
      <c r="V27" t="s">
        <v>973</v>
      </c>
      <c r="W27" t="s">
        <v>974</v>
      </c>
      <c r="X27" t="s">
        <v>592</v>
      </c>
      <c r="Y27" t="s">
        <v>975</v>
      </c>
    </row>
    <row r="28" spans="1:25" x14ac:dyDescent="0.35">
      <c r="A28" s="1" t="s">
        <v>1648</v>
      </c>
      <c r="B28" t="s">
        <v>1153</v>
      </c>
      <c r="C28" t="s">
        <v>954</v>
      </c>
      <c r="D28" t="s">
        <v>955</v>
      </c>
      <c r="E28" t="s">
        <v>956</v>
      </c>
      <c r="F28" t="s">
        <v>957</v>
      </c>
      <c r="G28" t="s">
        <v>958</v>
      </c>
      <c r="H28" t="s">
        <v>959</v>
      </c>
      <c r="I28" t="s">
        <v>718</v>
      </c>
      <c r="J28" t="s">
        <v>960</v>
      </c>
      <c r="K28" t="s">
        <v>961</v>
      </c>
      <c r="L28" t="s">
        <v>962</v>
      </c>
      <c r="M28" t="s">
        <v>963</v>
      </c>
      <c r="N28" t="s">
        <v>964</v>
      </c>
      <c r="O28" t="s">
        <v>965</v>
      </c>
      <c r="P28" t="s">
        <v>966</v>
      </c>
      <c r="Q28" t="s">
        <v>967</v>
      </c>
      <c r="R28" t="s">
        <v>968</v>
      </c>
      <c r="S28" t="s">
        <v>969</v>
      </c>
      <c r="T28" t="s">
        <v>970</v>
      </c>
      <c r="U28" t="s">
        <v>971</v>
      </c>
      <c r="V28" t="s">
        <v>972</v>
      </c>
      <c r="W28" t="s">
        <v>973</v>
      </c>
      <c r="X28" t="s">
        <v>974</v>
      </c>
      <c r="Y28" t="s">
        <v>592</v>
      </c>
    </row>
    <row r="29" spans="1:25" x14ac:dyDescent="0.35">
      <c r="A29" s="1" t="s">
        <v>1649</v>
      </c>
      <c r="B29" t="s">
        <v>1559</v>
      </c>
      <c r="C29" t="s">
        <v>664</v>
      </c>
      <c r="D29" t="s">
        <v>1398</v>
      </c>
      <c r="E29" t="s">
        <v>663</v>
      </c>
      <c r="F29" t="s">
        <v>657</v>
      </c>
      <c r="G29" t="s">
        <v>1498</v>
      </c>
      <c r="H29" t="s">
        <v>813</v>
      </c>
      <c r="I29" t="s">
        <v>640</v>
      </c>
      <c r="J29" t="s">
        <v>1309</v>
      </c>
      <c r="K29" t="s">
        <v>1650</v>
      </c>
      <c r="L29" t="s">
        <v>1651</v>
      </c>
      <c r="M29" t="s">
        <v>1652</v>
      </c>
      <c r="N29" t="s">
        <v>1653</v>
      </c>
      <c r="O29" t="s">
        <v>1654</v>
      </c>
      <c r="P29" t="s">
        <v>1108</v>
      </c>
      <c r="Q29" t="s">
        <v>1655</v>
      </c>
      <c r="R29" t="s">
        <v>1656</v>
      </c>
      <c r="S29" t="s">
        <v>1657</v>
      </c>
      <c r="T29" t="s">
        <v>1658</v>
      </c>
      <c r="U29" t="s">
        <v>1659</v>
      </c>
      <c r="V29" t="s">
        <v>1660</v>
      </c>
      <c r="W29" t="s">
        <v>1661</v>
      </c>
      <c r="X29" t="s">
        <v>1662</v>
      </c>
      <c r="Y29" t="s">
        <v>1663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Info</vt:lpstr>
      <vt:lpstr>Model</vt:lpstr>
      <vt:lpstr>New 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2022-09-01T22:08:27Z</dcterms:created>
  <dcterms:modified xsi:type="dcterms:W3CDTF">2024-08-02T07:02:55Z</dcterms:modified>
</cp:coreProperties>
</file>