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534a1defcf7f9d1a/Company Models CloudSave/QCOM/"/>
    </mc:Choice>
  </mc:AlternateContent>
  <xr:revisionPtr revIDLastSave="210" documentId="11_F5F19F4C488B4BA327080B1BC1D09BB8B327EE73" xr6:coauthVersionLast="47" xr6:coauthVersionMax="47" xr10:uidLastSave="{221B196C-5892-4356-BDAC-2D7230D2B1DB}"/>
  <bookViews>
    <workbookView xWindow="3900" yWindow="380" windowWidth="29050" windowHeight="19020" activeTab="2" xr2:uid="{00000000-000D-0000-FFFF-FFFF00000000}"/>
  </bookViews>
  <sheets>
    <sheet name="Main" sheetId="1" r:id="rId1"/>
    <sheet name="Info" sheetId="2" r:id="rId2"/>
    <sheet name="Mode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62" i="3" l="1"/>
  <c r="F62" i="3"/>
  <c r="G62" i="3"/>
  <c r="H62" i="3"/>
  <c r="I62" i="3"/>
  <c r="J62" i="3"/>
  <c r="K62" i="3"/>
  <c r="L62" i="3"/>
  <c r="M62" i="3"/>
  <c r="N62" i="3"/>
  <c r="O62" i="3"/>
  <c r="P62" i="3"/>
  <c r="Q62" i="3"/>
  <c r="D62" i="3"/>
  <c r="D19" i="3" a="1"/>
  <c r="D19" i="3" s="1"/>
  <c r="D58" i="3" a="1"/>
  <c r="D58" i="3" s="1"/>
  <c r="D56" i="3" a="1"/>
  <c r="D56" i="3" s="1"/>
  <c r="D52" i="3" a="1"/>
  <c r="D52" i="3" s="1"/>
  <c r="D51" i="3" a="1"/>
  <c r="D51" i="3" s="1"/>
  <c r="D41" i="3" a="1"/>
  <c r="D41" i="3" s="1"/>
  <c r="D40" i="3" a="1"/>
  <c r="D40" i="3" s="1"/>
  <c r="D38" i="3" a="1"/>
  <c r="D38" i="3" s="1"/>
  <c r="D37" i="3" a="1"/>
  <c r="D37" i="3" s="1"/>
  <c r="D33" i="3" a="1"/>
  <c r="D33" i="3" s="1"/>
  <c r="D32" i="3" a="1"/>
  <c r="D32" i="3" s="1"/>
  <c r="D31" i="3" a="1"/>
  <c r="D31" i="3" s="1"/>
  <c r="D17" i="3" a="1"/>
  <c r="D17" i="3" s="1"/>
  <c r="D16" i="3" a="1"/>
  <c r="D16" i="3" s="1"/>
  <c r="D15" i="3" a="1"/>
  <c r="D15" i="3" s="1"/>
  <c r="D14" i="3" a="1"/>
  <c r="D14" i="3" s="1"/>
  <c r="D11" i="3" a="1"/>
  <c r="D11" i="3" s="1"/>
  <c r="D12" i="3" a="1"/>
  <c r="D12" i="3" s="1"/>
  <c r="E2" i="3"/>
  <c r="E17" i="3" s="1" a="1"/>
  <c r="E17" i="3" s="1"/>
  <c r="D117" i="3" l="1"/>
  <c r="D34" i="3"/>
  <c r="D35" i="3" s="1"/>
  <c r="D39" i="3"/>
  <c r="D42" i="3"/>
  <c r="D53" i="3"/>
  <c r="E32" i="3" a="1"/>
  <c r="E32" i="3" s="1"/>
  <c r="E56" i="3" a="1"/>
  <c r="E56" i="3" s="1"/>
  <c r="E37" i="3" a="1"/>
  <c r="E37" i="3" s="1"/>
  <c r="E52" i="3" a="1"/>
  <c r="E52" i="3" s="1"/>
  <c r="E38" i="3" a="1"/>
  <c r="E38" i="3" s="1"/>
  <c r="E41" i="3" a="1"/>
  <c r="E41" i="3" s="1"/>
  <c r="E40" i="3" a="1"/>
  <c r="E40" i="3" s="1"/>
  <c r="E51" i="3" a="1"/>
  <c r="E51" i="3" s="1"/>
  <c r="E31" i="3" a="1"/>
  <c r="E31" i="3" s="1"/>
  <c r="E33" i="3" a="1"/>
  <c r="E33" i="3" s="1"/>
  <c r="E16" i="3" a="1"/>
  <c r="E16" i="3" s="1"/>
  <c r="E15" i="3" a="1"/>
  <c r="E15" i="3" s="1"/>
  <c r="E14" i="3" a="1"/>
  <c r="E14" i="3" s="1"/>
  <c r="E12" i="3" a="1"/>
  <c r="E12" i="3" s="1"/>
  <c r="E11" i="3" a="1"/>
  <c r="E11" i="3" s="1"/>
  <c r="F2" i="3"/>
  <c r="F56" i="3" s="1" a="1"/>
  <c r="F56" i="3" s="1"/>
  <c r="D43" i="3" l="1"/>
  <c r="D44" i="3" s="1"/>
  <c r="E42" i="3"/>
  <c r="E39" i="3"/>
  <c r="E53" i="3"/>
  <c r="E117" i="3"/>
  <c r="E34" i="3"/>
  <c r="E35" i="3" s="1"/>
  <c r="F51" i="3" a="1"/>
  <c r="F51" i="3" s="1"/>
  <c r="F40" i="3" a="1"/>
  <c r="F40" i="3" s="1"/>
  <c r="F41" i="3" a="1"/>
  <c r="F41" i="3" s="1"/>
  <c r="F38" i="3" a="1"/>
  <c r="F38" i="3" s="1"/>
  <c r="F52" i="3" a="1"/>
  <c r="F52" i="3" s="1"/>
  <c r="F37" i="3" a="1"/>
  <c r="F37" i="3" s="1"/>
  <c r="F33" i="3" a="1"/>
  <c r="F33" i="3" s="1"/>
  <c r="F31" i="3" a="1"/>
  <c r="F31" i="3" s="1"/>
  <c r="F32" i="3" a="1"/>
  <c r="F32" i="3" s="1"/>
  <c r="G2" i="3"/>
  <c r="G56" i="3" s="1" a="1"/>
  <c r="G56" i="3" s="1"/>
  <c r="F17" i="3" a="1"/>
  <c r="F17" i="3" s="1"/>
  <c r="F14" i="3" a="1"/>
  <c r="F14" i="3" s="1"/>
  <c r="F11" i="3" a="1"/>
  <c r="F11" i="3" s="1"/>
  <c r="F12" i="3" a="1"/>
  <c r="F12" i="3" s="1"/>
  <c r="F15" i="3" a="1"/>
  <c r="F15" i="3" s="1"/>
  <c r="F16" i="3" a="1"/>
  <c r="F16" i="3" s="1"/>
  <c r="F39" i="3" l="1"/>
  <c r="E43" i="3"/>
  <c r="E44" i="3" s="1"/>
  <c r="F117" i="3"/>
  <c r="F34" i="3"/>
  <c r="F42" i="3"/>
  <c r="F35" i="3"/>
  <c r="F53" i="3"/>
  <c r="G37" i="3" a="1"/>
  <c r="G37" i="3" s="1"/>
  <c r="G51" i="3" a="1"/>
  <c r="G51" i="3" s="1"/>
  <c r="G40" i="3" a="1"/>
  <c r="G40" i="3" s="1"/>
  <c r="G41" i="3" a="1"/>
  <c r="G41" i="3" s="1"/>
  <c r="G38" i="3" a="1"/>
  <c r="G38" i="3" s="1"/>
  <c r="G52" i="3" a="1"/>
  <c r="G52" i="3" s="1"/>
  <c r="G32" i="3" a="1"/>
  <c r="G32" i="3" s="1"/>
  <c r="G33" i="3" a="1"/>
  <c r="G33" i="3" s="1"/>
  <c r="G31" i="3" a="1"/>
  <c r="G31" i="3" s="1"/>
  <c r="H2" i="3"/>
  <c r="H56" i="3" s="1" a="1"/>
  <c r="H56" i="3" s="1"/>
  <c r="G16" i="3" a="1"/>
  <c r="G16" i="3" s="1"/>
  <c r="G17" i="3" a="1"/>
  <c r="G17" i="3" s="1"/>
  <c r="G11" i="3" a="1"/>
  <c r="G11" i="3" s="1"/>
  <c r="G12" i="3" a="1"/>
  <c r="G12" i="3" s="1"/>
  <c r="G14" i="3" a="1"/>
  <c r="G14" i="3" s="1"/>
  <c r="G15" i="3" a="1"/>
  <c r="G15" i="3" s="1"/>
  <c r="G117" i="3" l="1"/>
  <c r="F43" i="3"/>
  <c r="F44" i="3" s="1"/>
  <c r="G42" i="3"/>
  <c r="G34" i="3"/>
  <c r="G35" i="3" s="1"/>
  <c r="G53" i="3"/>
  <c r="G39" i="3"/>
  <c r="H52" i="3" a="1"/>
  <c r="H52" i="3" s="1"/>
  <c r="H37" i="3" a="1"/>
  <c r="H37" i="3" s="1"/>
  <c r="H51" i="3" a="1"/>
  <c r="H51" i="3" s="1"/>
  <c r="H40" i="3" a="1"/>
  <c r="H40" i="3" s="1"/>
  <c r="H38" i="3" a="1"/>
  <c r="H38" i="3" s="1"/>
  <c r="H41" i="3" a="1"/>
  <c r="H41" i="3" s="1"/>
  <c r="H32" i="3" a="1"/>
  <c r="H32" i="3" s="1"/>
  <c r="H33" i="3" a="1"/>
  <c r="H33" i="3" s="1"/>
  <c r="H31" i="3" a="1"/>
  <c r="H31" i="3" s="1"/>
  <c r="I2" i="3"/>
  <c r="I56" i="3" s="1" a="1"/>
  <c r="I56" i="3" s="1"/>
  <c r="H16" i="3" a="1"/>
  <c r="H16" i="3" s="1"/>
  <c r="H17" i="3" a="1"/>
  <c r="H17" i="3" s="1"/>
  <c r="H11" i="3" a="1"/>
  <c r="H11" i="3" s="1"/>
  <c r="H12" i="3" a="1"/>
  <c r="H12" i="3" s="1"/>
  <c r="H14" i="3" a="1"/>
  <c r="H14" i="3" s="1"/>
  <c r="H15" i="3" a="1"/>
  <c r="H15" i="3" s="1"/>
  <c r="G43" i="3" l="1"/>
  <c r="G44" i="3"/>
  <c r="H53" i="3"/>
  <c r="H117" i="3"/>
  <c r="H42" i="3"/>
  <c r="H34" i="3"/>
  <c r="H35" i="3" s="1"/>
  <c r="H39" i="3"/>
  <c r="I52" i="3" a="1"/>
  <c r="I52" i="3" s="1"/>
  <c r="I37" i="3" a="1"/>
  <c r="I37" i="3" s="1"/>
  <c r="I51" i="3" a="1"/>
  <c r="I51" i="3" s="1"/>
  <c r="I40" i="3" a="1"/>
  <c r="I40" i="3" s="1"/>
  <c r="I38" i="3" a="1"/>
  <c r="I38" i="3" s="1"/>
  <c r="I41" i="3" a="1"/>
  <c r="I41" i="3" s="1"/>
  <c r="I31" i="3" a="1"/>
  <c r="I31" i="3" s="1"/>
  <c r="I32" i="3" a="1"/>
  <c r="I32" i="3" s="1"/>
  <c r="I33" i="3" a="1"/>
  <c r="I33" i="3" s="1"/>
  <c r="J2" i="3"/>
  <c r="J56" i="3" s="1" a="1"/>
  <c r="J56" i="3" s="1"/>
  <c r="I16" i="3" a="1"/>
  <c r="I16" i="3" s="1"/>
  <c r="I17" i="3" a="1"/>
  <c r="I17" i="3" s="1"/>
  <c r="I11" i="3" a="1"/>
  <c r="I11" i="3" s="1"/>
  <c r="I12" i="3" a="1"/>
  <c r="I12" i="3" s="1"/>
  <c r="I14" i="3" a="1"/>
  <c r="I14" i="3" s="1"/>
  <c r="I15" i="3" a="1"/>
  <c r="I15" i="3" s="1"/>
  <c r="H43" i="3" l="1"/>
  <c r="H44" i="3" s="1"/>
  <c r="I42" i="3"/>
  <c r="I117" i="3"/>
  <c r="I34" i="3"/>
  <c r="I35" i="3"/>
  <c r="I39" i="3"/>
  <c r="J41" i="3" a="1"/>
  <c r="J41" i="3" s="1"/>
  <c r="J52" i="3" a="1"/>
  <c r="J52" i="3" s="1"/>
  <c r="J37" i="3" a="1"/>
  <c r="J37" i="3" s="1"/>
  <c r="J51" i="3" a="1"/>
  <c r="J51" i="3" s="1"/>
  <c r="J38" i="3" a="1"/>
  <c r="J38" i="3" s="1"/>
  <c r="J40" i="3" a="1"/>
  <c r="J40" i="3" s="1"/>
  <c r="I53" i="3"/>
  <c r="J31" i="3" a="1"/>
  <c r="J31" i="3" s="1"/>
  <c r="J32" i="3" a="1"/>
  <c r="J32" i="3" s="1"/>
  <c r="J33" i="3" a="1"/>
  <c r="J33" i="3" s="1"/>
  <c r="K2" i="3"/>
  <c r="K56" i="3" s="1" a="1"/>
  <c r="K56" i="3" s="1"/>
  <c r="J15" i="3" a="1"/>
  <c r="J15" i="3" s="1"/>
  <c r="J16" i="3" a="1"/>
  <c r="J16" i="3" s="1"/>
  <c r="J17" i="3" a="1"/>
  <c r="J17" i="3" s="1"/>
  <c r="J11" i="3" a="1"/>
  <c r="J11" i="3" s="1"/>
  <c r="J12" i="3" a="1"/>
  <c r="J12" i="3" s="1"/>
  <c r="J14" i="3" a="1"/>
  <c r="J14" i="3" s="1"/>
  <c r="I43" i="3" l="1"/>
  <c r="I44" i="3" s="1"/>
  <c r="J34" i="3"/>
  <c r="J35" i="3" s="1"/>
  <c r="J42" i="3"/>
  <c r="J39" i="3"/>
  <c r="J117" i="3"/>
  <c r="J53" i="3"/>
  <c r="K38" i="3" a="1"/>
  <c r="K38" i="3" s="1"/>
  <c r="K52" i="3" a="1"/>
  <c r="K52" i="3" s="1"/>
  <c r="K41" i="3" a="1"/>
  <c r="K41" i="3" s="1"/>
  <c r="K37" i="3" a="1"/>
  <c r="K37" i="3" s="1"/>
  <c r="K51" i="3" a="1"/>
  <c r="K51" i="3" s="1"/>
  <c r="K40" i="3" a="1"/>
  <c r="K40" i="3" s="1"/>
  <c r="K31" i="3" a="1"/>
  <c r="K31" i="3" s="1"/>
  <c r="K32" i="3" a="1"/>
  <c r="K32" i="3" s="1"/>
  <c r="K33" i="3" a="1"/>
  <c r="K33" i="3" s="1"/>
  <c r="L2" i="3"/>
  <c r="L56" i="3" s="1" a="1"/>
  <c r="L56" i="3" s="1"/>
  <c r="K15" i="3" a="1"/>
  <c r="K15" i="3" s="1"/>
  <c r="K16" i="3" a="1"/>
  <c r="K16" i="3" s="1"/>
  <c r="K17" i="3" a="1"/>
  <c r="K17" i="3" s="1"/>
  <c r="K11" i="3" a="1"/>
  <c r="K11" i="3" s="1"/>
  <c r="K12" i="3" a="1"/>
  <c r="K12" i="3" s="1"/>
  <c r="K14" i="3" a="1"/>
  <c r="K14" i="3" s="1"/>
  <c r="K117" i="3" s="1"/>
  <c r="J43" i="3" l="1"/>
  <c r="J44" i="3" s="1"/>
  <c r="K39" i="3"/>
  <c r="K42" i="3"/>
  <c r="K43" i="3" s="1"/>
  <c r="K34" i="3"/>
  <c r="K35" i="3" s="1"/>
  <c r="L38" i="3" a="1"/>
  <c r="L38" i="3" s="1"/>
  <c r="L52" i="3" a="1"/>
  <c r="L52" i="3" s="1"/>
  <c r="L37" i="3" a="1"/>
  <c r="L37" i="3" s="1"/>
  <c r="L41" i="3" a="1"/>
  <c r="L41" i="3" s="1"/>
  <c r="L51" i="3" a="1"/>
  <c r="L51" i="3" s="1"/>
  <c r="L40" i="3" a="1"/>
  <c r="L40" i="3" s="1"/>
  <c r="K53" i="3"/>
  <c r="L31" i="3" a="1"/>
  <c r="L31" i="3" s="1"/>
  <c r="L32" i="3" a="1"/>
  <c r="L32" i="3" s="1"/>
  <c r="L33" i="3" a="1"/>
  <c r="L33" i="3" s="1"/>
  <c r="M2" i="3"/>
  <c r="M56" i="3" s="1" a="1"/>
  <c r="M56" i="3" s="1"/>
  <c r="L14" i="3" a="1"/>
  <c r="L14" i="3" s="1"/>
  <c r="L15" i="3" a="1"/>
  <c r="L15" i="3" s="1"/>
  <c r="L16" i="3" a="1"/>
  <c r="L16" i="3" s="1"/>
  <c r="L17" i="3" a="1"/>
  <c r="L17" i="3" s="1"/>
  <c r="L11" i="3" a="1"/>
  <c r="L11" i="3" s="1"/>
  <c r="L12" i="3" a="1"/>
  <c r="L12" i="3" s="1"/>
  <c r="L53" i="3" l="1"/>
  <c r="K44" i="3"/>
  <c r="L42" i="3"/>
  <c r="L117" i="3"/>
  <c r="L39" i="3"/>
  <c r="L34" i="3"/>
  <c r="L35" i="3" s="1"/>
  <c r="M40" i="3" a="1"/>
  <c r="M40" i="3" s="1"/>
  <c r="M38" i="3" a="1"/>
  <c r="M38" i="3" s="1"/>
  <c r="M52" i="3" a="1"/>
  <c r="M52" i="3" s="1"/>
  <c r="M37" i="3" a="1"/>
  <c r="M37" i="3" s="1"/>
  <c r="M41" i="3" a="1"/>
  <c r="M41" i="3" s="1"/>
  <c r="M51" i="3" a="1"/>
  <c r="M51" i="3" s="1"/>
  <c r="M31" i="3" a="1"/>
  <c r="M31" i="3" s="1"/>
  <c r="M32" i="3" a="1"/>
  <c r="M32" i="3" s="1"/>
  <c r="M33" i="3" a="1"/>
  <c r="M33" i="3" s="1"/>
  <c r="N2" i="3"/>
  <c r="M14" i="3" a="1"/>
  <c r="M14" i="3" s="1"/>
  <c r="M15" i="3" a="1"/>
  <c r="M15" i="3" s="1"/>
  <c r="M16" i="3" a="1"/>
  <c r="M16" i="3" s="1"/>
  <c r="M11" i="3" a="1"/>
  <c r="M11" i="3" s="1"/>
  <c r="M17" i="3" a="1"/>
  <c r="M17" i="3" s="1"/>
  <c r="M12" i="3" a="1"/>
  <c r="M12" i="3" s="1"/>
  <c r="L43" i="3" l="1"/>
  <c r="L44" i="3" s="1"/>
  <c r="M117" i="3"/>
  <c r="N56" i="3" a="1"/>
  <c r="N56" i="3" s="1"/>
  <c r="M34" i="3"/>
  <c r="M35" i="3" s="1"/>
  <c r="M39" i="3"/>
  <c r="M42" i="3"/>
  <c r="M53" i="3"/>
  <c r="N40" i="3" a="1"/>
  <c r="N40" i="3" s="1"/>
  <c r="N38" i="3" a="1"/>
  <c r="N38" i="3" s="1"/>
  <c r="N52" i="3" a="1"/>
  <c r="N52" i="3" s="1"/>
  <c r="N37" i="3" a="1"/>
  <c r="N37" i="3" s="1"/>
  <c r="N41" i="3" a="1"/>
  <c r="N41" i="3" s="1"/>
  <c r="N51" i="3" a="1"/>
  <c r="N51" i="3" s="1"/>
  <c r="N31" i="3" a="1"/>
  <c r="N31" i="3" s="1"/>
  <c r="N32" i="3" a="1"/>
  <c r="N32" i="3" s="1"/>
  <c r="N33" i="3" a="1"/>
  <c r="N33" i="3" s="1"/>
  <c r="O2" i="3"/>
  <c r="O56" i="3" s="1" a="1"/>
  <c r="O56" i="3" s="1"/>
  <c r="N12" i="3" a="1"/>
  <c r="N12" i="3" s="1"/>
  <c r="N14" i="3" a="1"/>
  <c r="N14" i="3" s="1"/>
  <c r="N15" i="3" a="1"/>
  <c r="N15" i="3" s="1"/>
  <c r="N16" i="3" a="1"/>
  <c r="N16" i="3" s="1"/>
  <c r="N17" i="3" a="1"/>
  <c r="N17" i="3" s="1"/>
  <c r="N11" i="3" a="1"/>
  <c r="N11" i="3" s="1"/>
  <c r="N53" i="3" l="1"/>
  <c r="N117" i="3"/>
  <c r="N34" i="3"/>
  <c r="N35" i="3" s="1"/>
  <c r="N42" i="3"/>
  <c r="M43" i="3"/>
  <c r="M44" i="3" s="1"/>
  <c r="N39" i="3"/>
  <c r="N43" i="3" s="1"/>
  <c r="N44" i="3" s="1"/>
  <c r="O38" i="3" a="1"/>
  <c r="O38" i="3" s="1"/>
  <c r="O40" i="3" a="1"/>
  <c r="O40" i="3" s="1"/>
  <c r="O52" i="3" a="1"/>
  <c r="O52" i="3" s="1"/>
  <c r="O37" i="3" a="1"/>
  <c r="O37" i="3" s="1"/>
  <c r="O41" i="3" a="1"/>
  <c r="O41" i="3" s="1"/>
  <c r="O51" i="3" a="1"/>
  <c r="O51" i="3" s="1"/>
  <c r="O31" i="3" a="1"/>
  <c r="O31" i="3" s="1"/>
  <c r="O32" i="3" a="1"/>
  <c r="O32" i="3" s="1"/>
  <c r="O33" i="3" a="1"/>
  <c r="O33" i="3" s="1"/>
  <c r="P2" i="3"/>
  <c r="P56" i="3" s="1" a="1"/>
  <c r="P56" i="3" s="1"/>
  <c r="O12" i="3" a="1"/>
  <c r="O12" i="3" s="1"/>
  <c r="O14" i="3" a="1"/>
  <c r="O14" i="3" s="1"/>
  <c r="O15" i="3" a="1"/>
  <c r="O15" i="3" s="1"/>
  <c r="O16" i="3" a="1"/>
  <c r="O16" i="3" s="1"/>
  <c r="O17" i="3" a="1"/>
  <c r="O17" i="3" s="1"/>
  <c r="O11" i="3" a="1"/>
  <c r="O11" i="3" s="1"/>
  <c r="O117" i="3" l="1"/>
  <c r="O42" i="3"/>
  <c r="O53" i="3"/>
  <c r="O34" i="3"/>
  <c r="O35" i="3" s="1"/>
  <c r="O39" i="3"/>
  <c r="O43" i="3" s="1"/>
  <c r="P38" i="3" a="1"/>
  <c r="P38" i="3" s="1"/>
  <c r="P40" i="3" a="1"/>
  <c r="P40" i="3" s="1"/>
  <c r="P41" i="3" a="1"/>
  <c r="P41" i="3" s="1"/>
  <c r="P52" i="3" a="1"/>
  <c r="P52" i="3" s="1"/>
  <c r="P37" i="3" a="1"/>
  <c r="P37" i="3" s="1"/>
  <c r="P51" i="3" a="1"/>
  <c r="P51" i="3" s="1"/>
  <c r="P31" i="3" a="1"/>
  <c r="P31" i="3" s="1"/>
  <c r="P32" i="3" a="1"/>
  <c r="P32" i="3" s="1"/>
  <c r="P33" i="3" a="1"/>
  <c r="P33" i="3" s="1"/>
  <c r="Q2" i="3"/>
  <c r="D89" i="3" s="1" a="1"/>
  <c r="D89" i="3" s="1"/>
  <c r="P12" i="3" a="1"/>
  <c r="P12" i="3" s="1"/>
  <c r="P14" i="3" a="1"/>
  <c r="P14" i="3" s="1"/>
  <c r="P15" i="3" a="1"/>
  <c r="P15" i="3" s="1"/>
  <c r="P16" i="3" a="1"/>
  <c r="P16" i="3" s="1"/>
  <c r="P17" i="3" a="1"/>
  <c r="P17" i="3" s="1"/>
  <c r="P11" i="3" a="1"/>
  <c r="P11" i="3" s="1"/>
  <c r="O44" i="3" l="1"/>
  <c r="P117" i="3"/>
  <c r="P39" i="3"/>
  <c r="P42" i="3"/>
  <c r="D99" i="3" a="1"/>
  <c r="D99" i="3" s="1"/>
  <c r="Q56" i="3" a="1"/>
  <c r="Q56" i="3" s="1"/>
  <c r="D72" i="3" a="1"/>
  <c r="D72" i="3" s="1"/>
  <c r="P34" i="3"/>
  <c r="P35" i="3" s="1"/>
  <c r="P53" i="3"/>
  <c r="Q38" i="3" a="1"/>
  <c r="Q38" i="3" s="1"/>
  <c r="Q40" i="3" a="1"/>
  <c r="Q40" i="3" s="1"/>
  <c r="Q52" i="3" a="1"/>
  <c r="Q52" i="3" s="1"/>
  <c r="Q37" i="3" a="1"/>
  <c r="Q37" i="3" s="1"/>
  <c r="Q41" i="3" a="1"/>
  <c r="Q41" i="3" s="1"/>
  <c r="Q51" i="3" a="1"/>
  <c r="Q51" i="3" s="1"/>
  <c r="Q31" i="3" a="1"/>
  <c r="Q31" i="3" s="1"/>
  <c r="Q32" i="3" a="1"/>
  <c r="Q32" i="3" s="1"/>
  <c r="Q33" i="3" a="1"/>
  <c r="Q33" i="3" s="1"/>
  <c r="R2" i="3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Q11" i="3" a="1"/>
  <c r="Q11" i="3" s="1"/>
  <c r="Q12" i="3" a="1"/>
  <c r="Q12" i="3" s="1"/>
  <c r="Q14" i="3" a="1"/>
  <c r="Q14" i="3" s="1"/>
  <c r="Q117" i="3" s="1"/>
  <c r="Q15" i="3" a="1"/>
  <c r="Q15" i="3" s="1"/>
  <c r="Q16" i="3" a="1"/>
  <c r="Q16" i="3" s="1"/>
  <c r="Q17" i="3" a="1"/>
  <c r="Q17" i="3" s="1"/>
  <c r="Q53" i="3" l="1"/>
  <c r="P43" i="3"/>
  <c r="P44" i="3" s="1"/>
  <c r="Q39" i="3"/>
  <c r="Q34" i="3"/>
  <c r="Q35" i="3" s="1"/>
  <c r="Q42" i="3"/>
  <c r="Q43" i="3" s="1"/>
  <c r="Q44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<sst xmlns="http://schemas.openxmlformats.org/spreadsheetml/2006/main" count="74" uniqueCount="69">
  <si>
    <t>QCOM</t>
  </si>
  <si>
    <t>Ticker</t>
  </si>
  <si>
    <t>Price</t>
  </si>
  <si>
    <t>Shares</t>
  </si>
  <si>
    <t>Marketcap</t>
  </si>
  <si>
    <t>Cash</t>
  </si>
  <si>
    <t>Debt</t>
  </si>
  <si>
    <t>Net Cash</t>
  </si>
  <si>
    <t>EV</t>
  </si>
  <si>
    <t>Company</t>
  </si>
  <si>
    <t>QUALCOMM Incorporated</t>
  </si>
  <si>
    <t>Country</t>
  </si>
  <si>
    <t>United States</t>
  </si>
  <si>
    <t>Sector</t>
  </si>
  <si>
    <t>Technology</t>
  </si>
  <si>
    <t>Industry</t>
  </si>
  <si>
    <t>Semiconductors</t>
  </si>
  <si>
    <t>Employees</t>
  </si>
  <si>
    <t>Fiscal Year</t>
  </si>
  <si>
    <t>Fiscal Period</t>
  </si>
  <si>
    <t>Filing Date</t>
  </si>
  <si>
    <t>Period Of Report</t>
  </si>
  <si>
    <t>Income Statement *in Millions, USD</t>
  </si>
  <si>
    <t>Balance Sheet *in Millions, USD</t>
  </si>
  <si>
    <t>Cash Flow *in Millions, USD</t>
  </si>
  <si>
    <t>Margins</t>
  </si>
  <si>
    <t>Yields</t>
  </si>
  <si>
    <t>Ratios</t>
  </si>
  <si>
    <t>Segment Revenues *in Millions, USD</t>
  </si>
  <si>
    <t>Geographic Revenue *in Millions, USD</t>
  </si>
  <si>
    <t>Revenue</t>
  </si>
  <si>
    <t>Gross Profit</t>
  </si>
  <si>
    <t>R&amp;D</t>
  </si>
  <si>
    <t>S&amp;M</t>
  </si>
  <si>
    <t>G&amp;A</t>
  </si>
  <si>
    <t>SG&amp;A/Revenue</t>
  </si>
  <si>
    <t>Short Term Debt</t>
  </si>
  <si>
    <t>Long  Term Debt</t>
  </si>
  <si>
    <t xml:space="preserve">Cash   </t>
  </si>
  <si>
    <t>Total Debt</t>
  </si>
  <si>
    <t>Current Assets</t>
  </si>
  <si>
    <t>Non-Current Assets</t>
  </si>
  <si>
    <t>Total Assets</t>
  </si>
  <si>
    <t>Current Liabilities</t>
  </si>
  <si>
    <t>Non-Current Liabilities</t>
  </si>
  <si>
    <t>Total Liabilities</t>
  </si>
  <si>
    <t>Total Equtiy</t>
  </si>
  <si>
    <t>Equity &amp; Liabilities</t>
  </si>
  <si>
    <t>Asset &amp; Liabilities</t>
  </si>
  <si>
    <t>CFFO</t>
  </si>
  <si>
    <t>CapEx</t>
  </si>
  <si>
    <t>FCF</t>
  </si>
  <si>
    <t>Working Capital</t>
  </si>
  <si>
    <t>SBC</t>
  </si>
  <si>
    <t>SBB</t>
  </si>
  <si>
    <t>SBI</t>
  </si>
  <si>
    <t>Dividends</t>
  </si>
  <si>
    <t>Gross Margin</t>
  </si>
  <si>
    <t>Operating Margin</t>
  </si>
  <si>
    <t>Net Margin</t>
  </si>
  <si>
    <t>PS</t>
  </si>
  <si>
    <t>PE</t>
  </si>
  <si>
    <t>PB</t>
  </si>
  <si>
    <t>PFCF</t>
  </si>
  <si>
    <t>EV/Sales</t>
  </si>
  <si>
    <t>EV/FCF</t>
  </si>
  <si>
    <t>R&amp;D/Revenue</t>
  </si>
  <si>
    <t>Operating Breakdown</t>
  </si>
  <si>
    <t>Dividends/Share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</si>
</sst>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FFFFFF"/>
      <name val="Calibri"/>
    </font>
    <font>
      <i/>
      <u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6"/>
      <color rgb="FF000000"/>
      <name val="Arial"/>
      <family val="2"/>
    </font>
    <font>
      <i/>
      <u/>
      <sz val="11"/>
      <color theme="1"/>
      <name val="Calibri"/>
      <family val="2"/>
      <scheme val="minor"/>
    </font>
    <font>
      <i/>
      <u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/>
    </fill>
    <fill>
      <patternFill patternType="solid">
        <fgColor rgb="FFD9D9D9"/>
        <bgColor rgb="FFD9D9D9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0" borderId="0" xfId="0" applyFont="1"/>
    <xf numFmtId="0" fontId="2" fillId="2" borderId="0" xfId="0" applyFont="1" applyFill="1"/>
    <xf numFmtId="0" fontId="3" fillId="3" borderId="0" xfId="0" applyFont="1" applyFill="1"/>
    <xf numFmtId="3" fontId="0" fillId="0" borderId="0" xfId="0" applyNumberFormat="1"/>
    <xf numFmtId="0" fontId="5" fillId="0" borderId="0" xfId="0" applyFont="1"/>
    <xf numFmtId="0" fontId="0" fillId="0" borderId="2" xfId="0" applyBorder="1"/>
    <xf numFmtId="3" fontId="0" fillId="0" borderId="2" xfId="0" applyNumberFormat="1" applyBorder="1"/>
    <xf numFmtId="0" fontId="0" fillId="0" borderId="3" xfId="0" applyBorder="1"/>
    <xf numFmtId="3" fontId="0" fillId="0" borderId="3" xfId="0" applyNumberFormat="1" applyBorder="1"/>
    <xf numFmtId="0" fontId="4" fillId="0" borderId="0" xfId="0" applyFont="1"/>
    <xf numFmtId="3" fontId="4" fillId="0" borderId="0" xfId="0" applyNumberFormat="1" applyFont="1"/>
    <xf numFmtId="0" fontId="4" fillId="0" borderId="3" xfId="0" applyFont="1" applyBorder="1"/>
    <xf numFmtId="3" fontId="4" fillId="0" borderId="3" xfId="0" applyNumberFormat="1" applyFont="1" applyBorder="1"/>
    <xf numFmtId="0" fontId="4" fillId="0" borderId="2" xfId="0" applyFont="1" applyBorder="1"/>
    <xf numFmtId="3" fontId="4" fillId="0" borderId="2" xfId="0" applyNumberFormat="1" applyFont="1" applyBorder="1"/>
    <xf numFmtId="0" fontId="6" fillId="4" borderId="0" xfId="0" applyFont="1" applyFill="1"/>
    <xf numFmtId="9" fontId="0" fillId="0" borderId="0" xfId="0" applyNumberFormat="1"/>
    <xf numFmtId="4" fontId="0" fillId="0" borderId="0" xfId="0" applyNumberFormat="1"/>
    <xf numFmtId="0" fontId="7" fillId="3" borderId="0" xfId="0" applyFont="1" applyFill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525" row="6">
    <wetp:webextensionref xmlns:r="http://schemas.openxmlformats.org/officeDocument/2006/relationships" r:id="rId1"/>
  </wetp:taskpane>
  <wetp:taskpane dockstate="right" visibility="0" width="525" row="6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F19C7E28-2EF4-4FF2-8385-8691F3D9FEE5}">
  <we:reference id="wa200006575" version="1.0.0.3" store="en-US" storeType="OMEX"/>
  <we:alternateReferences>
    <we:reference id="wa200006575" version="1.0.0.3" store="wa200006575" storeType="OMEX"/>
  </we:alternateReferences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4C9DFA1-E7D6-49B0-966F-7B46B3BCEB37}">
  <we:reference id="wa200002252" version="1.0.0.3" store="en-US" storeType="OMEX"/>
  <we:alternateReferences>
    <we:reference id="WA200002252" version="1.0.0.3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 val="1"/>
    </a:ext>
    <a:ext xmlns:a="http://schemas.openxmlformats.org/drawingml/2006/main" uri="{7C84B067-C214-45C3-A712-C9D94CD141B2}">
      <we:customFunctionIdList>
        <we:customFunctionIds>_xldudf_WISE</we:customFunctionIds>
        <we:customFunctionIds>_xldudf_WISEPRICE</we:customFunctionIds>
        <we:customFunctionIds>_xldudf_WISEFUNDS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workbookViewId="0"/>
  </sheetViews>
  <sheetFormatPr defaultRowHeight="14.5" x14ac:dyDescent="0.35"/>
  <sheetData>
    <row r="1" spans="1:4" x14ac:dyDescent="0.35">
      <c r="A1" t="s">
        <v>0</v>
      </c>
    </row>
    <row r="2" spans="1:4" x14ac:dyDescent="0.35">
      <c r="A2" s="1"/>
      <c r="B2" s="1"/>
      <c r="C2" s="1"/>
      <c r="D2" s="1"/>
    </row>
    <row r="4" spans="1:4" x14ac:dyDescent="0.35">
      <c r="A4" s="2" t="s">
        <v>1</v>
      </c>
    </row>
    <row r="5" spans="1:4" x14ac:dyDescent="0.35">
      <c r="A5" s="2" t="s">
        <v>2</v>
      </c>
    </row>
    <row r="6" spans="1:4" x14ac:dyDescent="0.35">
      <c r="A6" s="2" t="s">
        <v>3</v>
      </c>
    </row>
    <row r="7" spans="1:4" x14ac:dyDescent="0.35">
      <c r="A7" s="2" t="s">
        <v>4</v>
      </c>
    </row>
    <row r="8" spans="1:4" x14ac:dyDescent="0.35">
      <c r="A8" s="2" t="s">
        <v>5</v>
      </c>
    </row>
    <row r="9" spans="1:4" x14ac:dyDescent="0.35">
      <c r="A9" s="2" t="s">
        <v>6</v>
      </c>
    </row>
    <row r="10" spans="1:4" x14ac:dyDescent="0.35">
      <c r="A10" s="2" t="s">
        <v>7</v>
      </c>
    </row>
    <row r="11" spans="1:4" x14ac:dyDescent="0.35">
      <c r="A11" s="2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.5" x14ac:dyDescent="0.35"/>
  <sheetData>
    <row r="1" spans="1:2" x14ac:dyDescent="0.35">
      <c r="A1" s="2" t="s">
        <v>9</v>
      </c>
      <c r="B1" t="s">
        <v>10</v>
      </c>
    </row>
    <row r="2" spans="1:2" x14ac:dyDescent="0.35">
      <c r="A2" s="2" t="s">
        <v>1</v>
      </c>
      <c r="B2" t="s">
        <v>0</v>
      </c>
    </row>
    <row r="3" spans="1:2" x14ac:dyDescent="0.35">
      <c r="A3" s="2" t="s">
        <v>11</v>
      </c>
      <c r="B3" t="s">
        <v>12</v>
      </c>
    </row>
    <row r="4" spans="1:2" x14ac:dyDescent="0.35">
      <c r="A4" s="2" t="s">
        <v>13</v>
      </c>
      <c r="B4" t="s">
        <v>14</v>
      </c>
    </row>
    <row r="5" spans="1:2" x14ac:dyDescent="0.35">
      <c r="A5" s="2" t="s">
        <v>15</v>
      </c>
      <c r="B5" t="s">
        <v>16</v>
      </c>
    </row>
    <row r="6" spans="1:2" x14ac:dyDescent="0.35">
      <c r="A6" s="2" t="s">
        <v>17</v>
      </c>
      <c r="B6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X117"/>
  <sheetViews>
    <sheetView tabSelected="1" workbookViewId="0">
      <pane xSplit="2" ySplit="6" topLeftCell="C32" activePane="bottomRight" state="frozen"/>
      <selection pane="topRight" activeCell="C1" sqref="C1"/>
      <selection pane="bottomLeft" activeCell="A7" sqref="A7"/>
      <selection pane="bottomRight" activeCell="H65" sqref="H65"/>
    </sheetView>
  </sheetViews>
  <sheetFormatPr defaultRowHeight="14.5" x14ac:dyDescent="0.35"/>
  <sheetData>
    <row r="1" spans="1:50" x14ac:dyDescent="0.35">
      <c r="B1" s="2" t="s">
        <v>0</v>
      </c>
    </row>
    <row r="2" spans="1:50" x14ac:dyDescent="0.35">
      <c r="B2" t="s">
        <v>18</v>
      </c>
      <c r="D2">
        <v>2010</v>
      </c>
      <c r="E2">
        <f>D2+1</f>
        <v>2011</v>
      </c>
      <c r="F2">
        <f t="shared" ref="F2:AC2" si="0">E2+1</f>
        <v>2012</v>
      </c>
      <c r="G2">
        <f t="shared" si="0"/>
        <v>2013</v>
      </c>
      <c r="H2">
        <f t="shared" si="0"/>
        <v>2014</v>
      </c>
      <c r="I2">
        <f t="shared" si="0"/>
        <v>2015</v>
      </c>
      <c r="J2">
        <f t="shared" si="0"/>
        <v>2016</v>
      </c>
      <c r="K2">
        <f t="shared" si="0"/>
        <v>2017</v>
      </c>
      <c r="L2">
        <f t="shared" si="0"/>
        <v>2018</v>
      </c>
      <c r="M2">
        <f t="shared" si="0"/>
        <v>2019</v>
      </c>
      <c r="N2">
        <f t="shared" si="0"/>
        <v>2020</v>
      </c>
      <c r="O2">
        <f t="shared" si="0"/>
        <v>2021</v>
      </c>
      <c r="P2">
        <f t="shared" si="0"/>
        <v>2022</v>
      </c>
      <c r="Q2">
        <f t="shared" si="0"/>
        <v>2023</v>
      </c>
      <c r="R2">
        <f t="shared" si="0"/>
        <v>2024</v>
      </c>
      <c r="S2">
        <f t="shared" si="0"/>
        <v>2025</v>
      </c>
      <c r="T2">
        <f t="shared" si="0"/>
        <v>2026</v>
      </c>
      <c r="U2">
        <f t="shared" si="0"/>
        <v>2027</v>
      </c>
      <c r="V2">
        <f t="shared" si="0"/>
        <v>2028</v>
      </c>
      <c r="W2">
        <f t="shared" si="0"/>
        <v>2029</v>
      </c>
      <c r="X2">
        <f t="shared" si="0"/>
        <v>2030</v>
      </c>
      <c r="Y2">
        <f t="shared" si="0"/>
        <v>2031</v>
      </c>
      <c r="Z2">
        <f t="shared" si="0"/>
        <v>2032</v>
      </c>
      <c r="AA2">
        <f t="shared" si="0"/>
        <v>2033</v>
      </c>
      <c r="AB2">
        <f t="shared" si="0"/>
        <v>2034</v>
      </c>
      <c r="AC2">
        <f t="shared" si="0"/>
        <v>2035</v>
      </c>
    </row>
    <row r="3" spans="1:50" x14ac:dyDescent="0.35">
      <c r="B3" t="s">
        <v>19</v>
      </c>
    </row>
    <row r="4" spans="1:50" x14ac:dyDescent="0.35">
      <c r="B4" t="s">
        <v>20</v>
      </c>
    </row>
    <row r="5" spans="1:50" x14ac:dyDescent="0.35">
      <c r="B5" t="s">
        <v>21</v>
      </c>
    </row>
    <row r="10" spans="1:50" x14ac:dyDescent="0.35">
      <c r="A10" s="3"/>
      <c r="B10" s="3" t="s">
        <v>22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</row>
    <row r="11" spans="1:50" s="5" customFormat="1" x14ac:dyDescent="0.35">
      <c r="B11" s="5" t="s">
        <v>30</v>
      </c>
      <c r="D11" s="5" cm="1">
        <f t="array" ref="D11">_xldudf_WISE($B$1, $B11,D$2,,1000000)</f>
        <v>10991</v>
      </c>
      <c r="E11" s="5" cm="1">
        <f t="array" ref="E11">_xldudf_WISE($B$1, $B11,E$2,,1000000)</f>
        <v>14957</v>
      </c>
      <c r="F11" s="5" cm="1">
        <f t="array" ref="F11">_xldudf_WISE($B$1, $B11,F$2,,1000000)</f>
        <v>19121</v>
      </c>
      <c r="G11" s="5" cm="1">
        <f t="array" ref="G11">_xldudf_WISE($B$1, $B11,G$2,,1000000)</f>
        <v>24866</v>
      </c>
      <c r="H11" s="5" cm="1">
        <f t="array" ref="H11">_xldudf_WISE($B$1, $B11,H$2,,1000000)</f>
        <v>26487</v>
      </c>
      <c r="I11" s="5" cm="1">
        <f t="array" ref="I11">_xldudf_WISE($B$1, $B11,I$2,,1000000)</f>
        <v>25281</v>
      </c>
      <c r="J11" s="5" cm="1">
        <f t="array" ref="J11">_xldudf_WISE($B$1, $B11,J$2,,1000000)</f>
        <v>23554</v>
      </c>
      <c r="K11" s="5" cm="1">
        <f t="array" ref="K11">_xldudf_WISE($B$1, $B11,K$2,,1000000)</f>
        <v>22291</v>
      </c>
      <c r="L11" s="5" cm="1">
        <f t="array" ref="L11">_xldudf_WISE($B$1, $B11,L$2,,1000000)</f>
        <v>22732</v>
      </c>
      <c r="M11" s="5" cm="1">
        <f t="array" ref="M11">_xldudf_WISE($B$1, $B11,M$2,,1000000)</f>
        <v>24273</v>
      </c>
      <c r="N11" s="5" cm="1">
        <f t="array" ref="N11">_xldudf_WISE($B$1, $B11,N$2,,1000000)</f>
        <v>23531</v>
      </c>
      <c r="O11" s="5" cm="1">
        <f t="array" ref="O11">_xldudf_WISE($B$1, $B11,O$2,,1000000)</f>
        <v>33566</v>
      </c>
      <c r="P11" s="5" cm="1">
        <f t="array" ref="P11">_xldudf_WISE($B$1, $B11,P$2,,1000000)</f>
        <v>44200</v>
      </c>
      <c r="Q11" s="5" cm="1">
        <f t="array" ref="Q11">_xldudf_WISE($B$1, $B11,Q$2,,1000000)</f>
        <v>35820</v>
      </c>
    </row>
    <row r="12" spans="1:50" x14ac:dyDescent="0.35">
      <c r="B12" t="s">
        <v>31</v>
      </c>
      <c r="D12" s="5" cm="1">
        <f t="array" ref="D12">_xldudf_WISE($B$1, $B12,D$2,,1000000)</f>
        <v>7474</v>
      </c>
      <c r="E12" s="5" cm="1">
        <f t="array" ref="E12">_xldudf_WISE($B$1, $B12,E$2,,1000000)</f>
        <v>10080</v>
      </c>
      <c r="F12" s="5" cm="1">
        <f t="array" ref="F12">_xldudf_WISE($B$1, $B12,F$2,,1000000)</f>
        <v>12025</v>
      </c>
      <c r="G12" s="5" cm="1">
        <f t="array" ref="G12">_xldudf_WISE($B$1, $B12,G$2,,1000000)</f>
        <v>15046</v>
      </c>
      <c r="H12" s="5" cm="1">
        <f t="array" ref="H12">_xldudf_WISE($B$1, $B12,H$2,,1000000)</f>
        <v>15801</v>
      </c>
      <c r="I12" s="5" cm="1">
        <f t="array" ref="I12">_xldudf_WISE($B$1, $B12,I$2,,1000000)</f>
        <v>14903</v>
      </c>
      <c r="J12" s="5" cm="1">
        <f t="array" ref="J12">_xldudf_WISE($B$1, $B12,J$2,,1000000)</f>
        <v>13805</v>
      </c>
      <c r="K12" s="5" cm="1">
        <f t="array" ref="K12">_xldudf_WISE($B$1, $B12,K$2,,1000000)</f>
        <v>12499</v>
      </c>
      <c r="L12" s="5" cm="1">
        <f t="array" ref="L12">_xldudf_WISE($B$1, $B12,L$2,,1000000)</f>
        <v>12488</v>
      </c>
      <c r="M12" s="5" cm="1">
        <f t="array" ref="M12">_xldudf_WISE($B$1, $B12,M$2,,1000000)</f>
        <v>15674</v>
      </c>
      <c r="N12" s="5" cm="1">
        <f t="array" ref="N12">_xldudf_WISE($B$1, $B12,N$2,,1000000)</f>
        <v>14276</v>
      </c>
      <c r="O12" s="5" cm="1">
        <f t="array" ref="O12">_xldudf_WISE($B$1, $B12,O$2,,1000000)</f>
        <v>19304</v>
      </c>
      <c r="P12" s="5" cm="1">
        <f t="array" ref="P12">_xldudf_WISE($B$1, $B12,P$2,,1000000)</f>
        <v>25565</v>
      </c>
      <c r="Q12" s="5" cm="1">
        <f t="array" ref="Q12">_xldudf_WISE($B$1, $B12,Q$2,,1000000)</f>
        <v>19951</v>
      </c>
    </row>
    <row r="14" spans="1:50" x14ac:dyDescent="0.35">
      <c r="B14" t="s">
        <v>32</v>
      </c>
      <c r="D14" s="5" cm="1">
        <f t="array" ref="D14">_xldudf_WISE($B$1, "Research And Development Expenses",D$2,,1000000)</f>
        <v>2549</v>
      </c>
      <c r="E14" s="5" cm="1">
        <f t="array" ref="E14">_xldudf_WISE($B$1, "Research And Development Expenses",E$2,,1000000)</f>
        <v>2995</v>
      </c>
      <c r="F14" s="5" cm="1">
        <f t="array" ref="F14">_xldudf_WISE($B$1, "Research And Development Expenses",F$2,,1000000)</f>
        <v>3915</v>
      </c>
      <c r="G14" s="5" cm="1">
        <f t="array" ref="G14">_xldudf_WISE($B$1, "Research And Development Expenses",G$2,,1000000)</f>
        <v>4967</v>
      </c>
      <c r="H14" s="5" cm="1">
        <f t="array" ref="H14">_xldudf_WISE($B$1, "Research And Development Expenses",H$2,,1000000)</f>
        <v>5477</v>
      </c>
      <c r="I14" s="5" cm="1">
        <f t="array" ref="I14">_xldudf_WISE($B$1, "Research And Development Expenses",I$2,,1000000)</f>
        <v>5490</v>
      </c>
      <c r="J14" s="5" cm="1">
        <f t="array" ref="J14">_xldudf_WISE($B$1, "Research And Development Expenses",J$2,,1000000)</f>
        <v>5151</v>
      </c>
      <c r="K14" s="5" cm="1">
        <f t="array" ref="K14">_xldudf_WISE($B$1, "Research And Development Expenses",K$2,,1000000)</f>
        <v>5485</v>
      </c>
      <c r="L14" s="5" cm="1">
        <f t="array" ref="L14">_xldudf_WISE($B$1, "Research And Development Expenses",L$2,,1000000)</f>
        <v>5625</v>
      </c>
      <c r="M14" s="5" cm="1">
        <f t="array" ref="M14">_xldudf_WISE($B$1, "Research And Development Expenses",M$2,,1000000)</f>
        <v>5398</v>
      </c>
      <c r="N14" s="5" cm="1">
        <f t="array" ref="N14">_xldudf_WISE($B$1, "Research And Development Expenses",N$2,,1000000)</f>
        <v>5975</v>
      </c>
      <c r="O14" s="5" cm="1">
        <f t="array" ref="O14">_xldudf_WISE($B$1, "Research And Development Expenses",O$2,,1000000)</f>
        <v>7176</v>
      </c>
      <c r="P14" s="5" cm="1">
        <f t="array" ref="P14">_xldudf_WISE($B$1, "Research And Development Expenses",P$2,,1000000)</f>
        <v>8194</v>
      </c>
      <c r="Q14" s="5" cm="1">
        <f t="array" ref="Q14">_xldudf_WISE($B$1, "Research And Development Expenses",Q$2,,1000000)</f>
        <v>8818</v>
      </c>
    </row>
    <row r="15" spans="1:50" x14ac:dyDescent="0.35">
      <c r="B15" t="s">
        <v>33</v>
      </c>
      <c r="D15" s="5" cm="1">
        <f t="array" ref="D15">_xldudf_WISE($B$1, "Selling And Marketing Expenses",D$2,,1000000)</f>
        <v>0</v>
      </c>
      <c r="E15" s="5" cm="1">
        <f t="array" ref="E15">_xldudf_WISE($B$1, "Selling And Marketing Expenses",E$2,,1000000)</f>
        <v>0</v>
      </c>
      <c r="F15" s="5" cm="1">
        <f t="array" ref="F15">_xldudf_WISE($B$1, "Selling And Marketing Expenses",F$2,,1000000)</f>
        <v>0</v>
      </c>
      <c r="G15" s="5" cm="1">
        <f t="array" ref="G15">_xldudf_WISE($B$1, "Selling And Marketing Expenses",G$2,,1000000)</f>
        <v>0</v>
      </c>
      <c r="H15" s="5" cm="1">
        <f t="array" ref="H15">_xldudf_WISE($B$1, "Selling And Marketing Expenses",H$2,,1000000)</f>
        <v>0</v>
      </c>
      <c r="I15" s="5" cm="1">
        <f t="array" ref="I15">_xldudf_WISE($B$1, "Selling And Marketing Expenses",I$2,,1000000)</f>
        <v>0</v>
      </c>
      <c r="J15" s="5" cm="1">
        <f t="array" ref="J15">_xldudf_WISE($B$1, "Selling And Marketing Expenses",J$2,,1000000)</f>
        <v>0</v>
      </c>
      <c r="K15" s="5" cm="1">
        <f t="array" ref="K15">_xldudf_WISE($B$1, "Selling And Marketing Expenses",K$2,,1000000)</f>
        <v>0</v>
      </c>
      <c r="L15" s="5" cm="1">
        <f t="array" ref="L15">_xldudf_WISE($B$1, "Selling And Marketing Expenses",L$2,,1000000)</f>
        <v>0</v>
      </c>
      <c r="M15" s="5" cm="1">
        <f t="array" ref="M15">_xldudf_WISE($B$1, "Selling And Marketing Expenses",M$2,,1000000)</f>
        <v>0</v>
      </c>
      <c r="N15" s="5" cm="1">
        <f t="array" ref="N15">_xldudf_WISE($B$1, "Selling And Marketing Expenses",N$2,,1000000)</f>
        <v>0</v>
      </c>
      <c r="O15" s="5" cm="1">
        <f t="array" ref="O15">_xldudf_WISE($B$1, "Selling And Marketing Expenses",O$2,,1000000)</f>
        <v>0</v>
      </c>
      <c r="P15" s="5" cm="1">
        <f t="array" ref="P15">_xldudf_WISE($B$1, "Selling And Marketing Expenses",P$2,,1000000)</f>
        <v>0</v>
      </c>
      <c r="Q15" s="5" cm="1">
        <f t="array" ref="Q15">_xldudf_WISE($B$1, "Selling And Marketing Expenses",Q$2,,1000000)</f>
        <v>0</v>
      </c>
    </row>
    <row r="16" spans="1:50" x14ac:dyDescent="0.35">
      <c r="B16" t="s">
        <v>34</v>
      </c>
      <c r="D16" s="5" cm="1">
        <f t="array" ref="D16">_xldudf_WISE($B$1, "General And Administrative Expenses",D$2,,1000000)</f>
        <v>0</v>
      </c>
      <c r="E16" s="5" cm="1">
        <f t="array" ref="E16">_xldudf_WISE($B$1, "General And Administrative Expenses",E$2,,1000000)</f>
        <v>0</v>
      </c>
      <c r="F16" s="5" cm="1">
        <f t="array" ref="F16">_xldudf_WISE($B$1, "General And Administrative Expenses",F$2,,1000000)</f>
        <v>0</v>
      </c>
      <c r="G16" s="5" cm="1">
        <f t="array" ref="G16">_xldudf_WISE($B$1, "General And Administrative Expenses",G$2,,1000000)</f>
        <v>0</v>
      </c>
      <c r="H16" s="5" cm="1">
        <f t="array" ref="H16">_xldudf_WISE($B$1, "General And Administrative Expenses",H$2,,1000000)</f>
        <v>0</v>
      </c>
      <c r="I16" s="5" cm="1">
        <f t="array" ref="I16">_xldudf_WISE($B$1, "General And Administrative Expenses",I$2,,1000000)</f>
        <v>0</v>
      </c>
      <c r="J16" s="5" cm="1">
        <f t="array" ref="J16">_xldudf_WISE($B$1, "General And Administrative Expenses",J$2,,1000000)</f>
        <v>0</v>
      </c>
      <c r="K16" s="5" cm="1">
        <f t="array" ref="K16">_xldudf_WISE($B$1, "General And Administrative Expenses",K$2,,1000000)</f>
        <v>0</v>
      </c>
      <c r="L16" s="5" cm="1">
        <f t="array" ref="L16">_xldudf_WISE($B$1, "General And Administrative Expenses",L$2,,1000000)</f>
        <v>0</v>
      </c>
      <c r="M16" s="5" cm="1">
        <f t="array" ref="M16">_xldudf_WISE($B$1, "General And Administrative Expenses",M$2,,1000000)</f>
        <v>0</v>
      </c>
      <c r="N16" s="5" cm="1">
        <f t="array" ref="N16">_xldudf_WISE($B$1, "General And Administrative Expenses",N$2,,1000000)</f>
        <v>0</v>
      </c>
      <c r="O16" s="5" cm="1">
        <f t="array" ref="O16">_xldudf_WISE($B$1, "General And Administrative Expenses",O$2,,1000000)</f>
        <v>0</v>
      </c>
      <c r="P16" s="5" cm="1">
        <f t="array" ref="P16">_xldudf_WISE($B$1, "General And Administrative Expenses",P$2,,1000000)</f>
        <v>0</v>
      </c>
      <c r="Q16" s="5" cm="1">
        <f t="array" ref="Q16">_xldudf_WISE($B$1, "General And Administrative Expenses",Q$2,,1000000)</f>
        <v>0</v>
      </c>
    </row>
    <row r="17" spans="1:50" x14ac:dyDescent="0.35">
      <c r="B17" t="s">
        <v>35</v>
      </c>
      <c r="D17" s="5" cm="1">
        <f t="array" ref="D17">_xldudf_WISE($B$1, "Sales General And Administrative To Revenue",D$2,,1000000)</f>
        <v>0</v>
      </c>
      <c r="E17" s="5" cm="1">
        <f t="array" ref="E17">_xldudf_WISE($B$1, "Sales General And Administrative To Revenue",E$2,,1000000)</f>
        <v>0</v>
      </c>
      <c r="F17" s="5" cm="1">
        <f t="array" ref="F17">_xldudf_WISE($B$1, "Sales General And Administrative To Revenue",F$2,,1000000)</f>
        <v>0</v>
      </c>
      <c r="G17" s="5" cm="1">
        <f t="array" ref="G17">_xldudf_WISE($B$1, "Sales General And Administrative To Revenue",G$2,,1000000)</f>
        <v>0</v>
      </c>
      <c r="H17" s="5" cm="1">
        <f t="array" ref="H17">_xldudf_WISE($B$1, "Sales General And Administrative To Revenue",H$2,,1000000)</f>
        <v>0</v>
      </c>
      <c r="I17" s="5" cm="1">
        <f t="array" ref="I17">_xldudf_WISE($B$1, "Sales General And Administrative To Revenue",I$2,,1000000)</f>
        <v>0</v>
      </c>
      <c r="J17" s="5" cm="1">
        <f t="array" ref="J17">_xldudf_WISE($B$1, "Sales General And Administrative To Revenue",J$2,,1000000)</f>
        <v>0</v>
      </c>
      <c r="K17" s="5" cm="1">
        <f t="array" ref="K17">_xldudf_WISE($B$1, "Sales General And Administrative To Revenue",K$2,,1000000)</f>
        <v>0</v>
      </c>
      <c r="L17" s="5" cm="1">
        <f t="array" ref="L17">_xldudf_WISE($B$1, "Sales General And Administrative To Revenue",L$2,,1000000)</f>
        <v>0</v>
      </c>
      <c r="M17" s="5" cm="1">
        <f t="array" ref="M17">_xldudf_WISE($B$1, "Sales General And Administrative To Revenue",M$2,,1000000)</f>
        <v>0</v>
      </c>
      <c r="N17" s="5" cm="1">
        <f t="array" ref="N17">_xldudf_WISE($B$1, "Sales General And Administrative To Revenue",N$2,,1000000)</f>
        <v>0</v>
      </c>
      <c r="O17" s="5" cm="1">
        <f t="array" ref="O17">_xldudf_WISE($B$1, "Sales General And Administrative To Revenue",O$2,,1000000)</f>
        <v>0</v>
      </c>
      <c r="P17" s="5" cm="1">
        <f t="array" ref="P17">_xldudf_WISE($B$1, "Sales General And Administrative To Revenue",P$2,,1000000)</f>
        <v>0</v>
      </c>
      <c r="Q17" s="5" cm="1">
        <f t="array" ref="Q17">_xldudf_WISE($B$1, "Sales General And Administrative To Revenue",Q$2,,1000000)</f>
        <v>0</v>
      </c>
    </row>
    <row r="18" spans="1:50" x14ac:dyDescent="0.35">
      <c r="F18" s="6"/>
    </row>
    <row r="19" spans="1:50" s="5" customFormat="1" x14ac:dyDescent="0.35">
      <c r="B19" s="5" t="s">
        <v>3</v>
      </c>
      <c r="D19" s="5" cm="1">
        <f t="array" ref="D19:Q19">_xldudf_WISE($B$1, "Weighted Average Shs Out",D2:Q2,,1000000)</f>
        <v>1643</v>
      </c>
      <c r="E19" s="5">
        <v>1658</v>
      </c>
      <c r="F19" s="5">
        <v>1700</v>
      </c>
      <c r="G19" s="5">
        <v>1715</v>
      </c>
      <c r="H19" s="5">
        <v>1683</v>
      </c>
      <c r="I19" s="5">
        <v>1618</v>
      </c>
      <c r="J19" s="5">
        <v>1484</v>
      </c>
      <c r="K19" s="5">
        <v>1477</v>
      </c>
      <c r="L19" s="5">
        <v>1463</v>
      </c>
      <c r="M19" s="5">
        <v>1210</v>
      </c>
      <c r="N19" s="5">
        <v>1135</v>
      </c>
      <c r="O19" s="5">
        <v>1131</v>
      </c>
      <c r="P19" s="5">
        <v>1123</v>
      </c>
      <c r="Q19" s="5">
        <v>1117</v>
      </c>
    </row>
    <row r="29" spans="1:50" x14ac:dyDescent="0.35">
      <c r="Q29" s="8"/>
    </row>
    <row r="30" spans="1:50" x14ac:dyDescent="0.35">
      <c r="A30" s="3"/>
      <c r="B30" s="3" t="s">
        <v>23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</row>
    <row r="31" spans="1:50" s="15" customFormat="1" x14ac:dyDescent="0.35">
      <c r="B31" s="15" t="s">
        <v>38</v>
      </c>
      <c r="D31" s="16" cm="1">
        <f t="array" ref="D31">_xldudf_WISE($B$1, "Cash And Short Term Investments",D$2,,1000000)</f>
        <v>10279</v>
      </c>
      <c r="E31" s="16" cm="1">
        <f t="array" ref="E31">_xldudf_WISE($B$1, "Cash And Short Term Investments",E$2,,1000000)</f>
        <v>11652</v>
      </c>
      <c r="F31" s="16" cm="1">
        <f t="array" ref="F31">_xldudf_WISE($B$1, "Cash And Short Term Investments",F$2,,1000000)</f>
        <v>12374</v>
      </c>
      <c r="G31" s="16" cm="1">
        <f t="array" ref="G31">_xldudf_WISE($B$1, "Cash And Short Term Investments",G$2,,1000000)</f>
        <v>14966</v>
      </c>
      <c r="H31" s="16" cm="1">
        <f t="array" ref="H31">_xldudf_WISE($B$1, "Cash And Short Term Investments",H$2,,1000000)</f>
        <v>17565</v>
      </c>
      <c r="I31" s="16" cm="1">
        <f t="array" ref="I31">_xldudf_WISE($B$1, "Cash And Short Term Investments",I$2,,1000000)</f>
        <v>17321</v>
      </c>
      <c r="J31" s="16" cm="1">
        <f t="array" ref="J31">_xldudf_WISE($B$1, "Cash And Short Term Investments",J$2,,1000000)</f>
        <v>18648</v>
      </c>
      <c r="K31" s="16" cm="1">
        <f t="array" ref="K31">_xldudf_WISE($B$1, "Cash And Short Term Investments",K$2,,1000000)</f>
        <v>37308</v>
      </c>
      <c r="L31" s="16" cm="1">
        <f t="array" ref="L31">_xldudf_WISE($B$1, "Cash And Short Term Investments",L$2,,1000000)</f>
        <v>12088</v>
      </c>
      <c r="M31" s="16" cm="1">
        <f t="array" ref="M31">_xldudf_WISE($B$1, "Cash And Short Term Investments",M$2,,1000000)</f>
        <v>12260</v>
      </c>
      <c r="N31" s="16" cm="1">
        <f t="array" ref="N31">_xldudf_WISE($B$1, "Cash And Short Term Investments",N$2,,1000000)</f>
        <v>11214</v>
      </c>
      <c r="O31" s="16" cm="1">
        <f t="array" ref="O31">_xldudf_WISE($B$1, "Cash And Short Term Investments",O$2,,1000000)</f>
        <v>12414</v>
      </c>
      <c r="P31" s="16" cm="1">
        <f t="array" ref="P31">_xldudf_WISE($B$1, "Cash And Short Term Investments",P$2,,1000000)</f>
        <v>6382</v>
      </c>
      <c r="Q31" s="16" cm="1">
        <f t="array" ref="Q31">_xldudf_WISE($B$1, "Cash And Short Term Investments",Q$2,,1000000)</f>
        <v>11324</v>
      </c>
    </row>
    <row r="32" spans="1:50" x14ac:dyDescent="0.35">
      <c r="B32" t="s">
        <v>36</v>
      </c>
      <c r="D32" s="5" cm="1">
        <f t="array" ref="D32">_xldudf_WISE($B$1, $B32,D$2,,1000000)</f>
        <v>1086</v>
      </c>
      <c r="E32" s="5" cm="1">
        <f t="array" ref="E32">_xldudf_WISE($B$1, $B32,E$2,,1000000)</f>
        <v>994</v>
      </c>
      <c r="F32" s="5" cm="1">
        <f t="array" ref="F32">_xldudf_WISE($B$1, $B32,F$2,,1000000)</f>
        <v>664</v>
      </c>
      <c r="G32" s="5" cm="1">
        <f t="array" ref="G32">_xldudf_WISE($B$1, $B32,G$2,,1000000)</f>
        <v>839</v>
      </c>
      <c r="H32" s="5" cm="1">
        <f t="array" ref="H32">_xldudf_WISE($B$1, $B32,H$2,,1000000)</f>
        <v>802</v>
      </c>
      <c r="I32" s="5" cm="1">
        <f t="array" ref="I32">_xldudf_WISE($B$1, $B32,I$2,,1000000)</f>
        <v>1000</v>
      </c>
      <c r="J32" s="5" cm="1">
        <f t="array" ref="J32">_xldudf_WISE($B$1, $B32,J$2,,1000000)</f>
        <v>1749</v>
      </c>
      <c r="K32" s="5" cm="1">
        <f t="array" ref="K32">_xldudf_WISE($B$1, $B32,K$2,,1000000)</f>
        <v>2495</v>
      </c>
      <c r="L32" s="5" cm="1">
        <f t="array" ref="L32">_xldudf_WISE($B$1, $B32,L$2,,1000000)</f>
        <v>1005</v>
      </c>
      <c r="M32" s="5" cm="1">
        <f t="array" ref="M32">_xldudf_WISE($B$1, $B32,M$2,,1000000)</f>
        <v>2496</v>
      </c>
      <c r="N32" s="5" cm="1">
        <f t="array" ref="N32">_xldudf_WISE($B$1, $B32,N$2,,1000000)</f>
        <v>500</v>
      </c>
      <c r="O32" s="5" cm="1">
        <f t="array" ref="O32">_xldudf_WISE($B$1, $B32,O$2,,1000000)</f>
        <v>2044</v>
      </c>
      <c r="P32" s="5" cm="1">
        <f t="array" ref="P32">_xldudf_WISE($B$1, $B32,P$2,,1000000)</f>
        <v>1945</v>
      </c>
      <c r="Q32" s="5" cm="1">
        <f t="array" ref="Q32">_xldudf_WISE($B$1, $B32,Q$2,,1000000)</f>
        <v>914</v>
      </c>
    </row>
    <row r="33" spans="2:17" s="7" customFormat="1" x14ac:dyDescent="0.35">
      <c r="B33" s="7" t="s">
        <v>37</v>
      </c>
      <c r="D33" s="8" cm="1">
        <f t="array" ref="D33">_xldudf_WISE($B$1, $B33,D$2,,1000000)</f>
        <v>0</v>
      </c>
      <c r="E33" s="8" cm="1">
        <f t="array" ref="E33">_xldudf_WISE($B$1, $B33,E$2,,1000000)</f>
        <v>0</v>
      </c>
      <c r="F33" s="8" cm="1">
        <f t="array" ref="F33">_xldudf_WISE($B$1, $B33,F$2,,1000000)</f>
        <v>0</v>
      </c>
      <c r="G33" s="8" cm="1">
        <f t="array" ref="G33">_xldudf_WISE($B$1, $B33,G$2,,1000000)</f>
        <v>0</v>
      </c>
      <c r="H33" s="8" cm="1">
        <f t="array" ref="H33">_xldudf_WISE($B$1, $B33,H$2,,1000000)</f>
        <v>0</v>
      </c>
      <c r="I33" s="8" cm="1">
        <f t="array" ref="I33">_xldudf_WISE($B$1, $B33,I$2,,1000000)</f>
        <v>9969</v>
      </c>
      <c r="J33" s="8" cm="1">
        <f t="array" ref="J33">_xldudf_WISE($B$1, $B33,J$2,,1000000)</f>
        <v>10008</v>
      </c>
      <c r="K33" s="8" cm="1">
        <f t="array" ref="K33">_xldudf_WISE($B$1, $B33,K$2,,1000000)</f>
        <v>19398</v>
      </c>
      <c r="L33" s="8" cm="1">
        <f t="array" ref="L33">_xldudf_WISE($B$1, $B33,L$2,,1000000)</f>
        <v>15365</v>
      </c>
      <c r="M33" s="8" cm="1">
        <f t="array" ref="M33">_xldudf_WISE($B$1, $B33,M$2,,1000000)</f>
        <v>13437</v>
      </c>
      <c r="N33" s="8" cm="1">
        <f t="array" ref="N33">_xldudf_WISE($B$1, $B33,N$2,,1000000)</f>
        <v>15226</v>
      </c>
      <c r="O33" s="8" cm="1">
        <f t="array" ref="O33">_xldudf_WISE($B$1, $B33,O$2,,1000000)</f>
        <v>13701</v>
      </c>
      <c r="P33" s="8" cm="1">
        <f t="array" ref="P33">_xldudf_WISE($B$1, $B33,P$2,,1000000)</f>
        <v>13537</v>
      </c>
      <c r="Q33" s="8" cm="1">
        <f t="array" ref="Q33">_xldudf_WISE($B$1, $B33,Q$2,,1000000)</f>
        <v>14484</v>
      </c>
    </row>
    <row r="34" spans="2:17" s="13" customFormat="1" x14ac:dyDescent="0.35">
      <c r="B34" s="13" t="s">
        <v>39</v>
      </c>
      <c r="D34" s="14">
        <f>SUM(D32:D33)</f>
        <v>1086</v>
      </c>
      <c r="E34" s="14">
        <f t="shared" ref="E34:Q34" si="1">SUM(E32:E33)</f>
        <v>994</v>
      </c>
      <c r="F34" s="14">
        <f t="shared" si="1"/>
        <v>664</v>
      </c>
      <c r="G34" s="14">
        <f t="shared" si="1"/>
        <v>839</v>
      </c>
      <c r="H34" s="14">
        <f t="shared" si="1"/>
        <v>802</v>
      </c>
      <c r="I34" s="14">
        <f t="shared" si="1"/>
        <v>10969</v>
      </c>
      <c r="J34" s="14">
        <f t="shared" si="1"/>
        <v>11757</v>
      </c>
      <c r="K34" s="14">
        <f t="shared" si="1"/>
        <v>21893</v>
      </c>
      <c r="L34" s="14">
        <f t="shared" si="1"/>
        <v>16370</v>
      </c>
      <c r="M34" s="14">
        <f t="shared" si="1"/>
        <v>15933</v>
      </c>
      <c r="N34" s="14">
        <f t="shared" si="1"/>
        <v>15726</v>
      </c>
      <c r="O34" s="14">
        <f t="shared" si="1"/>
        <v>15745</v>
      </c>
      <c r="P34" s="14">
        <f t="shared" si="1"/>
        <v>15482</v>
      </c>
      <c r="Q34" s="14">
        <f t="shared" si="1"/>
        <v>15398</v>
      </c>
    </row>
    <row r="35" spans="2:17" s="11" customFormat="1" x14ac:dyDescent="0.35">
      <c r="B35" s="11" t="s">
        <v>7</v>
      </c>
      <c r="D35" s="12">
        <f>D31-D34</f>
        <v>9193</v>
      </c>
      <c r="E35" s="12">
        <f t="shared" ref="E35:Q35" si="2">E31-E34</f>
        <v>10658</v>
      </c>
      <c r="F35" s="12">
        <f t="shared" si="2"/>
        <v>11710</v>
      </c>
      <c r="G35" s="12">
        <f t="shared" si="2"/>
        <v>14127</v>
      </c>
      <c r="H35" s="12">
        <f t="shared" si="2"/>
        <v>16763</v>
      </c>
      <c r="I35" s="12">
        <f t="shared" si="2"/>
        <v>6352</v>
      </c>
      <c r="J35" s="12">
        <f t="shared" si="2"/>
        <v>6891</v>
      </c>
      <c r="K35" s="12">
        <f t="shared" si="2"/>
        <v>15415</v>
      </c>
      <c r="L35" s="12">
        <f t="shared" si="2"/>
        <v>-4282</v>
      </c>
      <c r="M35" s="12">
        <f t="shared" si="2"/>
        <v>-3673</v>
      </c>
      <c r="N35" s="12">
        <f t="shared" si="2"/>
        <v>-4512</v>
      </c>
      <c r="O35" s="12">
        <f t="shared" si="2"/>
        <v>-3331</v>
      </c>
      <c r="P35" s="12">
        <f t="shared" si="2"/>
        <v>-9100</v>
      </c>
      <c r="Q35" s="12">
        <f t="shared" si="2"/>
        <v>-4074</v>
      </c>
    </row>
    <row r="36" spans="2:17" s="17" customFormat="1" x14ac:dyDescent="0.35">
      <c r="B36" s="17" t="s">
        <v>48</v>
      </c>
    </row>
    <row r="37" spans="2:17" x14ac:dyDescent="0.35">
      <c r="B37" t="s">
        <v>40</v>
      </c>
      <c r="D37" s="5" cm="1">
        <f t="array" ref="D37">_xldudf_WISE($B$1, "Total Current Assets",D$2,,1000000)</f>
        <v>12133</v>
      </c>
      <c r="E37" s="5" cm="1">
        <f t="array" ref="E37">_xldudf_WISE($B$1, "Total Current Assets",E$2,,1000000)</f>
        <v>14293</v>
      </c>
      <c r="F37" s="5" cm="1">
        <f t="array" ref="F37">_xldudf_WISE($B$1, "Total Current Assets",F$2,,1000000)</f>
        <v>15645</v>
      </c>
      <c r="G37" s="5" cm="1">
        <f t="array" ref="G37">_xldudf_WISE($B$1, "Total Current Assets",G$2,,1000000)</f>
        <v>19555</v>
      </c>
      <c r="H37" s="5" cm="1">
        <f t="array" ref="H37">_xldudf_WISE($B$1, "Total Current Assets",H$2,,1000000)</f>
        <v>22413</v>
      </c>
      <c r="I37" s="5" cm="1">
        <f t="array" ref="I37">_xldudf_WISE($B$1, "Total Current Assets",I$2,,1000000)</f>
        <v>22099</v>
      </c>
      <c r="J37" s="5" cm="1">
        <f t="array" ref="J37">_xldudf_WISE($B$1, "Total Current Assets",J$2,,1000000)</f>
        <v>22981</v>
      </c>
      <c r="K37" s="5" cm="1">
        <f t="array" ref="K37">_xldudf_WISE($B$1, "Total Current Assets",K$2,,1000000)</f>
        <v>43593</v>
      </c>
      <c r="L37" s="5" cm="1">
        <f t="array" ref="L37">_xldudf_WISE($B$1, "Total Current Assets",L$2,,1000000)</f>
        <v>17384</v>
      </c>
      <c r="M37" s="5" cm="1">
        <f t="array" ref="M37">_xldudf_WISE($B$1, "Total Current Assets",M$2,,1000000)</f>
        <v>16765</v>
      </c>
      <c r="N37" s="5" cm="1">
        <f t="array" ref="N37">_xldudf_WISE($B$1, "Total Current Assets",N$2,,1000000)</f>
        <v>18519</v>
      </c>
      <c r="O37" s="5" cm="1">
        <f t="array" ref="O37">_xldudf_WISE($B$1, "Total Current Assets",O$2,,1000000)</f>
        <v>20075</v>
      </c>
      <c r="P37" s="5" cm="1">
        <f t="array" ref="P37">_xldudf_WISE($B$1, "Total Current Assets",P$2,,1000000)</f>
        <v>20724</v>
      </c>
      <c r="Q37" s="5" cm="1">
        <f t="array" ref="Q37">_xldudf_WISE($B$1, "Total Current Assets",Q$2,,1000000)</f>
        <v>22464</v>
      </c>
    </row>
    <row r="38" spans="2:17" s="7" customFormat="1" x14ac:dyDescent="0.35">
      <c r="B38" s="7" t="s">
        <v>41</v>
      </c>
      <c r="D38" s="8" cm="1">
        <f t="array" ref="D38">_xldudf_WISE($B$1, "Total Non Current Assets",D$2,,1000000)</f>
        <v>18439</v>
      </c>
      <c r="E38" s="8" cm="1">
        <f t="array" ref="E38">_xldudf_WISE($B$1, "Total Non Current Assets",E$2,,1000000)</f>
        <v>22129</v>
      </c>
      <c r="F38" s="8" cm="1">
        <f t="array" ref="F38">_xldudf_WISE($B$1, "Total Non Current Assets",F$2,,1000000)</f>
        <v>27367</v>
      </c>
      <c r="G38" s="8" cm="1">
        <f t="array" ref="G38">_xldudf_WISE($B$1, "Total Non Current Assets",G$2,,1000000)</f>
        <v>25961</v>
      </c>
      <c r="H38" s="8" cm="1">
        <f t="array" ref="H38">_xldudf_WISE($B$1, "Total Non Current Assets",H$2,,1000000)</f>
        <v>26161</v>
      </c>
      <c r="I38" s="8" cm="1">
        <f t="array" ref="I38">_xldudf_WISE($B$1, "Total Non Current Assets",I$2,,1000000)</f>
        <v>28697</v>
      </c>
      <c r="J38" s="8" cm="1">
        <f t="array" ref="J38">_xldudf_WISE($B$1, "Total Non Current Assets",J$2,,1000000)</f>
        <v>29378</v>
      </c>
      <c r="K38" s="8" cm="1">
        <f t="array" ref="K38">_xldudf_WISE($B$1, "Total Non Current Assets",K$2,,1000000)</f>
        <v>21893</v>
      </c>
      <c r="L38" s="8" cm="1">
        <f t="array" ref="L38">_xldudf_WISE($B$1, "Total Non Current Assets",L$2,,1000000)</f>
        <v>15302</v>
      </c>
      <c r="M38" s="8" cm="1">
        <f t="array" ref="M38">_xldudf_WISE($B$1, "Total Non Current Assets",M$2,,1000000)</f>
        <v>16192</v>
      </c>
      <c r="N38" s="8" cm="1">
        <f t="array" ref="N38">_xldudf_WISE($B$1, "Total Non Current Assets",N$2,,1000000)</f>
        <v>17075</v>
      </c>
      <c r="O38" s="8" cm="1">
        <f t="array" ref="O38">_xldudf_WISE($B$1, "Total Non Current Assets",O$2,,1000000)</f>
        <v>21165</v>
      </c>
      <c r="P38" s="8" cm="1">
        <f t="array" ref="P38">_xldudf_WISE($B$1, "Total Non Current Assets",P$2,,1000000)</f>
        <v>28290</v>
      </c>
      <c r="Q38" s="8" cm="1">
        <f t="array" ref="Q38">_xldudf_WISE($B$1, "Total Non Current Assets",Q$2,,1000000)</f>
        <v>28576</v>
      </c>
    </row>
    <row r="39" spans="2:17" s="11" customFormat="1" x14ac:dyDescent="0.35">
      <c r="B39" s="11" t="s">
        <v>42</v>
      </c>
      <c r="D39" s="12">
        <f>SUM(D37:D38)</f>
        <v>30572</v>
      </c>
      <c r="E39" s="12">
        <f t="shared" ref="E39:Q39" si="3">SUM(E37:E38)</f>
        <v>36422</v>
      </c>
      <c r="F39" s="12">
        <f t="shared" si="3"/>
        <v>43012</v>
      </c>
      <c r="G39" s="12">
        <f t="shared" si="3"/>
        <v>45516</v>
      </c>
      <c r="H39" s="12">
        <f t="shared" si="3"/>
        <v>48574</v>
      </c>
      <c r="I39" s="12">
        <f t="shared" si="3"/>
        <v>50796</v>
      </c>
      <c r="J39" s="12">
        <f t="shared" si="3"/>
        <v>52359</v>
      </c>
      <c r="K39" s="12">
        <f t="shared" si="3"/>
        <v>65486</v>
      </c>
      <c r="L39" s="12">
        <f t="shared" si="3"/>
        <v>32686</v>
      </c>
      <c r="M39" s="12">
        <f t="shared" si="3"/>
        <v>32957</v>
      </c>
      <c r="N39" s="12">
        <f t="shared" si="3"/>
        <v>35594</v>
      </c>
      <c r="O39" s="12">
        <f t="shared" si="3"/>
        <v>41240</v>
      </c>
      <c r="P39" s="12">
        <f t="shared" si="3"/>
        <v>49014</v>
      </c>
      <c r="Q39" s="12">
        <f t="shared" si="3"/>
        <v>51040</v>
      </c>
    </row>
    <row r="40" spans="2:17" x14ac:dyDescent="0.35">
      <c r="B40" t="s">
        <v>43</v>
      </c>
      <c r="D40" s="5" cm="1">
        <f t="array" ref="D40">_xldudf_WISE($B$1, "Total Current Liabilities",D$2,,1000000)</f>
        <v>5468</v>
      </c>
      <c r="E40" s="5" cm="1">
        <f t="array" ref="E40">_xldudf_WISE($B$1, "Total Current Liabilities",E$2,,1000000)</f>
        <v>5289</v>
      </c>
      <c r="F40" s="5" cm="1">
        <f t="array" ref="F40">_xldudf_WISE($B$1, "Total Current Liabilities",F$2,,1000000)</f>
        <v>5302</v>
      </c>
      <c r="G40" s="5" cm="1">
        <f t="array" ref="G40">_xldudf_WISE($B$1, "Total Current Liabilities",G$2,,1000000)</f>
        <v>5213</v>
      </c>
      <c r="H40" s="5" cm="1">
        <f t="array" ref="H40">_xldudf_WISE($B$1, "Total Current Liabilities",H$2,,1000000)</f>
        <v>6013</v>
      </c>
      <c r="I40" s="5" cm="1">
        <f t="array" ref="I40">_xldudf_WISE($B$1, "Total Current Liabilities",I$2,,1000000)</f>
        <v>6100</v>
      </c>
      <c r="J40" s="5" cm="1">
        <f t="array" ref="J40">_xldudf_WISE($B$1, "Total Current Liabilities",J$2,,1000000)</f>
        <v>7311</v>
      </c>
      <c r="K40" s="5" cm="1">
        <f t="array" ref="K40">_xldudf_WISE($B$1, "Total Current Liabilities",K$2,,1000000)</f>
        <v>10907</v>
      </c>
      <c r="L40" s="5" cm="1">
        <f t="array" ref="L40">_xldudf_WISE($B$1, "Total Current Liabilities",L$2,,1000000)</f>
        <v>11236</v>
      </c>
      <c r="M40" s="5" cm="1">
        <f t="array" ref="M40">_xldudf_WISE($B$1, "Total Current Liabilities",M$2,,1000000)</f>
        <v>8935</v>
      </c>
      <c r="N40" s="5" cm="1">
        <f t="array" ref="N40">_xldudf_WISE($B$1, "Total Current Liabilities",N$2,,1000000)</f>
        <v>8672</v>
      </c>
      <c r="O40" s="5" cm="1">
        <f t="array" ref="O40">_xldudf_WISE($B$1, "Total Current Liabilities",O$2,,1000000)</f>
        <v>11951</v>
      </c>
      <c r="P40" s="5" cm="1">
        <f t="array" ref="P40">_xldudf_WISE($B$1, "Total Current Liabilities",P$2,,1000000)</f>
        <v>11866</v>
      </c>
      <c r="Q40" s="5" cm="1">
        <f t="array" ref="Q40">_xldudf_WISE($B$1, "Total Current Liabilities",Q$2,,1000000)</f>
        <v>9628</v>
      </c>
    </row>
    <row r="41" spans="2:17" s="7" customFormat="1" x14ac:dyDescent="0.35">
      <c r="B41" s="7" t="s">
        <v>44</v>
      </c>
      <c r="D41" s="8" cm="1">
        <f t="array" ref="D41">_xldudf_WISE($B$1, "Total Non Current Liabilities",D$2,,1000000)</f>
        <v>4246</v>
      </c>
      <c r="E41" s="8" cm="1">
        <f t="array" ref="E41">_xldudf_WISE($B$1, "Total Non Current Liabilities",E$2,,1000000)</f>
        <v>4161</v>
      </c>
      <c r="F41" s="8" cm="1">
        <f t="array" ref="F41">_xldudf_WISE($B$1, "Total Non Current Liabilities",F$2,,1000000)</f>
        <v>4165</v>
      </c>
      <c r="G41" s="8" cm="1">
        <f t="array" ref="G41">_xldudf_WISE($B$1, "Total Non Current Liabilities",G$2,,1000000)</f>
        <v>4216</v>
      </c>
      <c r="H41" s="8" cm="1">
        <f t="array" ref="H41">_xldudf_WISE($B$1, "Total Non Current Liabilities",H$2,,1000000)</f>
        <v>3395</v>
      </c>
      <c r="I41" s="8" cm="1">
        <f t="array" ref="I41">_xldudf_WISE($B$1, "Total Non Current Liabilities",I$2,,1000000)</f>
        <v>13282</v>
      </c>
      <c r="J41" s="8" cm="1">
        <f t="array" ref="J41">_xldudf_WISE($B$1, "Total Non Current Liabilities",J$2,,1000000)</f>
        <v>13280</v>
      </c>
      <c r="K41" s="8" cm="1">
        <f t="array" ref="K41">_xldudf_WISE($B$1, "Total Non Current Liabilities",K$2,,1000000)</f>
        <v>23833</v>
      </c>
      <c r="L41" s="8" cm="1">
        <f t="array" ref="L41">_xldudf_WISE($B$1, "Total Non Current Liabilities",L$2,,1000000)</f>
        <v>20522</v>
      </c>
      <c r="M41" s="8" cm="1">
        <f t="array" ref="M41">_xldudf_WISE($B$1, "Total Non Current Liabilities",M$2,,1000000)</f>
        <v>19113</v>
      </c>
      <c r="N41" s="8" cm="1">
        <f t="array" ref="N41">_xldudf_WISE($B$1, "Total Non Current Liabilities",N$2,,1000000)</f>
        <v>20845</v>
      </c>
      <c r="O41" s="8" cm="1">
        <f t="array" ref="O41">_xldudf_WISE($B$1, "Total Non Current Liabilities",O$2,,1000000)</f>
        <v>19339</v>
      </c>
      <c r="P41" s="8" cm="1">
        <f t="array" ref="P41">_xldudf_WISE($B$1, "Total Non Current Liabilities",P$2,,1000000)</f>
        <v>19135</v>
      </c>
      <c r="Q41" s="8" cm="1">
        <f t="array" ref="Q41">_xldudf_WISE($B$1, "Total Non Current Liabilities",Q$2,,1000000)</f>
        <v>19831</v>
      </c>
    </row>
    <row r="42" spans="2:17" s="13" customFormat="1" x14ac:dyDescent="0.35">
      <c r="B42" s="13" t="s">
        <v>45</v>
      </c>
      <c r="D42" s="14">
        <f>SUM(D40:D41)</f>
        <v>9714</v>
      </c>
      <c r="E42" s="14">
        <f t="shared" ref="E42:Q42" si="4">SUM(E40:E41)</f>
        <v>9450</v>
      </c>
      <c r="F42" s="14">
        <f t="shared" si="4"/>
        <v>9467</v>
      </c>
      <c r="G42" s="14">
        <f t="shared" si="4"/>
        <v>9429</v>
      </c>
      <c r="H42" s="14">
        <f t="shared" si="4"/>
        <v>9408</v>
      </c>
      <c r="I42" s="14">
        <f t="shared" si="4"/>
        <v>19382</v>
      </c>
      <c r="J42" s="14">
        <f t="shared" si="4"/>
        <v>20591</v>
      </c>
      <c r="K42" s="14">
        <f t="shared" si="4"/>
        <v>34740</v>
      </c>
      <c r="L42" s="14">
        <f t="shared" si="4"/>
        <v>31758</v>
      </c>
      <c r="M42" s="14">
        <f t="shared" si="4"/>
        <v>28048</v>
      </c>
      <c r="N42" s="14">
        <f t="shared" si="4"/>
        <v>29517</v>
      </c>
      <c r="O42" s="14">
        <f t="shared" si="4"/>
        <v>31290</v>
      </c>
      <c r="P42" s="14">
        <f t="shared" si="4"/>
        <v>31001</v>
      </c>
      <c r="Q42" s="14">
        <f t="shared" si="4"/>
        <v>29459</v>
      </c>
    </row>
    <row r="43" spans="2:17" s="9" customFormat="1" x14ac:dyDescent="0.35">
      <c r="B43" s="9" t="s">
        <v>46</v>
      </c>
      <c r="D43" s="10">
        <f>D39-D42</f>
        <v>20858</v>
      </c>
      <c r="E43" s="10">
        <f t="shared" ref="E43:Q43" si="5">E39-E42</f>
        <v>26972</v>
      </c>
      <c r="F43" s="10">
        <f t="shared" si="5"/>
        <v>33545</v>
      </c>
      <c r="G43" s="10">
        <f t="shared" si="5"/>
        <v>36087</v>
      </c>
      <c r="H43" s="10">
        <f t="shared" si="5"/>
        <v>39166</v>
      </c>
      <c r="I43" s="10">
        <f t="shared" si="5"/>
        <v>31414</v>
      </c>
      <c r="J43" s="10">
        <f t="shared" si="5"/>
        <v>31768</v>
      </c>
      <c r="K43" s="10">
        <f t="shared" si="5"/>
        <v>30746</v>
      </c>
      <c r="L43" s="10">
        <f t="shared" si="5"/>
        <v>928</v>
      </c>
      <c r="M43" s="10">
        <f t="shared" si="5"/>
        <v>4909</v>
      </c>
      <c r="N43" s="10">
        <f t="shared" si="5"/>
        <v>6077</v>
      </c>
      <c r="O43" s="10">
        <f t="shared" si="5"/>
        <v>9950</v>
      </c>
      <c r="P43" s="10">
        <f t="shared" si="5"/>
        <v>18013</v>
      </c>
      <c r="Q43" s="10">
        <f t="shared" si="5"/>
        <v>21581</v>
      </c>
    </row>
    <row r="44" spans="2:17" s="11" customFormat="1" x14ac:dyDescent="0.35">
      <c r="B44" s="11" t="s">
        <v>47</v>
      </c>
      <c r="D44" s="12">
        <f>D42+D43</f>
        <v>30572</v>
      </c>
      <c r="E44" s="12">
        <f t="shared" ref="E44:Q44" si="6">E42+E43</f>
        <v>36422</v>
      </c>
      <c r="F44" s="12">
        <f t="shared" si="6"/>
        <v>43012</v>
      </c>
      <c r="G44" s="12">
        <f t="shared" si="6"/>
        <v>45516</v>
      </c>
      <c r="H44" s="12">
        <f t="shared" si="6"/>
        <v>48574</v>
      </c>
      <c r="I44" s="12">
        <f t="shared" si="6"/>
        <v>50796</v>
      </c>
      <c r="J44" s="12">
        <f t="shared" si="6"/>
        <v>52359</v>
      </c>
      <c r="K44" s="12">
        <f t="shared" si="6"/>
        <v>65486</v>
      </c>
      <c r="L44" s="12">
        <f t="shared" si="6"/>
        <v>32686</v>
      </c>
      <c r="M44" s="12">
        <f t="shared" si="6"/>
        <v>32957</v>
      </c>
      <c r="N44" s="12">
        <f t="shared" si="6"/>
        <v>35594</v>
      </c>
      <c r="O44" s="12">
        <f t="shared" si="6"/>
        <v>41240</v>
      </c>
      <c r="P44" s="12">
        <f t="shared" si="6"/>
        <v>49014</v>
      </c>
      <c r="Q44" s="12">
        <f t="shared" si="6"/>
        <v>51040</v>
      </c>
    </row>
    <row r="50" spans="1:50" x14ac:dyDescent="0.35">
      <c r="A50" s="3"/>
      <c r="B50" s="3" t="s">
        <v>24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</row>
    <row r="51" spans="1:50" x14ac:dyDescent="0.35">
      <c r="B51" t="s">
        <v>49</v>
      </c>
      <c r="D51" s="5" cm="1">
        <f t="array" ref="D51">_xldudf_WISE($B$1, "Operating Cash Flow",D$2,,1000000)</f>
        <v>4076</v>
      </c>
      <c r="E51" s="5" cm="1">
        <f t="array" ref="E51">_xldudf_WISE($B$1, "Operating Cash Flow",E$2,,1000000)</f>
        <v>4900</v>
      </c>
      <c r="F51" s="5" cm="1">
        <f t="array" ref="F51">_xldudf_WISE($B$1, "Operating Cash Flow",F$2,,1000000)</f>
        <v>5998</v>
      </c>
      <c r="G51" s="5" cm="1">
        <f t="array" ref="G51">_xldudf_WISE($B$1, "Operating Cash Flow",G$2,,1000000)</f>
        <v>8778</v>
      </c>
      <c r="H51" s="5" cm="1">
        <f t="array" ref="H51">_xldudf_WISE($B$1, "Operating Cash Flow",H$2,,1000000)</f>
        <v>8887</v>
      </c>
      <c r="I51" s="5" cm="1">
        <f t="array" ref="I51">_xldudf_WISE($B$1, "Operating Cash Flow",I$2,,1000000)</f>
        <v>5506</v>
      </c>
      <c r="J51" s="5" cm="1">
        <f t="array" ref="J51">_xldudf_WISE($B$1, "Operating Cash Flow",J$2,,1000000)</f>
        <v>7400</v>
      </c>
      <c r="K51" s="5" cm="1">
        <f t="array" ref="K51">_xldudf_WISE($B$1, "Operating Cash Flow",K$2,,1000000)</f>
        <v>4693</v>
      </c>
      <c r="L51" s="5" cm="1">
        <f t="array" ref="L51">_xldudf_WISE($B$1, "Operating Cash Flow",L$2,,1000000)</f>
        <v>3895</v>
      </c>
      <c r="M51" s="5" cm="1">
        <f t="array" ref="M51">_xldudf_WISE($B$1, "Operating Cash Flow",M$2,,1000000)</f>
        <v>7286</v>
      </c>
      <c r="N51" s="5" cm="1">
        <f t="array" ref="N51">_xldudf_WISE($B$1, "Operating Cash Flow",N$2,,1000000)</f>
        <v>5814</v>
      </c>
      <c r="O51" s="5" cm="1">
        <f t="array" ref="O51">_xldudf_WISE($B$1, "Operating Cash Flow",O$2,,1000000)</f>
        <v>10536</v>
      </c>
      <c r="P51" s="5" cm="1">
        <f t="array" ref="P51">_xldudf_WISE($B$1, "Operating Cash Flow",P$2,,1000000)</f>
        <v>9096</v>
      </c>
      <c r="Q51" s="5" cm="1">
        <f t="array" ref="Q51">_xldudf_WISE($B$1, "Operating Cash Flow",Q$2,,1000000)</f>
        <v>11299</v>
      </c>
    </row>
    <row r="52" spans="1:50" s="7" customFormat="1" x14ac:dyDescent="0.35">
      <c r="B52" s="7" t="s">
        <v>50</v>
      </c>
      <c r="D52" s="8" cm="1">
        <f t="array" ref="D52">_xldudf_WISE($B$1, "Capital Expenditure",D$2,,1000000)</f>
        <v>-426</v>
      </c>
      <c r="E52" s="8" cm="1">
        <f t="array" ref="E52">_xldudf_WISE($B$1, "Capital Expenditure",E$2,,1000000)</f>
        <v>-593</v>
      </c>
      <c r="F52" s="8" cm="1">
        <f t="array" ref="F52">_xldudf_WISE($B$1, "Capital Expenditure",F$2,,1000000)</f>
        <v>-1284</v>
      </c>
      <c r="G52" s="8" cm="1">
        <f t="array" ref="G52">_xldudf_WISE($B$1, "Capital Expenditure",G$2,,1000000)</f>
        <v>-1048</v>
      </c>
      <c r="H52" s="8" cm="1">
        <f t="array" ref="H52">_xldudf_WISE($B$1, "Capital Expenditure",H$2,,1000000)</f>
        <v>-1185</v>
      </c>
      <c r="I52" s="8" cm="1">
        <f t="array" ref="I52">_xldudf_WISE($B$1, "Capital Expenditure",I$2,,1000000)</f>
        <v>-994</v>
      </c>
      <c r="J52" s="8" cm="1">
        <f t="array" ref="J52">_xldudf_WISE($B$1, "Capital Expenditure",J$2,,1000000)</f>
        <v>-539</v>
      </c>
      <c r="K52" s="8" cm="1">
        <f t="array" ref="K52">_xldudf_WISE($B$1, "Capital Expenditure",K$2,,1000000)</f>
        <v>-690</v>
      </c>
      <c r="L52" s="8" cm="1">
        <f t="array" ref="L52">_xldudf_WISE($B$1, "Capital Expenditure",L$2,,1000000)</f>
        <v>-784</v>
      </c>
      <c r="M52" s="8" cm="1">
        <f t="array" ref="M52">_xldudf_WISE($B$1, "Capital Expenditure",M$2,,1000000)</f>
        <v>-887</v>
      </c>
      <c r="N52" s="8" cm="1">
        <f t="array" ref="N52">_xldudf_WISE($B$1, "Capital Expenditure",N$2,,1000000)</f>
        <v>-1407</v>
      </c>
      <c r="O52" s="8" cm="1">
        <f t="array" ref="O52">_xldudf_WISE($B$1, "Capital Expenditure",O$2,,1000000)</f>
        <v>-1888</v>
      </c>
      <c r="P52" s="8" cm="1">
        <f t="array" ref="P52">_xldudf_WISE($B$1, "Capital Expenditure",P$2,,1000000)</f>
        <v>-2262</v>
      </c>
      <c r="Q52" s="8" cm="1">
        <f t="array" ref="Q52">_xldudf_WISE($B$1, "Capital Expenditure",Q$2,,1000000)</f>
        <v>-1450</v>
      </c>
    </row>
    <row r="53" spans="1:50" x14ac:dyDescent="0.35">
      <c r="B53" t="s">
        <v>51</v>
      </c>
      <c r="D53" s="5">
        <f>SUM(D51:D52)</f>
        <v>3650</v>
      </c>
      <c r="E53" s="5">
        <f t="shared" ref="E53:Q53" si="7">SUM(E51:E52)</f>
        <v>4307</v>
      </c>
      <c r="F53" s="5">
        <f t="shared" si="7"/>
        <v>4714</v>
      </c>
      <c r="G53" s="5">
        <f t="shared" si="7"/>
        <v>7730</v>
      </c>
      <c r="H53" s="5">
        <f t="shared" si="7"/>
        <v>7702</v>
      </c>
      <c r="I53" s="5">
        <f t="shared" si="7"/>
        <v>4512</v>
      </c>
      <c r="J53" s="5">
        <f t="shared" si="7"/>
        <v>6861</v>
      </c>
      <c r="K53" s="5">
        <f t="shared" si="7"/>
        <v>4003</v>
      </c>
      <c r="L53" s="5">
        <f t="shared" si="7"/>
        <v>3111</v>
      </c>
      <c r="M53" s="5">
        <f t="shared" si="7"/>
        <v>6399</v>
      </c>
      <c r="N53" s="5">
        <f t="shared" si="7"/>
        <v>4407</v>
      </c>
      <c r="O53" s="5">
        <f t="shared" si="7"/>
        <v>8648</v>
      </c>
      <c r="P53" s="5">
        <f t="shared" si="7"/>
        <v>6834</v>
      </c>
      <c r="Q53" s="5">
        <f t="shared" si="7"/>
        <v>9849</v>
      </c>
    </row>
    <row r="56" spans="1:50" x14ac:dyDescent="0.35">
      <c r="B56" t="s">
        <v>52</v>
      </c>
      <c r="D56" s="5" cm="1">
        <f t="array" ref="D56">_xldudf_WISE($B$1, "Working Captial",D$2,,1000000)</f>
        <v>0</v>
      </c>
      <c r="E56" s="5" cm="1">
        <f t="array" ref="E56">_xldudf_WISE($B$1, "Working Captial",E$2,,1000000)</f>
        <v>0</v>
      </c>
      <c r="F56" s="5" cm="1">
        <f t="array" ref="F56">_xldudf_WISE($B$1, "Working Captial",F$2,,1000000)</f>
        <v>0</v>
      </c>
      <c r="G56" s="5" cm="1">
        <f t="array" ref="G56">_xldudf_WISE($B$1, "Working Captial",G$2,,1000000)</f>
        <v>0</v>
      </c>
      <c r="H56" s="5" cm="1">
        <f t="array" ref="H56">_xldudf_WISE($B$1, "Working Captial",H$2,,1000000)</f>
        <v>0</v>
      </c>
      <c r="I56" s="5" cm="1">
        <f t="array" ref="I56">_xldudf_WISE($B$1, "Working Captial",I$2,,1000000)</f>
        <v>0</v>
      </c>
      <c r="J56" s="5" cm="1">
        <f t="array" ref="J56">_xldudf_WISE($B$1, "Working Captial",J$2,,1000000)</f>
        <v>0</v>
      </c>
      <c r="K56" s="5" cm="1">
        <f t="array" ref="K56">_xldudf_WISE($B$1, "Working Captial",K$2,,1000000)</f>
        <v>0</v>
      </c>
      <c r="L56" s="5" cm="1">
        <f t="array" ref="L56">_xldudf_WISE($B$1, "Working Captial",L$2,,1000000)</f>
        <v>0</v>
      </c>
      <c r="M56" s="5" cm="1">
        <f t="array" ref="M56">_xldudf_WISE($B$1, "Working Captial",M$2,,1000000)</f>
        <v>0</v>
      </c>
      <c r="N56" s="5" cm="1">
        <f t="array" ref="N56">_xldudf_WISE($B$1, "Working Captial",N$2,,1000000)</f>
        <v>0</v>
      </c>
      <c r="O56" s="5" cm="1">
        <f t="array" ref="O56">_xldudf_WISE($B$1, "Working Captial",O$2,,1000000)</f>
        <v>0</v>
      </c>
      <c r="P56" s="5" cm="1">
        <f t="array" ref="P56">_xldudf_WISE($B$1, "Working Captial",P$2,,1000000)</f>
        <v>0</v>
      </c>
      <c r="Q56" s="5" cm="1">
        <f t="array" ref="Q56">_xldudf_WISE($B$1, "Working Captial",Q$2,,1000000)</f>
        <v>0</v>
      </c>
    </row>
    <row r="58" spans="1:50" x14ac:dyDescent="0.35">
      <c r="B58" t="s">
        <v>53</v>
      </c>
      <c r="D58" cm="1">
        <f t="array" ref="D58:Q61">_xldudf_WISE($B$1, {"Stock Based Compensation","Common Stock Issued","Common Stock Repurchased","Dividends Paid"}, D2:Q2,,1000000)</f>
        <v>612</v>
      </c>
      <c r="E58">
        <v>824</v>
      </c>
      <c r="F58">
        <v>1035</v>
      </c>
      <c r="G58">
        <v>1105</v>
      </c>
      <c r="H58">
        <v>1059</v>
      </c>
      <c r="I58">
        <v>1026</v>
      </c>
      <c r="J58">
        <v>943</v>
      </c>
      <c r="K58">
        <v>914</v>
      </c>
      <c r="L58">
        <v>883</v>
      </c>
      <c r="M58">
        <v>1037</v>
      </c>
      <c r="N58">
        <v>1212</v>
      </c>
      <c r="O58">
        <v>1663</v>
      </c>
      <c r="P58">
        <v>2031</v>
      </c>
      <c r="Q58">
        <v>2484</v>
      </c>
    </row>
    <row r="59" spans="1:50" x14ac:dyDescent="0.35">
      <c r="B59" t="s">
        <v>55</v>
      </c>
      <c r="D59">
        <v>689</v>
      </c>
      <c r="E59">
        <v>2647</v>
      </c>
      <c r="F59">
        <v>1714</v>
      </c>
      <c r="G59">
        <v>1525</v>
      </c>
      <c r="H59">
        <v>1439</v>
      </c>
      <c r="I59">
        <v>787</v>
      </c>
      <c r="J59">
        <v>668</v>
      </c>
      <c r="K59">
        <v>497</v>
      </c>
      <c r="L59">
        <v>603</v>
      </c>
      <c r="M59">
        <v>414</v>
      </c>
      <c r="N59">
        <v>329</v>
      </c>
      <c r="O59">
        <v>347</v>
      </c>
      <c r="P59">
        <v>356</v>
      </c>
      <c r="Q59">
        <v>434</v>
      </c>
    </row>
    <row r="60" spans="1:50" x14ac:dyDescent="0.35">
      <c r="B60" t="s">
        <v>54</v>
      </c>
      <c r="D60">
        <v>-3016</v>
      </c>
      <c r="E60">
        <v>-142</v>
      </c>
      <c r="F60">
        <v>-1313</v>
      </c>
      <c r="G60">
        <v>-4610</v>
      </c>
      <c r="H60">
        <v>-4549</v>
      </c>
      <c r="I60">
        <v>-11246</v>
      </c>
      <c r="J60">
        <v>-3923</v>
      </c>
      <c r="K60">
        <v>-1342</v>
      </c>
      <c r="L60">
        <v>-22580</v>
      </c>
      <c r="M60">
        <v>-1793</v>
      </c>
      <c r="N60">
        <v>-2450</v>
      </c>
      <c r="O60">
        <v>-3366</v>
      </c>
      <c r="P60">
        <v>-3129</v>
      </c>
      <c r="Q60">
        <v>-2973</v>
      </c>
    </row>
    <row r="61" spans="1:50" x14ac:dyDescent="0.35">
      <c r="B61" t="s">
        <v>56</v>
      </c>
      <c r="D61">
        <v>-1177</v>
      </c>
      <c r="E61">
        <v>-1346</v>
      </c>
      <c r="F61">
        <v>-1583</v>
      </c>
      <c r="G61">
        <v>-2055</v>
      </c>
      <c r="H61">
        <v>-2586</v>
      </c>
      <c r="I61">
        <v>-2880</v>
      </c>
      <c r="J61">
        <v>-2990</v>
      </c>
      <c r="K61">
        <v>-3252</v>
      </c>
      <c r="L61">
        <v>-3466</v>
      </c>
      <c r="M61">
        <v>-2968</v>
      </c>
      <c r="N61">
        <v>-2882</v>
      </c>
      <c r="O61">
        <v>-3008</v>
      </c>
      <c r="P61">
        <v>-3212</v>
      </c>
      <c r="Q61">
        <v>-3462</v>
      </c>
    </row>
    <row r="62" spans="1:50" s="21" customFormat="1" x14ac:dyDescent="0.35">
      <c r="B62" s="21" t="s">
        <v>68</v>
      </c>
      <c r="D62" s="21">
        <f>ABS(D61)/D19</f>
        <v>0.71637248934875231</v>
      </c>
      <c r="E62" s="21">
        <f t="shared" ref="E62:Q62" si="8">ABS(E61)/E19</f>
        <v>0.81182147165259344</v>
      </c>
      <c r="F62" s="21">
        <f t="shared" si="8"/>
        <v>0.93117647058823527</v>
      </c>
      <c r="G62" s="21">
        <f t="shared" si="8"/>
        <v>1.1982507288629738</v>
      </c>
      <c r="H62" s="21">
        <f t="shared" si="8"/>
        <v>1.536541889483066</v>
      </c>
      <c r="I62" s="21">
        <f t="shared" si="8"/>
        <v>1.7799752781211373</v>
      </c>
      <c r="J62" s="21">
        <f t="shared" si="8"/>
        <v>2.0148247978436657</v>
      </c>
      <c r="K62" s="21">
        <f t="shared" si="8"/>
        <v>2.2017603249830739</v>
      </c>
      <c r="L62" s="21">
        <f t="shared" si="8"/>
        <v>2.3691045796308954</v>
      </c>
      <c r="M62" s="21">
        <f t="shared" si="8"/>
        <v>2.4528925619834712</v>
      </c>
      <c r="N62" s="21">
        <f t="shared" si="8"/>
        <v>2.5392070484581497</v>
      </c>
      <c r="O62" s="21">
        <f t="shared" si="8"/>
        <v>2.6595932802829356</v>
      </c>
      <c r="P62" s="21">
        <f t="shared" si="8"/>
        <v>2.8601959038290294</v>
      </c>
      <c r="Q62" s="21">
        <f t="shared" si="8"/>
        <v>3.0993733213965982</v>
      </c>
    </row>
    <row r="64" spans="1:50" x14ac:dyDescent="0.35">
      <c r="D64" s="6"/>
    </row>
    <row r="71" spans="1:50" x14ac:dyDescent="0.35">
      <c r="A71" s="4"/>
      <c r="B71" s="4" t="s">
        <v>25</v>
      </c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</row>
    <row r="72" spans="1:50" s="18" customFormat="1" x14ac:dyDescent="0.35">
      <c r="B72" s="18" t="s">
        <v>57</v>
      </c>
      <c r="D72" s="18" cm="1">
        <f t="array" ref="D72:Q74">_xldudf_WISE($B$1, {"Gross Profit Ratio","Operating Income Ratio","Net Income Ratio"}, D2:Q2)</f>
        <v>0.68001091800000002</v>
      </c>
      <c r="E72" s="18">
        <v>0.67393193819999997</v>
      </c>
      <c r="F72" s="18">
        <v>0.62888970239999997</v>
      </c>
      <c r="G72" s="18">
        <v>0.60508324619999998</v>
      </c>
      <c r="H72" s="18">
        <v>0.5965568014</v>
      </c>
      <c r="I72" s="18">
        <v>0.58949408650000001</v>
      </c>
      <c r="J72" s="18">
        <v>0.58610002549999995</v>
      </c>
      <c r="K72" s="18">
        <v>0.56071957289999996</v>
      </c>
      <c r="L72" s="18">
        <v>0.54935773359999995</v>
      </c>
      <c r="M72" s="18">
        <v>0.64573806290000002</v>
      </c>
      <c r="N72" s="18">
        <v>0.60668904850000005</v>
      </c>
      <c r="O72" s="18">
        <v>0.57510576179999995</v>
      </c>
      <c r="P72" s="18">
        <v>0.57839366520000002</v>
      </c>
      <c r="Q72" s="18">
        <v>0.55697934120000003</v>
      </c>
    </row>
    <row r="73" spans="1:50" s="18" customFormat="1" x14ac:dyDescent="0.35">
      <c r="B73" s="18" t="s">
        <v>58</v>
      </c>
      <c r="D73" s="18">
        <v>0.29869893549999998</v>
      </c>
      <c r="E73" s="18">
        <v>0.33602995250000001</v>
      </c>
      <c r="F73" s="18">
        <v>0.29716019040000002</v>
      </c>
      <c r="G73" s="18">
        <v>0.2907584654</v>
      </c>
      <c r="H73" s="18">
        <v>0.28504549400000001</v>
      </c>
      <c r="I73" s="18">
        <v>0.22847197499999999</v>
      </c>
      <c r="J73" s="18">
        <v>0.2757493419</v>
      </c>
      <c r="K73" s="18">
        <v>0.11726705849999999</v>
      </c>
      <c r="L73" s="18">
        <v>3.2641210599999998E-2</v>
      </c>
      <c r="M73" s="18">
        <v>0.31586536479999999</v>
      </c>
      <c r="N73" s="18">
        <v>0.2658195572</v>
      </c>
      <c r="O73" s="18">
        <v>0.29163439190000001</v>
      </c>
      <c r="P73" s="18">
        <v>0.35882352940000001</v>
      </c>
      <c r="Q73" s="18">
        <v>0.21742043550000001</v>
      </c>
    </row>
    <row r="74" spans="1:50" s="18" customFormat="1" x14ac:dyDescent="0.35">
      <c r="B74" s="18" t="s">
        <v>59</v>
      </c>
      <c r="D74" s="18">
        <v>0.29542352830000002</v>
      </c>
      <c r="E74" s="18">
        <v>0.28481647389999998</v>
      </c>
      <c r="F74" s="18">
        <v>0.31949165839999999</v>
      </c>
      <c r="G74" s="18">
        <v>0.27559720100000001</v>
      </c>
      <c r="H74" s="18">
        <v>0.30078906630000002</v>
      </c>
      <c r="I74" s="18">
        <v>0.2084964993</v>
      </c>
      <c r="J74" s="18">
        <v>0.24220939120000001</v>
      </c>
      <c r="K74" s="18">
        <v>0.1106276076</v>
      </c>
      <c r="L74" s="18">
        <v>-0.2139714939</v>
      </c>
      <c r="M74" s="18">
        <v>0.1806945989</v>
      </c>
      <c r="N74" s="18">
        <v>0.22090008920000001</v>
      </c>
      <c r="O74" s="18">
        <v>0.26940952150000003</v>
      </c>
      <c r="P74" s="18">
        <v>0.29266968329999998</v>
      </c>
      <c r="Q74" s="18">
        <v>0.2018983808</v>
      </c>
    </row>
    <row r="78" spans="1:50" x14ac:dyDescent="0.35">
      <c r="A78" s="4"/>
      <c r="B78" s="4" t="s">
        <v>26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</row>
    <row r="88" spans="1:50" x14ac:dyDescent="0.35">
      <c r="A88" s="4"/>
      <c r="B88" s="4" t="s">
        <v>27</v>
      </c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</row>
    <row r="89" spans="1:50" s="19" customFormat="1" x14ac:dyDescent="0.35">
      <c r="B89" s="19" t="s">
        <v>60</v>
      </c>
      <c r="D89" s="19" cm="1">
        <f t="array" ref="D89:Q94">_xldudf_WISE($B$1, {"Price To Sales Ratio","PE Ratio","PB Ratio","PFCF Ratio","EV To Sales","EV To Free Cash Flow"}, D2:Q2)</f>
        <v>6.6655782003457373</v>
      </c>
      <c r="E89" s="19">
        <v>5.6068489670388448</v>
      </c>
      <c r="F89" s="19">
        <v>5.5042623293760791</v>
      </c>
      <c r="G89" s="19">
        <v>4.6430386873642719</v>
      </c>
      <c r="H89" s="19">
        <v>4.7541080530071351</v>
      </c>
      <c r="I89" s="19">
        <v>3.3625932518492148</v>
      </c>
      <c r="J89" s="19">
        <v>3.9257892502335059</v>
      </c>
      <c r="K89" s="19">
        <v>3.4203373558835404</v>
      </c>
      <c r="L89" s="19">
        <v>4.6724353334506414</v>
      </c>
      <c r="M89" s="19">
        <v>3.8025295595929633</v>
      </c>
      <c r="N89" s="19">
        <v>5.7143109090136415</v>
      </c>
      <c r="O89" s="19">
        <v>4.4975832687838881</v>
      </c>
      <c r="P89" s="19">
        <v>3.0422628959276019</v>
      </c>
      <c r="Q89" s="19">
        <v>3.4436155778894473</v>
      </c>
    </row>
    <row r="90" spans="1:50" s="19" customFormat="1" x14ac:dyDescent="0.35">
      <c r="B90" s="19" t="s">
        <v>61</v>
      </c>
      <c r="D90" s="19">
        <v>22.562787188173701</v>
      </c>
      <c r="E90" s="19">
        <v>19.685830985915491</v>
      </c>
      <c r="F90" s="19">
        <v>17.228187919463085</v>
      </c>
      <c r="G90" s="19">
        <v>16.847191011235953</v>
      </c>
      <c r="H90" s="19">
        <v>15.805455001882764</v>
      </c>
      <c r="I90" s="19">
        <v>16.127816353633087</v>
      </c>
      <c r="J90" s="19">
        <v>16.208245398773006</v>
      </c>
      <c r="K90" s="19">
        <v>30.917575020275748</v>
      </c>
      <c r="L90" s="19">
        <v>-21.836718749999996</v>
      </c>
      <c r="M90" s="19">
        <v>21.043958048335615</v>
      </c>
      <c r="N90" s="19">
        <v>25.868305117352826</v>
      </c>
      <c r="O90" s="19">
        <v>16.694225367687714</v>
      </c>
      <c r="P90" s="19">
        <v>10.394868583797154</v>
      </c>
      <c r="Q90" s="19">
        <v>17.056182245575222</v>
      </c>
    </row>
    <row r="91" spans="1:50" s="19" customFormat="1" x14ac:dyDescent="0.35">
      <c r="B91" s="19" t="s">
        <v>62</v>
      </c>
      <c r="D91" s="19">
        <v>3.5123870936810819</v>
      </c>
      <c r="E91" s="19">
        <v>3.1116337056138916</v>
      </c>
      <c r="F91" s="19">
        <v>3.1395459833547115</v>
      </c>
      <c r="G91" s="19">
        <v>3.1992296608290842</v>
      </c>
      <c r="H91" s="19">
        <v>3.214839796778064</v>
      </c>
      <c r="I91" s="19">
        <v>2.7055065083861112</v>
      </c>
      <c r="J91" s="19">
        <v>2.9098130782302225</v>
      </c>
      <c r="K91" s="19">
        <v>2.4797612697586677</v>
      </c>
      <c r="L91" s="19">
        <v>114.45452586206896</v>
      </c>
      <c r="M91" s="19">
        <v>18.801955591770216</v>
      </c>
      <c r="N91" s="19">
        <v>22.126616751686687</v>
      </c>
      <c r="O91" s="19">
        <v>15.172450251256279</v>
      </c>
      <c r="P91" s="19">
        <v>7.4650541275745299</v>
      </c>
      <c r="Q91" s="19">
        <v>5.7156901904452999</v>
      </c>
    </row>
    <row r="92" spans="1:50" s="19" customFormat="1" x14ac:dyDescent="0.35">
      <c r="B92" s="19" t="s">
        <v>63</v>
      </c>
      <c r="D92" s="19">
        <v>20.071608219178081</v>
      </c>
      <c r="E92" s="19">
        <v>19.471009983747383</v>
      </c>
      <c r="F92" s="19">
        <v>22.326474331777678</v>
      </c>
      <c r="G92" s="19">
        <v>14.935808538163</v>
      </c>
      <c r="H92" s="19">
        <v>16.349267722669435</v>
      </c>
      <c r="I92" s="19">
        <v>18.840806737588657</v>
      </c>
      <c r="J92" s="19">
        <v>13.477341495408831</v>
      </c>
      <c r="K92" s="19">
        <v>19.046400199850112</v>
      </c>
      <c r="L92" s="19">
        <v>34.141369334619085</v>
      </c>
      <c r="M92" s="19">
        <v>14.423941240818881</v>
      </c>
      <c r="N92" s="19">
        <v>30.511334240980258</v>
      </c>
      <c r="O92" s="19">
        <v>17.456739130434784</v>
      </c>
      <c r="P92" s="19">
        <v>19.676327187591458</v>
      </c>
      <c r="Q92" s="19">
        <v>12.524145598537922</v>
      </c>
    </row>
    <row r="93" spans="1:50" s="19" customFormat="1" x14ac:dyDescent="0.35">
      <c r="B93" s="19" t="s">
        <v>64</v>
      </c>
      <c r="D93" s="19">
        <v>6.4416677281412067</v>
      </c>
      <c r="E93" s="19">
        <v>5.3081259610884537</v>
      </c>
      <c r="F93" s="19">
        <v>5.3051618639192508</v>
      </c>
      <c r="G93" s="19">
        <v>4.3967184106812507</v>
      </c>
      <c r="H93" s="19">
        <v>4.4555842488768072</v>
      </c>
      <c r="I93" s="19">
        <v>3.4974376013607058</v>
      </c>
      <c r="J93" s="19">
        <v>4.1724989386091531</v>
      </c>
      <c r="K93" s="19">
        <v>2.8310412274011933</v>
      </c>
      <c r="L93" s="19">
        <v>4.8744853070561316</v>
      </c>
      <c r="M93" s="19">
        <v>3.9711943311498374</v>
      </c>
      <c r="N93" s="19">
        <v>6.0975925375037185</v>
      </c>
      <c r="O93" s="19">
        <v>4.7546588810105463</v>
      </c>
      <c r="P93" s="19">
        <v>3.3297968325791856</v>
      </c>
      <c r="Q93" s="19">
        <v>3.6375854271356785</v>
      </c>
    </row>
    <row r="94" spans="1:50" s="19" customFormat="1" x14ac:dyDescent="0.35">
      <c r="B94" s="19" t="s">
        <v>65</v>
      </c>
      <c r="D94" s="19">
        <v>19.397361643835616</v>
      </c>
      <c r="E94" s="19">
        <v>18.433628976085441</v>
      </c>
      <c r="F94" s="19">
        <v>21.518879932117098</v>
      </c>
      <c r="G94" s="19">
        <v>14.143441138421732</v>
      </c>
      <c r="H94" s="19">
        <v>15.322651259413137</v>
      </c>
      <c r="I94" s="19">
        <v>19.596347517730496</v>
      </c>
      <c r="J94" s="19">
        <v>14.324302579798864</v>
      </c>
      <c r="K94" s="19">
        <v>15.764861353984511</v>
      </c>
      <c r="L94" s="19">
        <v>35.617743490838954</v>
      </c>
      <c r="M94" s="19">
        <v>15.063728707610563</v>
      </c>
      <c r="N94" s="19">
        <v>32.557851145904245</v>
      </c>
      <c r="O94" s="19">
        <v>18.454542090656801</v>
      </c>
      <c r="P94" s="19">
        <v>21.535999414691251</v>
      </c>
      <c r="Q94" s="19">
        <v>13.229597928723727</v>
      </c>
    </row>
    <row r="98" spans="1:50" x14ac:dyDescent="0.35">
      <c r="A98" s="4"/>
      <c r="B98" s="4" t="s">
        <v>28</v>
      </c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</row>
    <row r="99" spans="1:50" s="18" customFormat="1" x14ac:dyDescent="0.35">
      <c r="D99" s="18" t="str" cm="1">
        <f t="array" ref="D99:H104">_xldudf_WISE("AAPL", "Segment Revenues", N2:Q2, "Q1")</f>
        <v/>
      </c>
      <c r="E99" s="18" t="str">
        <v>2020-03-28</v>
      </c>
      <c r="F99" s="18" t="str">
        <v>2021-03-27</v>
      </c>
      <c r="G99" s="18" t="str">
        <v>2022-03-26</v>
      </c>
      <c r="H99" s="18" t="str">
        <v>2023-04-01</v>
      </c>
    </row>
    <row r="100" spans="1:50" x14ac:dyDescent="0.35">
      <c r="D100" t="str">
        <v>Mac</v>
      </c>
      <c r="E100">
        <v>5351000000</v>
      </c>
      <c r="F100">
        <v>9102000000</v>
      </c>
      <c r="G100">
        <v>10435000000</v>
      </c>
      <c r="H100">
        <v>7168000000</v>
      </c>
    </row>
    <row r="101" spans="1:50" x14ac:dyDescent="0.35">
      <c r="D101" t="str">
        <v>Service</v>
      </c>
      <c r="E101">
        <v>13348000000</v>
      </c>
      <c r="F101">
        <v>16901000000</v>
      </c>
      <c r="G101">
        <v>19821000000</v>
      </c>
      <c r="H101">
        <v>20907000000</v>
      </c>
    </row>
    <row r="102" spans="1:50" x14ac:dyDescent="0.35">
      <c r="D102" t="str">
        <v>Wearables, Home and Accessories</v>
      </c>
      <c r="E102">
        <v>6284000000</v>
      </c>
      <c r="F102">
        <v>7836000000</v>
      </c>
      <c r="G102">
        <v>8806000000</v>
      </c>
      <c r="H102">
        <v>8757000000</v>
      </c>
    </row>
    <row r="103" spans="1:50" x14ac:dyDescent="0.35">
      <c r="D103" t="str">
        <v>iPad</v>
      </c>
      <c r="E103">
        <v>4368000000</v>
      </c>
      <c r="F103">
        <v>7807000000</v>
      </c>
      <c r="G103">
        <v>7646000000</v>
      </c>
      <c r="H103">
        <v>6670000000</v>
      </c>
    </row>
    <row r="104" spans="1:50" x14ac:dyDescent="0.35">
      <c r="D104" t="str">
        <v>iPhone</v>
      </c>
      <c r="E104">
        <v>28962000000</v>
      </c>
      <c r="F104">
        <v>47938000000</v>
      </c>
      <c r="G104">
        <v>50570000000</v>
      </c>
      <c r="H104">
        <v>51334000000</v>
      </c>
    </row>
    <row r="108" spans="1:50" x14ac:dyDescent="0.35">
      <c r="A108" s="4"/>
      <c r="B108" s="4" t="s">
        <v>29</v>
      </c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</row>
    <row r="116" spans="1:50" x14ac:dyDescent="0.35">
      <c r="A116" s="4"/>
      <c r="B116" s="20" t="s">
        <v>67</v>
      </c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</row>
    <row r="117" spans="1:50" x14ac:dyDescent="0.35">
      <c r="B117" s="18" t="s">
        <v>66</v>
      </c>
      <c r="C117" s="18"/>
      <c r="D117" s="18">
        <f>D14/D11</f>
        <v>0.2319170230188336</v>
      </c>
      <c r="E117" s="18">
        <f t="shared" ref="E117:Q117" si="9">E14/E11</f>
        <v>0.20024068997793676</v>
      </c>
      <c r="F117" s="18">
        <f t="shared" si="9"/>
        <v>0.20474870561163119</v>
      </c>
      <c r="G117" s="18">
        <f t="shared" si="9"/>
        <v>0.19975066355666371</v>
      </c>
      <c r="H117" s="18">
        <f t="shared" si="9"/>
        <v>0.20678068486427303</v>
      </c>
      <c r="I117" s="18">
        <f t="shared" si="9"/>
        <v>0.21715913136347453</v>
      </c>
      <c r="J117" s="18">
        <f t="shared" si="9"/>
        <v>0.21868897002632248</v>
      </c>
      <c r="K117" s="18">
        <f t="shared" si="9"/>
        <v>0.24606343367278274</v>
      </c>
      <c r="L117" s="18">
        <f t="shared" si="9"/>
        <v>0.24744853070561323</v>
      </c>
      <c r="M117" s="18">
        <f t="shared" si="9"/>
        <v>0.22238701437811559</v>
      </c>
      <c r="N117" s="18">
        <f t="shared" si="9"/>
        <v>0.25392036037567467</v>
      </c>
      <c r="O117" s="18">
        <f t="shared" si="9"/>
        <v>0.21378776142525174</v>
      </c>
      <c r="P117" s="18">
        <f t="shared" si="9"/>
        <v>0.1853846153846154</v>
      </c>
      <c r="Q117" s="18">
        <f t="shared" si="9"/>
        <v>0.24617532104969292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Info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Kruta</cp:lastModifiedBy>
  <dcterms:created xsi:type="dcterms:W3CDTF">2024-08-04T22:32:13Z</dcterms:created>
  <dcterms:modified xsi:type="dcterms:W3CDTF">2024-08-04T23:15:38Z</dcterms:modified>
</cp:coreProperties>
</file>