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alcChain.xml" ContentType="application/vnd.openxmlformats-officedocument.spreadsheetml.calcChain+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mc:AlternateContent xmlns:mc="http://schemas.openxmlformats.org/markup-compatibility/2006">
    <mc:Choice Requires="x15">
      <x15ac:absPath xmlns:x15ac="http://schemas.microsoft.com/office/spreadsheetml/2010/11/ac" url="https://d.docs.live.net/534a1defcf7f9d1a/Company Models CloudSave/RBLX/"/>
    </mc:Choice>
  </mc:AlternateContent>
  <xr:revisionPtr revIDLastSave="312" documentId="11_C6B74AABEDBC7CF3DEA238F128C7B6E89B14D36F" xr6:coauthVersionLast="47" xr6:coauthVersionMax="47" xr10:uidLastSave="{4E1159D0-7943-4AB2-9B47-29EFBF0450F4}"/>
  <bookViews>
    <workbookView xWindow="2560" yWindow="1660" windowWidth="34080" windowHeight="19020" activeTab="3" xr2:uid="{00000000-000D-0000-FFFF-FFFF00000000}"/>
  </bookViews>
  <sheets>
    <sheet name="Main" sheetId="1" r:id="rId1"/>
    <sheet name="Info" sheetId="2" r:id="rId2"/>
    <sheet name="Model" sheetId="3" r:id="rId3"/>
    <sheet name="Valuations" sheetId="8" r:id="rId4"/>
    <sheet name="Summary" sheetId="4" r:id="rId5"/>
    <sheet name="Income Statement" sheetId="5" r:id="rId6"/>
    <sheet name="Balance Sheet" sheetId="6" r:id="rId7"/>
    <sheet name="Cash Flow" sheetId="7" r:id="rId8"/>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9" i="8" l="1"/>
  <c r="B3" i="8" a="1"/>
  <c r="B3" i="8" s="1"/>
  <c r="B28" i="8" s="1"/>
  <c r="B2" i="8" a="1"/>
  <c r="B2" i="8" s="1"/>
  <c r="AO2" i="3"/>
  <c r="AP2" i="3"/>
  <c r="AQ2" i="3" s="1"/>
  <c r="AR2" i="3" s="1"/>
  <c r="AS2" i="3" s="1"/>
  <c r="AT2" i="3" s="1"/>
  <c r="AU2" i="3" s="1"/>
  <c r="AV2" i="3" s="1"/>
  <c r="AW2" i="3" s="1"/>
  <c r="AX2" i="3" s="1"/>
  <c r="AY2" i="3" s="1"/>
  <c r="AZ2" i="3" s="1"/>
  <c r="BA2" i="3" s="1"/>
  <c r="BB2" i="3" s="1"/>
  <c r="BC2" i="3" s="1"/>
  <c r="BD2" i="3" s="1"/>
  <c r="BE2" i="3" s="1"/>
  <c r="BF2" i="3" s="1"/>
  <c r="BG2" i="3" s="1"/>
  <c r="BH2" i="3" s="1"/>
  <c r="BI2" i="3" s="1"/>
  <c r="BJ2" i="3" s="1"/>
  <c r="BK2" i="3" s="1"/>
  <c r="BL2" i="3" s="1"/>
  <c r="BM2" i="3" s="1"/>
  <c r="BN2" i="3" s="1"/>
  <c r="BO2" i="3" s="1"/>
  <c r="BP2" i="3" s="1"/>
  <c r="BQ2" i="3" s="1"/>
  <c r="BR2" i="3" s="1"/>
  <c r="BS2" i="3" s="1"/>
  <c r="BT2" i="3" s="1"/>
  <c r="BU2" i="3" s="1"/>
  <c r="BV2" i="3" s="1"/>
  <c r="BW2" i="3" s="1"/>
  <c r="BX2" i="3" s="1"/>
  <c r="BY2" i="3" s="1"/>
  <c r="BZ2" i="3" s="1"/>
  <c r="CA2" i="3" s="1"/>
  <c r="CB2" i="3" s="1"/>
  <c r="CC2" i="3" s="1"/>
  <c r="CD2" i="3" s="1"/>
  <c r="CE2" i="3" s="1"/>
  <c r="CF2" i="3" s="1"/>
  <c r="CG2" i="3" s="1"/>
  <c r="CH2" i="3" s="1"/>
  <c r="CI2" i="3" s="1"/>
  <c r="CJ2" i="3" s="1"/>
  <c r="CK2" i="3" s="1"/>
  <c r="CL2" i="3" s="1"/>
  <c r="CM2" i="3" s="1"/>
  <c r="CN2" i="3" s="1"/>
  <c r="CO2" i="3" s="1"/>
  <c r="CP2" i="3" s="1"/>
  <c r="CQ2" i="3" s="1"/>
  <c r="CR2" i="3" s="1"/>
  <c r="CS2" i="3" s="1"/>
  <c r="CT2" i="3" s="1"/>
  <c r="CU2" i="3" s="1"/>
  <c r="CV2" i="3" s="1"/>
  <c r="CW2" i="3" s="1"/>
  <c r="CX2" i="3" s="1"/>
  <c r="CY2" i="3" s="1"/>
  <c r="CZ2" i="3" s="1"/>
  <c r="DA2" i="3" s="1"/>
  <c r="DB2" i="3" s="1"/>
  <c r="DC2" i="3" s="1"/>
  <c r="DD2" i="3" s="1"/>
  <c r="DE2" i="3" s="1"/>
  <c r="DF2" i="3" s="1"/>
  <c r="DG2" i="3" s="1"/>
  <c r="DH2" i="3" s="1"/>
  <c r="DI2" i="3" s="1"/>
  <c r="DJ2" i="3" s="1"/>
  <c r="DK2" i="3" s="1"/>
  <c r="DL2" i="3" s="1"/>
  <c r="DM2" i="3" s="1"/>
  <c r="DN2" i="3" s="1"/>
  <c r="DO2" i="3" s="1"/>
  <c r="DP2" i="3" s="1"/>
  <c r="DQ2" i="3" s="1"/>
  <c r="AO11" i="3"/>
  <c r="AP11" i="3" s="1"/>
  <c r="AQ11" i="3" s="1"/>
  <c r="AR11" i="3" s="1"/>
  <c r="AS11" i="3" s="1"/>
  <c r="AT11" i="3" s="1"/>
  <c r="AU11" i="3" s="1"/>
  <c r="AV11" i="3" s="1"/>
  <c r="AW11" i="3" s="1"/>
  <c r="AX11" i="3" s="1"/>
  <c r="AY11" i="3" s="1"/>
  <c r="AZ11" i="3" s="1"/>
  <c r="BA11" i="3" s="1"/>
  <c r="BB11" i="3" s="1"/>
  <c r="BC11" i="3" s="1"/>
  <c r="BD11" i="3" s="1"/>
  <c r="BE11" i="3" s="1"/>
  <c r="BF11" i="3" s="1"/>
  <c r="BG11" i="3" s="1"/>
  <c r="BH11" i="3" s="1"/>
  <c r="BI11" i="3" s="1"/>
  <c r="BJ11" i="3" s="1"/>
  <c r="BK11" i="3" s="1"/>
  <c r="BL11" i="3" s="1"/>
  <c r="BM11" i="3" s="1"/>
  <c r="BN11" i="3" s="1"/>
  <c r="BO11" i="3" s="1"/>
  <c r="BP11" i="3" s="1"/>
  <c r="BQ11" i="3" s="1"/>
  <c r="BR11" i="3" s="1"/>
  <c r="BS11" i="3" s="1"/>
  <c r="BT11" i="3" s="1"/>
  <c r="BU11" i="3" s="1"/>
  <c r="BV11" i="3" s="1"/>
  <c r="BW11" i="3" s="1"/>
  <c r="BX11" i="3" s="1"/>
  <c r="BY11" i="3" s="1"/>
  <c r="BZ11" i="3" s="1"/>
  <c r="CA11" i="3" s="1"/>
  <c r="CB11" i="3" s="1"/>
  <c r="CC11" i="3" s="1"/>
  <c r="CD11" i="3" s="1"/>
  <c r="CE11" i="3" s="1"/>
  <c r="CF11" i="3" s="1"/>
  <c r="CG11" i="3" s="1"/>
  <c r="CH11" i="3" s="1"/>
  <c r="CI11" i="3" s="1"/>
  <c r="CJ11" i="3" s="1"/>
  <c r="CK11" i="3" s="1"/>
  <c r="CL11" i="3" s="1"/>
  <c r="CM11" i="3" s="1"/>
  <c r="CN11" i="3" s="1"/>
  <c r="CO11" i="3" s="1"/>
  <c r="CP11" i="3" s="1"/>
  <c r="CQ11" i="3" s="1"/>
  <c r="CR11" i="3" s="1"/>
  <c r="CS11" i="3" s="1"/>
  <c r="CT11" i="3" s="1"/>
  <c r="CU11" i="3" s="1"/>
  <c r="CV11" i="3" s="1"/>
  <c r="CW11" i="3" s="1"/>
  <c r="CX11" i="3" s="1"/>
  <c r="CY11" i="3" s="1"/>
  <c r="CZ11" i="3" s="1"/>
  <c r="DA11" i="3" s="1"/>
  <c r="DB11" i="3" s="1"/>
  <c r="DC11" i="3" s="1"/>
  <c r="DD11" i="3" s="1"/>
  <c r="DE11" i="3" s="1"/>
  <c r="DF11" i="3" s="1"/>
  <c r="DG11" i="3" s="1"/>
  <c r="DH11" i="3" s="1"/>
  <c r="DI11" i="3" s="1"/>
  <c r="DJ11" i="3" s="1"/>
  <c r="DK11" i="3" s="1"/>
  <c r="DL11" i="3" s="1"/>
  <c r="DM11" i="3" s="1"/>
  <c r="DN11" i="3" s="1"/>
  <c r="DO11" i="3" s="1"/>
  <c r="DP11" i="3" s="1"/>
  <c r="DQ11" i="3" s="1"/>
  <c r="AN11" i="3"/>
  <c r="AM11" i="3"/>
  <c r="B29" i="8" a="1"/>
  <c r="B29" i="8" s="1"/>
  <c r="B20" i="8" a="1"/>
  <c r="B20" i="8" s="1"/>
  <c r="B11" i="8" a="1"/>
  <c r="B11" i="8" s="1"/>
  <c r="AI11" i="3"/>
  <c r="AJ11" i="3" s="1"/>
  <c r="AK11" i="3" s="1"/>
  <c r="AL11" i="3" s="1"/>
  <c r="AH11" i="3"/>
  <c r="AI2" i="3"/>
  <c r="AJ2" i="3"/>
  <c r="AK2" i="3"/>
  <c r="AL2" i="3" s="1"/>
  <c r="AM2" i="3" s="1"/>
  <c r="AN2" i="3" s="1"/>
  <c r="AH2" i="3"/>
  <c r="AC34" i="3"/>
  <c r="AD34" i="3"/>
  <c r="AE34" i="3"/>
  <c r="AF34" i="3"/>
  <c r="AG34" i="3"/>
  <c r="AB34" i="3"/>
  <c r="AC57" i="3"/>
  <c r="AD57" i="3"/>
  <c r="AE57" i="3"/>
  <c r="AF57" i="3"/>
  <c r="AG57" i="3"/>
  <c r="AB57" i="3"/>
  <c r="AG35" i="3"/>
  <c r="AF35" i="3"/>
  <c r="AE35" i="3"/>
  <c r="AD35" i="3"/>
  <c r="AC35" i="3"/>
  <c r="AB35" i="3"/>
  <c r="AC58" i="3"/>
  <c r="AD58" i="3"/>
  <c r="AE58" i="3"/>
  <c r="AF58" i="3"/>
  <c r="AG58" i="3"/>
  <c r="AB58" i="3"/>
  <c r="AB54" i="3" a="1"/>
  <c r="AB54" i="3" s="1"/>
  <c r="AB53" i="3" a="1"/>
  <c r="AB53" i="3" s="1"/>
  <c r="AB52" i="3" a="1"/>
  <c r="AB52" i="3" s="1"/>
  <c r="AB51" i="3" a="1"/>
  <c r="AB51" i="3" s="1"/>
  <c r="AB41" i="3" a="1"/>
  <c r="AB41" i="3" s="1"/>
  <c r="AB40" i="3" a="1"/>
  <c r="AB40" i="3" s="1"/>
  <c r="AC42" i="3"/>
  <c r="AD42" i="3"/>
  <c r="AE42" i="3"/>
  <c r="AF42" i="3"/>
  <c r="AG42" i="3"/>
  <c r="AB39" i="3" a="1"/>
  <c r="AB39" i="3" s="1"/>
  <c r="AB47" i="3" a="1"/>
  <c r="AB47" i="3" s="1"/>
  <c r="AB45" i="3" a="1"/>
  <c r="AB45" i="3" s="1"/>
  <c r="AB46" i="3" a="1"/>
  <c r="AB46" i="3" s="1"/>
  <c r="AE2" i="3"/>
  <c r="AD2" i="3" s="1"/>
  <c r="AC2" i="3" s="1"/>
  <c r="AB2" i="3" s="1"/>
  <c r="AF2" i="3"/>
  <c r="AG32" i="3"/>
  <c r="AA24" i="3"/>
  <c r="AA26" i="3" s="1"/>
  <c r="AA28" i="3" s="1"/>
  <c r="AA30" i="3" s="1"/>
  <c r="AB24" i="3"/>
  <c r="AB26" i="3" s="1"/>
  <c r="AB28" i="3" s="1"/>
  <c r="AB30" i="3" s="1"/>
  <c r="Z24" i="3"/>
  <c r="Z26" i="3" s="1"/>
  <c r="Z28" i="3" s="1"/>
  <c r="Z30" i="3" s="1"/>
  <c r="AG30" i="3"/>
  <c r="AG28" i="3"/>
  <c r="AG26" i="3"/>
  <c r="AG24" i="3"/>
  <c r="AA13" i="3"/>
  <c r="AB13" i="3"/>
  <c r="AC13" i="3"/>
  <c r="AD13" i="3"/>
  <c r="AE13" i="3"/>
  <c r="AF13" i="3"/>
  <c r="Z13" i="3"/>
  <c r="AA19" i="3"/>
  <c r="AB19" i="3"/>
  <c r="AB20" i="3" s="1"/>
  <c r="AC19" i="3"/>
  <c r="AD19" i="3"/>
  <c r="AE19" i="3"/>
  <c r="AE20" i="3" s="1"/>
  <c r="AE24" i="3" s="1"/>
  <c r="AE26" i="3" s="1"/>
  <c r="AE28" i="3" s="1"/>
  <c r="AE30" i="3" s="1"/>
  <c r="AF19" i="3"/>
  <c r="AA20" i="3"/>
  <c r="Z19" i="3"/>
  <c r="AG20" i="3"/>
  <c r="AG19" i="3"/>
  <c r="AG13" i="3"/>
  <c r="B10" i="8" l="1"/>
  <c r="B19" i="8"/>
  <c r="AB42" i="3"/>
  <c r="AC20" i="3"/>
  <c r="AC24" i="3" s="1"/>
  <c r="AC26" i="3" s="1"/>
  <c r="AC28" i="3" s="1"/>
  <c r="AC30" i="3" s="1"/>
  <c r="AD20" i="3"/>
  <c r="AD24" i="3" s="1"/>
  <c r="AD26" i="3" s="1"/>
  <c r="AD28" i="3" s="1"/>
  <c r="AD30" i="3" s="1"/>
  <c r="AF20" i="3"/>
  <c r="AF24" i="3" s="1"/>
  <c r="AF26" i="3" s="1"/>
  <c r="AF28" i="3" s="1"/>
  <c r="AF30" i="3" s="1"/>
  <c r="Z20" i="3"/>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<sst xmlns="http://schemas.openxmlformats.org/spreadsheetml/2006/main" count="1003" uniqueCount="462">
  <si>
    <t>Ticker</t>
  </si>
  <si>
    <t>Price</t>
  </si>
  <si>
    <t>Shares</t>
  </si>
  <si>
    <t>MC</t>
  </si>
  <si>
    <t>Cash</t>
  </si>
  <si>
    <t>Debt</t>
  </si>
  <si>
    <t>EV</t>
  </si>
  <si>
    <t>Company Name</t>
  </si>
  <si>
    <t>Roblox Corporation</t>
  </si>
  <si>
    <t>RBLX</t>
  </si>
  <si>
    <t>Country</t>
  </si>
  <si>
    <t>USA</t>
  </si>
  <si>
    <t>Sector</t>
  </si>
  <si>
    <t>Communication Services</t>
  </si>
  <si>
    <t>Industry</t>
  </si>
  <si>
    <t>Electronic Gaming &amp; Multimedia</t>
  </si>
  <si>
    <t>Revenue per share</t>
  </si>
  <si>
    <t>- -</t>
  </si>
  <si>
    <t>0.59</t>
  </si>
  <si>
    <t>0.93</t>
  </si>
  <si>
    <t>1.76</t>
  </si>
  <si>
    <t>3.79</t>
  </si>
  <si>
    <t>3.77</t>
  </si>
  <si>
    <t>Earnings per share</t>
  </si>
  <si>
    <t>(0.18)</t>
  </si>
  <si>
    <t>(0.16)</t>
  </si>
  <si>
    <t>(0.48)</t>
  </si>
  <si>
    <t>(0.97)</t>
  </si>
  <si>
    <t>(0.95)</t>
  </si>
  <si>
    <t>FCF per share</t>
  </si>
  <si>
    <t>0.07</t>
  </si>
  <si>
    <t>0.03</t>
  </si>
  <si>
    <t>0.78</t>
  </si>
  <si>
    <t>1.10</t>
  </si>
  <si>
    <t>0.50</t>
  </si>
  <si>
    <t>Dividends per share</t>
  </si>
  <si>
    <t>CAPEX per share</t>
  </si>
  <si>
    <t>0.13</t>
  </si>
  <si>
    <t>0.16</t>
  </si>
  <si>
    <t>0.21</t>
  </si>
  <si>
    <t>0.20</t>
  </si>
  <si>
    <t>0.33</t>
  </si>
  <si>
    <t>Book Value per sh.</t>
  </si>
  <si>
    <t>(0.22)</t>
  </si>
  <si>
    <t>(0.26)</t>
  </si>
  <si>
    <t>1.16</t>
  </si>
  <si>
    <t>0.98</t>
  </si>
  <si>
    <t>Comm.Shares outs.</t>
  </si>
  <si>
    <t>526</t>
  </si>
  <si>
    <t>506</t>
  </si>
  <si>
    <t>585</t>
  </si>
  <si>
    <t>Avg. annual P/E ratio</t>
  </si>
  <si>
    <t>(88.7)</t>
  </si>
  <si>
    <t>(40.7)</t>
  </si>
  <si>
    <t>P/E to S&amp;P500</t>
  </si>
  <si>
    <t>(3.0)</t>
  </si>
  <si>
    <t>(2.0)</t>
  </si>
  <si>
    <t>Avg. annual div. yield</t>
  </si>
  <si>
    <t>Revenue (m)</t>
  </si>
  <si>
    <t>313</t>
  </si>
  <si>
    <t>488</t>
  </si>
  <si>
    <t>924</t>
  </si>
  <si>
    <t>1,919</t>
  </si>
  <si>
    <t>2,206</t>
  </si>
  <si>
    <t>Operating margin</t>
  </si>
  <si>
    <t>(28.0)%</t>
  </si>
  <si>
    <t>(15.7)%</t>
  </si>
  <si>
    <t>(28.8)%</t>
  </si>
  <si>
    <t>(25.8)%</t>
  </si>
  <si>
    <t>(24.2)%</t>
  </si>
  <si>
    <t>Depreciation (m)</t>
  </si>
  <si>
    <t>12</t>
  </si>
  <si>
    <t>28</t>
  </si>
  <si>
    <t>44</t>
  </si>
  <si>
    <t>76</t>
  </si>
  <si>
    <t>95</t>
  </si>
  <si>
    <t>Net profit (m)</t>
  </si>
  <si>
    <t>(97)</t>
  </si>
  <si>
    <t>(86)</t>
  </si>
  <si>
    <t>(253)</t>
  </si>
  <si>
    <t>(492)</t>
  </si>
  <si>
    <t>(554)</t>
  </si>
  <si>
    <t>Income tax rate</t>
  </si>
  <si>
    <t>(0.0)%</t>
  </si>
  <si>
    <t>2.5%</t>
  </si>
  <si>
    <t>0.1%</t>
  </si>
  <si>
    <t>Net profit margin</t>
  </si>
  <si>
    <t>(31.1)%</t>
  </si>
  <si>
    <t>(17.6)%</t>
  </si>
  <si>
    <t>(27.4)%</t>
  </si>
  <si>
    <t>(25.6)%</t>
  </si>
  <si>
    <t>(24.8)%</t>
  </si>
  <si>
    <t>Working capital (m)</t>
  </si>
  <si>
    <t>45</t>
  </si>
  <si>
    <t>196</t>
  </si>
  <si>
    <t>1,583</t>
  </si>
  <si>
    <t>1,462</t>
  </si>
  <si>
    <t>Long-term debt (m)</t>
  </si>
  <si>
    <t>1,182</t>
  </si>
  <si>
    <t>1,388</t>
  </si>
  <si>
    <t>Equity (m)</t>
  </si>
  <si>
    <t>(113)</t>
  </si>
  <si>
    <t>(137)</t>
  </si>
  <si>
    <t>(252)</t>
  </si>
  <si>
    <t>547</t>
  </si>
  <si>
    <t>ROIC</t>
  </si>
  <si>
    <t>(48.3)%</t>
  </si>
  <si>
    <t>(33.8)%</t>
  </si>
  <si>
    <t>(42.3)%</t>
  </si>
  <si>
    <t>(20.3)%</t>
  </si>
  <si>
    <t>(19.9)%</t>
  </si>
  <si>
    <t>Return on capital</t>
  </si>
  <si>
    <t>(16.8)%</t>
  </si>
  <si>
    <t>(10.9)%</t>
  </si>
  <si>
    <t>(14.2)%</t>
  </si>
  <si>
    <t>(10.7)%</t>
  </si>
  <si>
    <t>Return on equity</t>
  </si>
  <si>
    <t>85.9%</t>
  </si>
  <si>
    <t>62.6%</t>
  </si>
  <si>
    <t>100.3%</t>
  </si>
  <si>
    <t>(84.1)%</t>
  </si>
  <si>
    <t>(101.3)%</t>
  </si>
  <si>
    <t>Plowback ratio</t>
  </si>
  <si>
    <t>100.0%</t>
  </si>
  <si>
    <t>Div.&amp;Repurch./FCF</t>
  </si>
  <si>
    <t>2018</t>
  </si>
  <si>
    <t>2019</t>
  </si>
  <si>
    <t>2020</t>
  </si>
  <si>
    <t>2021</t>
  </si>
  <si>
    <t>Revenue</t>
  </si>
  <si>
    <t>COGS</t>
  </si>
  <si>
    <t>70</t>
  </si>
  <si>
    <t>117</t>
  </si>
  <si>
    <t>240</t>
  </si>
  <si>
    <t>497</t>
  </si>
  <si>
    <t>Gross Profit</t>
  </si>
  <si>
    <t>243</t>
  </si>
  <si>
    <t>371</t>
  </si>
  <si>
    <t>684</t>
  </si>
  <si>
    <t>1,422</t>
  </si>
  <si>
    <t>Gross Profit Ratio</t>
  </si>
  <si>
    <t>77.65%</t>
  </si>
  <si>
    <t>75.99%</t>
  </si>
  <si>
    <t>74.03%</t>
  </si>
  <si>
    <t>74.11%</t>
  </si>
  <si>
    <t>Operating Expenses</t>
  </si>
  <si>
    <t>340</t>
  </si>
  <si>
    <t>462</t>
  </si>
  <si>
    <t>950</t>
  </si>
  <si>
    <t>1,917</t>
  </si>
  <si>
    <t>R&amp;D Expenses</t>
  </si>
  <si>
    <t>87</t>
  </si>
  <si>
    <t>107</t>
  </si>
  <si>
    <t>201</t>
  </si>
  <si>
    <t>533</t>
  </si>
  <si>
    <t>Selling, G&amp;A Exp.</t>
  </si>
  <si>
    <t>252</t>
  </si>
  <si>
    <t>355</t>
  </si>
  <si>
    <t>749</t>
  </si>
  <si>
    <t>1,384</t>
  </si>
  <si>
    <t>General and Admin. Exp.</t>
  </si>
  <si>
    <t>212</t>
  </si>
  <si>
    <t>311</t>
  </si>
  <si>
    <t>690</t>
  </si>
  <si>
    <t>1,298</t>
  </si>
  <si>
    <t>Selling and Marketing Exp.</t>
  </si>
  <si>
    <t>41</t>
  </si>
  <si>
    <t>58</t>
  </si>
  <si>
    <t>86</t>
  </si>
  <si>
    <t>Other Expenses</t>
  </si>
  <si>
    <t>COGS and Expenses</t>
  </si>
  <si>
    <t>409</t>
  </si>
  <si>
    <t>580</t>
  </si>
  <si>
    <t>1,190</t>
  </si>
  <si>
    <t>2,414</t>
  </si>
  <si>
    <t>Interest Income</t>
  </si>
  <si>
    <t>4</t>
  </si>
  <si>
    <t>7</t>
  </si>
  <si>
    <t>2</t>
  </si>
  <si>
    <t>0</t>
  </si>
  <si>
    <t>Interest Expense</t>
  </si>
  <si>
    <t>Depreciation and Amortization</t>
  </si>
  <si>
    <t>EBITDA</t>
  </si>
  <si>
    <t>(85)</t>
  </si>
  <si>
    <t>(58)</t>
  </si>
  <si>
    <t>(216)</t>
  </si>
  <si>
    <t>(409)</t>
  </si>
  <si>
    <t>EBITDA ratio</t>
  </si>
  <si>
    <t>(27.25)%</t>
  </si>
  <si>
    <t>(11.94)%</t>
  </si>
  <si>
    <t>(23.39)%</t>
  </si>
  <si>
    <t>(21.33)%</t>
  </si>
  <si>
    <t>Operating Income</t>
  </si>
  <si>
    <t>(88)</t>
  </si>
  <si>
    <t>(76)</t>
  </si>
  <si>
    <t>(266)</t>
  </si>
  <si>
    <t>(495)</t>
  </si>
  <si>
    <t>Operating Income ratio</t>
  </si>
  <si>
    <t>(27.99)%</t>
  </si>
  <si>
    <t>(15.66)%</t>
  </si>
  <si>
    <t>(28.81)%</t>
  </si>
  <si>
    <t>(25.80)%</t>
  </si>
  <si>
    <t>Total Other Income Exp.(Gains)</t>
  </si>
  <si>
    <t>(10)</t>
  </si>
  <si>
    <t>(9)</t>
  </si>
  <si>
    <t>Income Before Tax</t>
  </si>
  <si>
    <t>(264)</t>
  </si>
  <si>
    <t>(504)</t>
  </si>
  <si>
    <t>Income Before Tax ratio</t>
  </si>
  <si>
    <t>(31.07)%</t>
  </si>
  <si>
    <t>(17.64)%</t>
  </si>
  <si>
    <t>(28.61)%</t>
  </si>
  <si>
    <t>(26.25)%</t>
  </si>
  <si>
    <t>Income Tax Expense (Gain)</t>
  </si>
  <si>
    <t>(7)</t>
  </si>
  <si>
    <t>(0)</t>
  </si>
  <si>
    <t>Net Income</t>
  </si>
  <si>
    <t>Net Income Ratio</t>
  </si>
  <si>
    <t>(17.61)%</t>
  </si>
  <si>
    <t>(27.41)%</t>
  </si>
  <si>
    <t>(25.62)%</t>
  </si>
  <si>
    <t>EPS</t>
  </si>
  <si>
    <t>(0.17)</t>
  </si>
  <si>
    <t>(0.13)</t>
  </si>
  <si>
    <t>EPS Diluted</t>
  </si>
  <si>
    <t>Weighted Avg. Shares Outs.</t>
  </si>
  <si>
    <t>Weighted Avg. Shares Outs. Dil.</t>
  </si>
  <si>
    <t>Cash and Cash Equivalents</t>
  </si>
  <si>
    <t>228</t>
  </si>
  <si>
    <t>301</t>
  </si>
  <si>
    <t>894</t>
  </si>
  <si>
    <t>3,004</t>
  </si>
  <si>
    <t>Short-Term Investments</t>
  </si>
  <si>
    <t>57</t>
  </si>
  <si>
    <t>Cash &amp; Short-Term Investments</t>
  </si>
  <si>
    <t>284</t>
  </si>
  <si>
    <t>359</t>
  </si>
  <si>
    <t>Net Receivables</t>
  </si>
  <si>
    <t>51</t>
  </si>
  <si>
    <t>91</t>
  </si>
  <si>
    <t>247</t>
  </si>
  <si>
    <t>307</t>
  </si>
  <si>
    <t>Inventory</t>
  </si>
  <si>
    <t>Other Current Assets</t>
  </si>
  <si>
    <t>85</t>
  </si>
  <si>
    <t>132</t>
  </si>
  <si>
    <t>283</t>
  </si>
  <si>
    <t>438</t>
  </si>
  <si>
    <t>Total Current Assets</t>
  </si>
  <si>
    <t>421</t>
  </si>
  <si>
    <t>582</t>
  </si>
  <si>
    <t>1,424</t>
  </si>
  <si>
    <t>3,750</t>
  </si>
  <si>
    <t>PP&amp;E</t>
  </si>
  <si>
    <t>94</t>
  </si>
  <si>
    <t>143</t>
  </si>
  <si>
    <t>206</t>
  </si>
  <si>
    <t>493</t>
  </si>
  <si>
    <t>Goodwill</t>
  </si>
  <si>
    <t>60</t>
  </si>
  <si>
    <t>118</t>
  </si>
  <si>
    <t>Intangible Assets</t>
  </si>
  <si>
    <t>1</t>
  </si>
  <si>
    <t>42</t>
  </si>
  <si>
    <t>Goodwill and Intangible Assets</t>
  </si>
  <si>
    <t>102</t>
  </si>
  <si>
    <t>178</t>
  </si>
  <si>
    <t>Investments</t>
  </si>
  <si>
    <t>Tax Assets</t>
  </si>
  <si>
    <t>Other Non-Current Assets</t>
  </si>
  <si>
    <t>35</t>
  </si>
  <si>
    <t>46</t>
  </si>
  <si>
    <t>115</t>
  </si>
  <si>
    <t>140</t>
  </si>
  <si>
    <t>Total Non-Current Assets</t>
  </si>
  <si>
    <t>129</t>
  </si>
  <si>
    <t>191</t>
  </si>
  <si>
    <t>424</t>
  </si>
  <si>
    <t>811</t>
  </si>
  <si>
    <t>Other Assets</t>
  </si>
  <si>
    <t>Total Assets</t>
  </si>
  <si>
    <t>550</t>
  </si>
  <si>
    <t>773</t>
  </si>
  <si>
    <t>1,848</t>
  </si>
  <si>
    <t>4,561</t>
  </si>
  <si>
    <t>Accounts Payable</t>
  </si>
  <si>
    <t>18</t>
  </si>
  <si>
    <t>3</t>
  </si>
  <si>
    <t>64</t>
  </si>
  <si>
    <t>Short-Term Debt</t>
  </si>
  <si>
    <t>Tax Payable</t>
  </si>
  <si>
    <t>43</t>
  </si>
  <si>
    <t>Deferred Revenue</t>
  </si>
  <si>
    <t>113</t>
  </si>
  <si>
    <t>485</t>
  </si>
  <si>
    <t>617</t>
  </si>
  <si>
    <t>Other Current Liabilities</t>
  </si>
  <si>
    <t>67</t>
  </si>
  <si>
    <t>146</t>
  </si>
  <si>
    <t>293</t>
  </si>
  <si>
    <t>Total Current Liabilities</t>
  </si>
  <si>
    <t>376</t>
  </si>
  <si>
    <t>537</t>
  </si>
  <si>
    <t>1,229</t>
  </si>
  <si>
    <t>2,167</t>
  </si>
  <si>
    <t>Long-Term Debt</t>
  </si>
  <si>
    <t>Deferred Tax Liabilities</t>
  </si>
  <si>
    <t>Other Non-Current Liabilities</t>
  </si>
  <si>
    <t>213</t>
  </si>
  <si>
    <t>367</t>
  </si>
  <si>
    <t>Total Non-Current Liabilities</t>
  </si>
  <si>
    <t>314</t>
  </si>
  <si>
    <t>391</t>
  </si>
  <si>
    <t>852</t>
  </si>
  <si>
    <t>1,801</t>
  </si>
  <si>
    <t>Other Liabilities</t>
  </si>
  <si>
    <t>Capital Lease Obligations</t>
  </si>
  <si>
    <t>246</t>
  </si>
  <si>
    <t>Total Liabilities</t>
  </si>
  <si>
    <t>928</t>
  </si>
  <si>
    <t>2,080</t>
  </si>
  <si>
    <t>3,968</t>
  </si>
  <si>
    <t>Preferred Stock</t>
  </si>
  <si>
    <t>Common Stock</t>
  </si>
  <si>
    <t>Retained Earnings</t>
  </si>
  <si>
    <t>(195)</t>
  </si>
  <si>
    <t>(281)</t>
  </si>
  <si>
    <t>(984)</t>
  </si>
  <si>
    <t>Other Compreh. Income(Loss)</t>
  </si>
  <si>
    <t>(20)</t>
  </si>
  <si>
    <t>(47)</t>
  </si>
  <si>
    <t>(90)</t>
  </si>
  <si>
    <t>Other Total Stockhold. Equity</t>
  </si>
  <si>
    <t>101</t>
  </si>
  <si>
    <t>330</t>
  </si>
  <si>
    <t>1,569</t>
  </si>
  <si>
    <t>Total Stockholders Equity</t>
  </si>
  <si>
    <t>Total Liab.&amp;Stockhold. Equity</t>
  </si>
  <si>
    <t>577</t>
  </si>
  <si>
    <t>791</t>
  </si>
  <si>
    <t>1,828</t>
  </si>
  <si>
    <t>4,552</t>
  </si>
  <si>
    <t>Minority Interest</t>
  </si>
  <si>
    <t>(27)</t>
  </si>
  <si>
    <t>(17)</t>
  </si>
  <si>
    <t>20</t>
  </si>
  <si>
    <t>8</t>
  </si>
  <si>
    <t>Total Liabilities &amp; Equity</t>
  </si>
  <si>
    <t>Deferred Income Tax</t>
  </si>
  <si>
    <t>Stock Based Compensation</t>
  </si>
  <si>
    <t>36</t>
  </si>
  <si>
    <t>79</t>
  </si>
  <si>
    <t>342</t>
  </si>
  <si>
    <t>Change in Working Capital</t>
  </si>
  <si>
    <t>137</t>
  </si>
  <si>
    <t>125</t>
  </si>
  <si>
    <t>656</t>
  </si>
  <si>
    <t>700</t>
  </si>
  <si>
    <t>Accounts Receivable</t>
  </si>
  <si>
    <t>(5)</t>
  </si>
  <si>
    <t>(40)</t>
  </si>
  <si>
    <t>(157)</t>
  </si>
  <si>
    <t>(61)</t>
  </si>
  <si>
    <t>23</t>
  </si>
  <si>
    <t>Other Working Capital</t>
  </si>
  <si>
    <t>736</t>
  </si>
  <si>
    <t>647</t>
  </si>
  <si>
    <t>Other Non-Cash Items</t>
  </si>
  <si>
    <t>13</t>
  </si>
  <si>
    <t>15</t>
  </si>
  <si>
    <t>(1)</t>
  </si>
  <si>
    <t>33</t>
  </si>
  <si>
    <t>Cash Provided by Operating Activities</t>
  </si>
  <si>
    <t>99</t>
  </si>
  <si>
    <t>524</t>
  </si>
  <si>
    <t>659</t>
  </si>
  <si>
    <t>CAPEX</t>
  </si>
  <si>
    <t>(66)</t>
  </si>
  <si>
    <t>(101)</t>
  </si>
  <si>
    <t>Acquisitions Net</t>
  </si>
  <si>
    <t>(46)</t>
  </si>
  <si>
    <t>Purchases of Investments</t>
  </si>
  <si>
    <t>(104)</t>
  </si>
  <si>
    <t>(6)</t>
  </si>
  <si>
    <t>Sales/Maturities of Investments</t>
  </si>
  <si>
    <t>90</t>
  </si>
  <si>
    <t>63</t>
  </si>
  <si>
    <t>Other Investing Activities</t>
  </si>
  <si>
    <t>(50)</t>
  </si>
  <si>
    <t>(8)</t>
  </si>
  <si>
    <t>Cash Used for Investing Activities</t>
  </si>
  <si>
    <t>(83)</t>
  </si>
  <si>
    <t>(84)</t>
  </si>
  <si>
    <t>(147)</t>
  </si>
  <si>
    <t>Debt Repayment</t>
  </si>
  <si>
    <t>Common Stock Issued</t>
  </si>
  <si>
    <t>Common Stock Repurchased</t>
  </si>
  <si>
    <t>Dividends Paid</t>
  </si>
  <si>
    <t>Other Financing Activities</t>
  </si>
  <si>
    <t>150</t>
  </si>
  <si>
    <t>50</t>
  </si>
  <si>
    <t>1,522</t>
  </si>
  <si>
    <t>Cash Used/Provided by Financing Activities</t>
  </si>
  <si>
    <t>152</t>
  </si>
  <si>
    <t>53</t>
  </si>
  <si>
    <t>165</t>
  </si>
  <si>
    <t>1,598</t>
  </si>
  <si>
    <t>Effect of Forex Changes on Cash</t>
  </si>
  <si>
    <t>Net Change In Cash</t>
  </si>
  <si>
    <t>170</t>
  </si>
  <si>
    <t>68</t>
  </si>
  <si>
    <t>592</t>
  </si>
  <si>
    <t>2,110</t>
  </si>
  <si>
    <t>Cash at the End of Period</t>
  </si>
  <si>
    <t>234</t>
  </si>
  <si>
    <t>Cash at the Beginning of Period</t>
  </si>
  <si>
    <t>Free Cash Flow</t>
  </si>
  <si>
    <t>14</t>
  </si>
  <si>
    <t>411</t>
  </si>
  <si>
    <t>558</t>
  </si>
  <si>
    <t>Fiscal Year</t>
  </si>
  <si>
    <t>Fiscal Period</t>
  </si>
  <si>
    <t>Filing Date</t>
  </si>
  <si>
    <t>Period Of Report</t>
  </si>
  <si>
    <t xml:space="preserve">Revenue </t>
  </si>
  <si>
    <t>COGs</t>
  </si>
  <si>
    <t>Developer exchange fees</t>
  </si>
  <si>
    <t>Infrastructure and trust &amp; safety</t>
  </si>
  <si>
    <t>R&amp;D</t>
  </si>
  <si>
    <t>G&amp;A</t>
  </si>
  <si>
    <t>S&amp;M</t>
  </si>
  <si>
    <t>Total Operating Expenses</t>
  </si>
  <si>
    <t xml:space="preserve">Other income </t>
  </si>
  <si>
    <t>Income before taxes</t>
  </si>
  <si>
    <t>Taxes</t>
  </si>
  <si>
    <t>Net Income, excluding noncontrolling interests</t>
  </si>
  <si>
    <t>Noncontrolling interests</t>
  </si>
  <si>
    <t xml:space="preserve">Net Income   </t>
  </si>
  <si>
    <t xml:space="preserve">EPS </t>
  </si>
  <si>
    <t>Income Statement *in thousands, USD</t>
  </si>
  <si>
    <t>Free Cash Flow *in thousands, USD</t>
  </si>
  <si>
    <t xml:space="preserve">Operating Cash Flow </t>
  </si>
  <si>
    <t>Capital Expenditures</t>
  </si>
  <si>
    <t xml:space="preserve">Free Cash Flow </t>
  </si>
  <si>
    <t>Short Term Debt</t>
  </si>
  <si>
    <t>Long Term Debt</t>
  </si>
  <si>
    <t>Net Cash</t>
  </si>
  <si>
    <t>Ratios</t>
  </si>
  <si>
    <t xml:space="preserve">PS </t>
  </si>
  <si>
    <t>PE</t>
  </si>
  <si>
    <t>PB</t>
  </si>
  <si>
    <t>PFCF</t>
  </si>
  <si>
    <t xml:space="preserve">Growth </t>
  </si>
  <si>
    <t>Earnings</t>
  </si>
  <si>
    <t>FORECAST</t>
  </si>
  <si>
    <t>Balance Sheet *in thousands, USD</t>
  </si>
  <si>
    <t>Maturity</t>
  </si>
  <si>
    <t>Discount Rate</t>
  </si>
  <si>
    <t>NPV</t>
  </si>
  <si>
    <t xml:space="preserve">Forecast Price </t>
  </si>
  <si>
    <t>Current Price</t>
  </si>
  <si>
    <t>Marketcap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</si>
</sst>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170" formatCode="_([$$-409]* #,##0.00_);_([$$-409]* \(#,##0.00\);_([$$-409]* &quot;-&quot;??_);_(@_)"/>
    <numFmt numFmtId="171" formatCode="_([$$-409]* #,##0_);_([$$-409]* \(#,##0\);_([$$-409]* &quot;-&quot;_);_(@_)"/>
  </numFmts>
  <fonts count="5" x14ac:knownFonts="1">
    <font>
      <sz val="11"/>
      <color theme="1"/>
      <name val="Calibri"/>
      <family val="2"/>
      <scheme val="minor"/>
    </font>
    <font>
      <b/>
      <sz val="11"/>
      <color theme="1"/>
      <name val="Calibri"/>
      <family val="2"/>
      <scheme val="minor"/>
    </font>
    <font>
      <b/>
      <sz val="11"/>
      <color theme="0"/>
      <name val="Calibri"/>
      <family val="2"/>
      <scheme val="minor"/>
    </font>
    <font>
      <sz val="6"/>
      <color rgb="FF000000"/>
      <name val="Arial"/>
      <family val="2"/>
    </font>
    <font>
      <i/>
      <u/>
      <sz val="11"/>
      <color theme="1"/>
      <name val="Calibri"/>
      <family val="2"/>
      <scheme val="minor"/>
    </font>
  </fonts>
  <fills count="4">
    <fill>
      <patternFill patternType="none"/>
    </fill>
    <fill>
      <patternFill patternType="gray125"/>
    </fill>
    <fill>
      <patternFill patternType="solid">
        <fgColor theme="1"/>
        <bgColor indexed="64"/>
      </patternFill>
    </fill>
    <fill>
      <patternFill patternType="solid">
        <fgColor theme="0" tint="-0.14999847407452621"/>
        <bgColor indexed="64"/>
      </patternFill>
    </fill>
  </fills>
  <borders count="4">
    <border>
      <left/>
      <right/>
      <top/>
      <bottom/>
      <diagonal/>
    </border>
    <border>
      <left style="thin">
        <color auto="1"/>
      </left>
      <right style="thin">
        <color auto="1"/>
      </right>
      <top style="thin">
        <color auto="1"/>
      </top>
      <bottom style="thin">
        <color auto="1"/>
      </bottom>
      <diagonal/>
    </border>
    <border>
      <left/>
      <right/>
      <top/>
      <bottom style="thin">
        <color indexed="64"/>
      </bottom>
      <diagonal/>
    </border>
    <border>
      <left/>
      <right/>
      <top style="thin">
        <color indexed="64"/>
      </top>
      <bottom style="thin">
        <color indexed="64"/>
      </bottom>
      <diagonal/>
    </border>
  </borders>
  <cellStyleXfs count="1">
    <xf numFmtId="0" fontId="0" fillId="0" borderId="0"/>
  </cellStyleXfs>
  <cellXfs count="14">
    <xf numFmtId="0" fontId="0" fillId="0" borderId="0" xfId="0"/>
    <xf numFmtId="0" fontId="1" fillId="0" borderId="1" xfId="0" applyFont="1" applyBorder="1" applyAlignment="1">
      <alignment horizontal="center" vertical="top"/>
    </xf>
    <xf numFmtId="0" fontId="2" fillId="2" borderId="0" xfId="0" applyFont="1" applyFill="1"/>
    <xf numFmtId="14" fontId="0" fillId="0" borderId="0" xfId="0" applyNumberFormat="1"/>
    <xf numFmtId="3" fontId="0" fillId="0" borderId="0" xfId="0" applyNumberFormat="1"/>
    <xf numFmtId="3" fontId="0" fillId="0" borderId="2" xfId="0" applyNumberFormat="1" applyBorder="1"/>
    <xf numFmtId="3" fontId="0" fillId="0" borderId="3" xfId="0" applyNumberFormat="1" applyBorder="1"/>
    <xf numFmtId="4" fontId="0" fillId="0" borderId="0" xfId="0" applyNumberFormat="1"/>
    <xf numFmtId="3" fontId="3" fillId="0" borderId="2" xfId="0" applyNumberFormat="1" applyFont="1" applyBorder="1"/>
    <xf numFmtId="0" fontId="4" fillId="3" borderId="0" xfId="0" applyFont="1" applyFill="1"/>
    <xf numFmtId="9" fontId="0" fillId="0" borderId="0" xfId="0" applyNumberFormat="1"/>
    <xf numFmtId="170" fontId="0" fillId="0" borderId="0" xfId="0" applyNumberFormat="1"/>
    <xf numFmtId="171" fontId="0" fillId="0" borderId="0" xfId="0" applyNumberFormat="1"/>
    <xf numFmtId="8"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17/06/relationships/rdRichValue" Target="richData/rdrichvalue.xml"/><Relationship Id="rId18" Type="http://schemas.microsoft.com/office/2017/06/relationships/rdRichValueTypes" Target="richData/rdRichValueTyp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eetMetadata" Target="metadata.xml"/><Relationship Id="rId17" Type="http://schemas.microsoft.com/office/2017/06/relationships/rdSupportingPropertyBag" Target="richData/rdsupportingpropertybag.xml"/><Relationship Id="rId2" Type="http://schemas.openxmlformats.org/officeDocument/2006/relationships/worksheet" Target="worksheets/sheet2.xml"/><Relationship Id="rId16" Type="http://schemas.microsoft.com/office/2017/06/relationships/rdSupportingPropertyBagStructure" Target="richData/rdsupportingpropertybagstructure.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5" Type="http://schemas.microsoft.com/office/2017/06/relationships/richStyles" Target="richData/richStyles.xml"/><Relationship Id="rId10" Type="http://schemas.openxmlformats.org/officeDocument/2006/relationships/styles" Target="styles.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theme" Target="theme/theme1.xml"/><Relationship Id="rId14" Type="http://schemas.microsoft.com/office/2017/06/relationships/rdRichValueStructure" Target="richData/rdrichvaluestructure.xml"/></Relationships>
</file>

<file path=xl/drawings/drawing1.xml><?xml version="1.0" encoding="utf-8"?>
<xdr:wsDr xmlns:xdr="http://schemas.openxmlformats.org/drawingml/2006/spreadsheetDrawing" xmlns:a="http://schemas.openxmlformats.org/drawingml/2006/main">
  <xdr:twoCellAnchor>
    <xdr:from>
      <xdr:col>32</xdr:col>
      <xdr:colOff>717550</xdr:colOff>
      <xdr:row>0</xdr:row>
      <xdr:rowOff>31750</xdr:rowOff>
    </xdr:from>
    <xdr:to>
      <xdr:col>32</xdr:col>
      <xdr:colOff>723900</xdr:colOff>
      <xdr:row>79</xdr:row>
      <xdr:rowOff>152400</xdr:rowOff>
    </xdr:to>
    <xdr:cxnSp macro="">
      <xdr:nvCxnSpPr>
        <xdr:cNvPr id="3" name="Straight Connector 2">
          <a:extLst>
            <a:ext uri="{FF2B5EF4-FFF2-40B4-BE49-F238E27FC236}">
              <a16:creationId xmlns:a16="http://schemas.microsoft.com/office/drawing/2014/main" id="{10BFC764-04B1-793C-8CA5-3C810F216B85}"/>
            </a:ext>
          </a:extLst>
        </xdr:cNvPr>
        <xdr:cNvCxnSpPr/>
      </xdr:nvCxnSpPr>
      <xdr:spPr>
        <a:xfrm flipH="1">
          <a:off x="20828000" y="31750"/>
          <a:ext cx="6350" cy="146685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https://www.bing.com/financeapi/forcetrigger?t=bwve27&amp;q=XNYS%3aRBLX&amp;form=skydnc</v>
    <v>Learn more on Bing</v>
  </rv>
  <rv s="1">
    <v>en-US</v>
    <v>bwve27</v>
    <v>268435456</v>
    <v>1</v>
    <v>Powered by Refinitiv</v>
    <v>0</v>
    <v>ROBLOX CORPORATION (XNYS:RBLX)</v>
    <v>2</v>
    <v>3</v>
    <v>Finance</v>
    <v>4</v>
    <v>47.2</v>
    <v>24.88</v>
    <v>1.5995999999999999</v>
    <v>0.39939999999999998</v>
    <v>9.2130000000000007E-3</v>
    <v>USD</v>
    <v>Roblox Corporation operates a free to use immersive platform for connection and communication (Roblox Platform), where every day, people come to create, play, work, learn, and connect with each other in experiences built by its global community of creators. It operates the Roblox Platform as live services that allow users to play and socialize with others for free. Its platform consists of the Roblox Client, the Roblox Studio, and the Roblox Cloud. Roblox Client is the application that allows users to seamlessly explore 3D immersive experiences. Roblox Studio is the free toolset that allows developers and creators to build, publish, and operate three dimensional (3D) immersive experiences and other content accessed with the Roblox Client. Roblox Cloud includes the services and infrastructure that power its Platform. It offers developers and creators the ability to build engaging, immersive experiences and marketplace items that they can easily share with the Roblox community.</v>
    <v>2457</v>
    <v>New York Stock Exchange</v>
    <v>XNYS</v>
    <v>XNYS</v>
    <v>970 PARK PLACE, SAN MATEO, CA, 94403 US</v>
    <v>44.02</v>
    <v>Software &amp; IT Services</v>
    <v>Stock</v>
    <v>45526.706584988278</v>
    <v>0</v>
    <v>43.14</v>
    <v>28314611680</v>
    <v>ROBLOX CORPORATION</v>
    <v>ROBLOX CORPORATION</v>
    <v>43.47</v>
    <v>43.35</v>
    <v>43.749400000000001</v>
    <v>647200000</v>
    <v>RBLX</v>
    <v>ROBLOX CORPORATION (XNYS:RBLX)</v>
    <v>4128918</v>
    <v>6626235</v>
    <v>2004</v>
  </rv>
  <rv s="2">
    <v>1</v>
  </rv>
</rvData>
</file>

<file path=xl/richData/rdrichvaluestructure.xml><?xml version="1.0" encoding="utf-8"?>
<rvStructures xmlns="http://schemas.microsoft.com/office/spreadsheetml/2017/richdata" count="3">
  <s t="_hyperlink">
    <k n="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revious close"/>
    <k n="Price"/>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1">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1</v>
      <v>3</v>
      <v>1</v>
      <v>1</v>
      <v>1</v>
      <v>4</v>
      <v>4</v>
      <v>5</v>
      <v>6</v>
      <v>1</v>
      <v>1</v>
      <v>1</v>
      <v>4</v>
      <v>7</v>
      <v>8</v>
      <v>9</v>
      <v>4</v>
    </spb>
    <spb s="4">
      <v>Real-Time Nasdaq Last Sale</v>
      <v>from previous close</v>
      <v>from previous close</v>
      <v>Source: Nasdaq Last Sale</v>
      <v>GMT</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ExchangeID" t="s"/>
    <k n="Last trade ti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525" row="7">
    <wetp:webextensionref xmlns:r="http://schemas.openxmlformats.org/officeDocument/2006/relationships" r:id="rId1"/>
  </wetp:taskpane>
</wetp:taskpanes>
</file>

<file path=xl/webextensions/webextension1.xml><?xml version="1.0" encoding="utf-8"?>
<we:webextension xmlns:we="http://schemas.microsoft.com/office/webextensions/webextension/2010/11" id="{071426CB-D835-4FBF-80CB-830A5CA319EE}">
  <we:reference id="wa200002252" version="1.0.0.3" store="en-US" storeType="OMEX"/>
  <we:alternateReferences>
    <we:reference id="WA200002252" version="1.0.0.3" store="" storeType="OMEX"/>
  </we:alternateReferences>
  <we:properties/>
  <we:bindings/>
  <we:snapshot xmlns:r="http://schemas.openxmlformats.org/officeDocument/2006/relationships"/>
  <we:extLst>
    <a:ext xmlns:a="http://schemas.openxmlformats.org/drawingml/2006/main" uri="{7C84B067-C214-45C3-A712-C9D94CD141B2}">
      <we:customFunctionIdList>
        <we:customFunctionIds>_xldudf_WISE</we:customFunctionIds>
        <we:customFunctionIds>_xldudf_WISEPRICE</we:customFunctionIds>
        <we:customFunctionIds>_xldudf_WISEFUNDS</we:customFunctionIds>
      </we:customFunctionIdList>
    </a:ext>
  </we:extLst>
</we:webextension>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7"/>
  <sheetViews>
    <sheetView workbookViewId="0"/>
  </sheetViews>
  <sheetFormatPr defaultRowHeight="14.5" x14ac:dyDescent="0.35"/>
  <sheetData>
    <row r="1" spans="1:1" x14ac:dyDescent="0.35">
      <c r="A1" t="s">
        <v>0</v>
      </c>
    </row>
    <row r="2" spans="1:1" x14ac:dyDescent="0.35">
      <c r="A2" t="s">
        <v>1</v>
      </c>
    </row>
    <row r="3" spans="1:1" x14ac:dyDescent="0.35">
      <c r="A3" t="s">
        <v>2</v>
      </c>
    </row>
    <row r="4" spans="1:1" x14ac:dyDescent="0.35">
      <c r="A4" t="s">
        <v>3</v>
      </c>
    </row>
    <row r="5" spans="1:1" x14ac:dyDescent="0.35">
      <c r="A5" t="s">
        <v>4</v>
      </c>
    </row>
    <row r="6" spans="1:1" x14ac:dyDescent="0.35">
      <c r="A6" t="s">
        <v>5</v>
      </c>
    </row>
    <row r="7" spans="1:1" x14ac:dyDescent="0.35">
      <c r="A7" t="s">
        <v>6</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5"/>
  <sheetViews>
    <sheetView workbookViewId="0">
      <selection activeCell="F13" sqref="F13"/>
    </sheetView>
  </sheetViews>
  <sheetFormatPr defaultRowHeight="14.5" x14ac:dyDescent="0.35"/>
  <sheetData>
    <row r="1" spans="1:2" x14ac:dyDescent="0.35">
      <c r="A1" t="s">
        <v>7</v>
      </c>
      <c r="B1" t="s">
        <v>8</v>
      </c>
    </row>
    <row r="2" spans="1:2" x14ac:dyDescent="0.35">
      <c r="A2" t="s">
        <v>0</v>
      </c>
      <c r="B2" t="s">
        <v>9</v>
      </c>
    </row>
    <row r="3" spans="1:2" x14ac:dyDescent="0.35">
      <c r="A3" t="s">
        <v>10</v>
      </c>
      <c r="B3" t="s">
        <v>11</v>
      </c>
    </row>
    <row r="4" spans="1:2" x14ac:dyDescent="0.35">
      <c r="A4" t="s">
        <v>12</v>
      </c>
      <c r="B4" t="s">
        <v>13</v>
      </c>
    </row>
    <row r="5" spans="1:2" x14ac:dyDescent="0.35">
      <c r="A5" t="s">
        <v>14</v>
      </c>
      <c r="B5" t="s">
        <v>15</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DQ59"/>
  <sheetViews>
    <sheetView workbookViewId="0">
      <pane xSplit="2" ySplit="7" topLeftCell="CQ8" activePane="bottomRight" state="frozen"/>
      <selection pane="topRight" activeCell="C1" sqref="C1"/>
      <selection pane="bottomLeft" activeCell="A8" sqref="A8"/>
      <selection pane="bottomRight" activeCell="AB5" sqref="AB5"/>
    </sheetView>
  </sheetViews>
  <sheetFormatPr defaultRowHeight="14.5" x14ac:dyDescent="0.35"/>
  <cols>
    <col min="28" max="33" width="10.453125" bestFit="1" customWidth="1"/>
    <col min="39" max="41" width="9.7265625" bestFit="1" customWidth="1"/>
  </cols>
  <sheetData>
    <row r="1" spans="2:121" x14ac:dyDescent="0.35">
      <c r="B1" t="s">
        <v>9</v>
      </c>
      <c r="AH1" t="s">
        <v>454</v>
      </c>
    </row>
    <row r="2" spans="2:121" x14ac:dyDescent="0.35">
      <c r="B2" t="s">
        <v>420</v>
      </c>
      <c r="AB2">
        <f>AC2-1</f>
        <v>2018</v>
      </c>
      <c r="AC2">
        <f t="shared" ref="AC2:AE2" si="0">AD2-1</f>
        <v>2019</v>
      </c>
      <c r="AD2">
        <f t="shared" si="0"/>
        <v>2020</v>
      </c>
      <c r="AE2">
        <f t="shared" si="0"/>
        <v>2021</v>
      </c>
      <c r="AF2">
        <f>AG2-1</f>
        <v>2022</v>
      </c>
      <c r="AG2">
        <v>2023</v>
      </c>
      <c r="AH2">
        <f>AG2+1</f>
        <v>2024</v>
      </c>
      <c r="AI2">
        <f t="shared" ref="AI2:CT2" si="1">AH2+1</f>
        <v>2025</v>
      </c>
      <c r="AJ2">
        <f t="shared" si="1"/>
        <v>2026</v>
      </c>
      <c r="AK2">
        <f t="shared" si="1"/>
        <v>2027</v>
      </c>
      <c r="AL2">
        <f t="shared" si="1"/>
        <v>2028</v>
      </c>
      <c r="AM2">
        <f t="shared" si="1"/>
        <v>2029</v>
      </c>
      <c r="AN2">
        <f t="shared" si="1"/>
        <v>2030</v>
      </c>
      <c r="AO2">
        <f t="shared" si="1"/>
        <v>2031</v>
      </c>
      <c r="AP2">
        <f t="shared" si="1"/>
        <v>2032</v>
      </c>
      <c r="AQ2">
        <f t="shared" si="1"/>
        <v>2033</v>
      </c>
      <c r="AR2">
        <f t="shared" si="1"/>
        <v>2034</v>
      </c>
      <c r="AS2">
        <f t="shared" si="1"/>
        <v>2035</v>
      </c>
      <c r="AT2">
        <f t="shared" si="1"/>
        <v>2036</v>
      </c>
      <c r="AU2">
        <f t="shared" si="1"/>
        <v>2037</v>
      </c>
      <c r="AV2">
        <f t="shared" si="1"/>
        <v>2038</v>
      </c>
      <c r="AW2">
        <f t="shared" si="1"/>
        <v>2039</v>
      </c>
      <c r="AX2">
        <f t="shared" si="1"/>
        <v>2040</v>
      </c>
      <c r="AY2">
        <f t="shared" si="1"/>
        <v>2041</v>
      </c>
      <c r="AZ2">
        <f t="shared" si="1"/>
        <v>2042</v>
      </c>
      <c r="BA2">
        <f t="shared" si="1"/>
        <v>2043</v>
      </c>
      <c r="BB2">
        <f t="shared" si="1"/>
        <v>2044</v>
      </c>
      <c r="BC2">
        <f t="shared" si="1"/>
        <v>2045</v>
      </c>
      <c r="BD2">
        <f t="shared" si="1"/>
        <v>2046</v>
      </c>
      <c r="BE2">
        <f t="shared" si="1"/>
        <v>2047</v>
      </c>
      <c r="BF2">
        <f t="shared" si="1"/>
        <v>2048</v>
      </c>
      <c r="BG2">
        <f t="shared" si="1"/>
        <v>2049</v>
      </c>
      <c r="BH2">
        <f t="shared" si="1"/>
        <v>2050</v>
      </c>
      <c r="BI2">
        <f t="shared" si="1"/>
        <v>2051</v>
      </c>
      <c r="BJ2">
        <f t="shared" si="1"/>
        <v>2052</v>
      </c>
      <c r="BK2">
        <f t="shared" si="1"/>
        <v>2053</v>
      </c>
      <c r="BL2">
        <f t="shared" si="1"/>
        <v>2054</v>
      </c>
      <c r="BM2">
        <f t="shared" si="1"/>
        <v>2055</v>
      </c>
      <c r="BN2">
        <f t="shared" si="1"/>
        <v>2056</v>
      </c>
      <c r="BO2">
        <f t="shared" si="1"/>
        <v>2057</v>
      </c>
      <c r="BP2">
        <f t="shared" si="1"/>
        <v>2058</v>
      </c>
      <c r="BQ2">
        <f t="shared" si="1"/>
        <v>2059</v>
      </c>
      <c r="BR2">
        <f t="shared" si="1"/>
        <v>2060</v>
      </c>
      <c r="BS2">
        <f t="shared" si="1"/>
        <v>2061</v>
      </c>
      <c r="BT2">
        <f t="shared" si="1"/>
        <v>2062</v>
      </c>
      <c r="BU2">
        <f t="shared" si="1"/>
        <v>2063</v>
      </c>
      <c r="BV2">
        <f t="shared" si="1"/>
        <v>2064</v>
      </c>
      <c r="BW2">
        <f t="shared" si="1"/>
        <v>2065</v>
      </c>
      <c r="BX2">
        <f t="shared" si="1"/>
        <v>2066</v>
      </c>
      <c r="BY2">
        <f t="shared" si="1"/>
        <v>2067</v>
      </c>
      <c r="BZ2">
        <f t="shared" si="1"/>
        <v>2068</v>
      </c>
      <c r="CA2">
        <f t="shared" si="1"/>
        <v>2069</v>
      </c>
      <c r="CB2">
        <f t="shared" si="1"/>
        <v>2070</v>
      </c>
      <c r="CC2">
        <f t="shared" si="1"/>
        <v>2071</v>
      </c>
      <c r="CD2">
        <f t="shared" si="1"/>
        <v>2072</v>
      </c>
      <c r="CE2">
        <f t="shared" si="1"/>
        <v>2073</v>
      </c>
      <c r="CF2">
        <f t="shared" si="1"/>
        <v>2074</v>
      </c>
      <c r="CG2">
        <f t="shared" si="1"/>
        <v>2075</v>
      </c>
      <c r="CH2">
        <f t="shared" si="1"/>
        <v>2076</v>
      </c>
      <c r="CI2">
        <f t="shared" si="1"/>
        <v>2077</v>
      </c>
      <c r="CJ2">
        <f t="shared" si="1"/>
        <v>2078</v>
      </c>
      <c r="CK2">
        <f t="shared" si="1"/>
        <v>2079</v>
      </c>
      <c r="CL2">
        <f t="shared" si="1"/>
        <v>2080</v>
      </c>
      <c r="CM2">
        <f t="shared" si="1"/>
        <v>2081</v>
      </c>
      <c r="CN2">
        <f t="shared" si="1"/>
        <v>2082</v>
      </c>
      <c r="CO2">
        <f t="shared" si="1"/>
        <v>2083</v>
      </c>
      <c r="CP2">
        <f t="shared" si="1"/>
        <v>2084</v>
      </c>
      <c r="CQ2">
        <f t="shared" si="1"/>
        <v>2085</v>
      </c>
      <c r="CR2">
        <f t="shared" si="1"/>
        <v>2086</v>
      </c>
      <c r="CS2">
        <f t="shared" si="1"/>
        <v>2087</v>
      </c>
      <c r="CT2">
        <f t="shared" si="1"/>
        <v>2088</v>
      </c>
      <c r="CU2">
        <f t="shared" ref="CU2:DQ2" si="2">CT2+1</f>
        <v>2089</v>
      </c>
      <c r="CV2">
        <f t="shared" si="2"/>
        <v>2090</v>
      </c>
      <c r="CW2">
        <f t="shared" si="2"/>
        <v>2091</v>
      </c>
      <c r="CX2">
        <f t="shared" si="2"/>
        <v>2092</v>
      </c>
      <c r="CY2">
        <f t="shared" si="2"/>
        <v>2093</v>
      </c>
      <c r="CZ2">
        <f t="shared" si="2"/>
        <v>2094</v>
      </c>
      <c r="DA2">
        <f t="shared" si="2"/>
        <v>2095</v>
      </c>
      <c r="DB2">
        <f t="shared" si="2"/>
        <v>2096</v>
      </c>
      <c r="DC2">
        <f t="shared" si="2"/>
        <v>2097</v>
      </c>
      <c r="DD2">
        <f t="shared" si="2"/>
        <v>2098</v>
      </c>
      <c r="DE2">
        <f t="shared" si="2"/>
        <v>2099</v>
      </c>
      <c r="DF2">
        <f t="shared" si="2"/>
        <v>2100</v>
      </c>
      <c r="DG2">
        <f t="shared" si="2"/>
        <v>2101</v>
      </c>
      <c r="DH2">
        <f t="shared" si="2"/>
        <v>2102</v>
      </c>
      <c r="DI2">
        <f t="shared" si="2"/>
        <v>2103</v>
      </c>
      <c r="DJ2">
        <f t="shared" si="2"/>
        <v>2104</v>
      </c>
      <c r="DK2">
        <f t="shared" si="2"/>
        <v>2105</v>
      </c>
      <c r="DL2">
        <f t="shared" si="2"/>
        <v>2106</v>
      </c>
      <c r="DM2">
        <f t="shared" si="2"/>
        <v>2107</v>
      </c>
      <c r="DN2">
        <f t="shared" si="2"/>
        <v>2108</v>
      </c>
      <c r="DO2">
        <f t="shared" si="2"/>
        <v>2109</v>
      </c>
      <c r="DP2">
        <f t="shared" si="2"/>
        <v>2110</v>
      </c>
      <c r="DQ2">
        <f t="shared" si="2"/>
        <v>2111</v>
      </c>
    </row>
    <row r="3" spans="2:121" x14ac:dyDescent="0.35">
      <c r="B3" t="s">
        <v>421</v>
      </c>
    </row>
    <row r="4" spans="2:121" x14ac:dyDescent="0.35">
      <c r="B4" t="s">
        <v>422</v>
      </c>
      <c r="AE4" s="3">
        <v>44617</v>
      </c>
      <c r="AF4" s="3">
        <v>44985</v>
      </c>
      <c r="AG4" s="3">
        <v>45343</v>
      </c>
    </row>
    <row r="5" spans="2:121" x14ac:dyDescent="0.35">
      <c r="B5" t="s">
        <v>423</v>
      </c>
      <c r="AB5" s="3">
        <v>43465</v>
      </c>
      <c r="AC5" s="3">
        <v>43830</v>
      </c>
      <c r="AD5" s="3">
        <v>44196</v>
      </c>
      <c r="AE5" s="3">
        <v>44561</v>
      </c>
      <c r="AF5" s="3">
        <v>44926</v>
      </c>
      <c r="AG5" s="3">
        <v>45291</v>
      </c>
    </row>
    <row r="10" spans="2:121" s="2" customFormat="1" x14ac:dyDescent="0.35">
      <c r="B10" s="2" t="s">
        <v>439</v>
      </c>
    </row>
    <row r="11" spans="2:121" s="4" customFormat="1" x14ac:dyDescent="0.35">
      <c r="B11" s="4" t="s">
        <v>424</v>
      </c>
      <c r="AC11" s="4">
        <v>508393</v>
      </c>
      <c r="AD11" s="4">
        <v>923885</v>
      </c>
      <c r="AE11" s="4">
        <v>1919181</v>
      </c>
      <c r="AF11" s="4">
        <v>2225052</v>
      </c>
      <c r="AG11" s="4">
        <v>2799274</v>
      </c>
      <c r="AH11" s="4">
        <f>AG11*(1+AH34)</f>
        <v>3499092.5</v>
      </c>
      <c r="AI11" s="4">
        <f t="shared" ref="AI11:AN11" si="3">AH11*(1+AI34)</f>
        <v>4373865.625</v>
      </c>
      <c r="AJ11" s="4">
        <f t="shared" si="3"/>
        <v>5467332.03125</v>
      </c>
      <c r="AK11" s="4">
        <f t="shared" si="3"/>
        <v>6834165.0390625</v>
      </c>
      <c r="AL11" s="4">
        <f t="shared" si="3"/>
        <v>8542706.298828125</v>
      </c>
      <c r="AM11" s="4">
        <f>AL11*(1+AM34)</f>
        <v>10678382.873535156</v>
      </c>
      <c r="AN11" s="4">
        <f>AM11*(1+AN34)</f>
        <v>13347978.591918945</v>
      </c>
      <c r="AO11" s="4">
        <f>AN11*(1+Valuations!B7)</f>
        <v>13481458.377838135</v>
      </c>
      <c r="AP11" s="4">
        <f>AO11*(1+Valuations!C7)</f>
        <v>13481458.377838135</v>
      </c>
      <c r="AQ11" s="4">
        <f>AP11*(1+Valuations!D7)</f>
        <v>13481458.377838135</v>
      </c>
      <c r="AR11" s="4">
        <f>AQ11*(1+Valuations!E7)</f>
        <v>13481458.377838135</v>
      </c>
      <c r="AS11" s="4">
        <f>AR11*(1+Valuations!F7)</f>
        <v>13481458.377838135</v>
      </c>
      <c r="AT11" s="4">
        <f>AS11*(1+Valuations!G7)</f>
        <v>13481458.377838135</v>
      </c>
      <c r="AU11" s="4">
        <f>AT11*(1+Valuations!H7)</f>
        <v>13481458.377838135</v>
      </c>
      <c r="AV11" s="4">
        <f>AU11*(1+Valuations!I7)</f>
        <v>13481458.377838135</v>
      </c>
      <c r="AW11" s="4">
        <f>AV11*(1+Valuations!J7)</f>
        <v>13481458.377838135</v>
      </c>
      <c r="AX11" s="4">
        <f>AW11*(1+Valuations!K7)</f>
        <v>13481458.377838135</v>
      </c>
      <c r="AY11" s="4">
        <f>AX11*(1+Valuations!L7)</f>
        <v>13481458.377838135</v>
      </c>
      <c r="AZ11" s="4">
        <f>AY11*(1+Valuations!M7)</f>
        <v>13481458.377838135</v>
      </c>
      <c r="BA11" s="4">
        <f>AZ11*(1+Valuations!N7)</f>
        <v>13481458.377838135</v>
      </c>
      <c r="BB11" s="4">
        <f>BA11*(1+Valuations!O7)</f>
        <v>13481458.377838135</v>
      </c>
      <c r="BC11" s="4">
        <f>BB11*(1+Valuations!P7)</f>
        <v>13481458.377838135</v>
      </c>
      <c r="BD11" s="4">
        <f>BC11*(1+Valuations!Q7)</f>
        <v>13481458.377838135</v>
      </c>
      <c r="BE11" s="4">
        <f>BD11*(1+Valuations!R7)</f>
        <v>13481458.377838135</v>
      </c>
      <c r="BF11" s="4">
        <f>BE11*(1+Valuations!S7)</f>
        <v>13481458.377838135</v>
      </c>
      <c r="BG11" s="4">
        <f>BF11*(1+Valuations!T7)</f>
        <v>13481458.377838135</v>
      </c>
      <c r="BH11" s="4">
        <f>BG11*(1+Valuations!U7)</f>
        <v>13481458.377838135</v>
      </c>
      <c r="BI11" s="4">
        <f>BH11*(1+Valuations!V7)</f>
        <v>13481458.377838135</v>
      </c>
      <c r="BJ11" s="4">
        <f>BI11*(1+Valuations!W7)</f>
        <v>13481458.377838135</v>
      </c>
      <c r="BK11" s="4">
        <f>BJ11*(1+Valuations!X7)</f>
        <v>13481458.377838135</v>
      </c>
      <c r="BL11" s="4">
        <f>BK11*(1+Valuations!Y7)</f>
        <v>13481458.377838135</v>
      </c>
      <c r="BM11" s="4">
        <f>BL11*(1+Valuations!Z7)</f>
        <v>13481458.377838135</v>
      </c>
      <c r="BN11" s="4">
        <f>BM11*(1+Valuations!AA7)</f>
        <v>13481458.377838135</v>
      </c>
      <c r="BO11" s="4">
        <f>BN11*(1+Valuations!AB7)</f>
        <v>13481458.377838135</v>
      </c>
      <c r="BP11" s="4">
        <f>BO11*(1+Valuations!AC7)</f>
        <v>13481458.377838135</v>
      </c>
      <c r="BQ11" s="4">
        <f>BP11*(1+Valuations!AD7)</f>
        <v>13481458.377838135</v>
      </c>
      <c r="BR11" s="4">
        <f>BQ11*(1+Valuations!AE7)</f>
        <v>13481458.377838135</v>
      </c>
      <c r="BS11" s="4">
        <f>BR11*(1+Valuations!AF7)</f>
        <v>13481458.377838135</v>
      </c>
      <c r="BT11" s="4">
        <f>BS11*(1+Valuations!AG7)</f>
        <v>13481458.377838135</v>
      </c>
      <c r="BU11" s="4">
        <f>BT11*(1+Valuations!AH7)</f>
        <v>13481458.377838135</v>
      </c>
      <c r="BV11" s="4">
        <f>BU11*(1+Valuations!AI7)</f>
        <v>13481458.377838135</v>
      </c>
      <c r="BW11" s="4">
        <f>BV11*(1+Valuations!AJ7)</f>
        <v>13481458.377838135</v>
      </c>
      <c r="BX11" s="4">
        <f>BW11*(1+Valuations!AK7)</f>
        <v>13481458.377838135</v>
      </c>
      <c r="BY11" s="4">
        <f>BX11*(1+Valuations!AL7)</f>
        <v>13481458.377838135</v>
      </c>
      <c r="BZ11" s="4">
        <f>BY11*(1+Valuations!AM7)</f>
        <v>13481458.377838135</v>
      </c>
      <c r="CA11" s="4">
        <f>BZ11*(1+Valuations!AN7)</f>
        <v>13481458.377838135</v>
      </c>
      <c r="CB11" s="4">
        <f>CA11*(1+Valuations!AO7)</f>
        <v>13481458.377838135</v>
      </c>
      <c r="CC11" s="4">
        <f>CB11*(1+Valuations!AP7)</f>
        <v>13481458.377838135</v>
      </c>
      <c r="CD11" s="4">
        <f>CC11*(1+Valuations!AQ7)</f>
        <v>13481458.377838135</v>
      </c>
      <c r="CE11" s="4">
        <f>CD11*(1+Valuations!AR7)</f>
        <v>13481458.377838135</v>
      </c>
      <c r="CF11" s="4">
        <f>CE11*(1+Valuations!AS7)</f>
        <v>13481458.377838135</v>
      </c>
      <c r="CG11" s="4">
        <f>CF11*(1+Valuations!AT7)</f>
        <v>13481458.377838135</v>
      </c>
      <c r="CH11" s="4">
        <f>CG11*(1+Valuations!AU7)</f>
        <v>13481458.377838135</v>
      </c>
      <c r="CI11" s="4">
        <f>CH11*(1+Valuations!AV7)</f>
        <v>13481458.377838135</v>
      </c>
      <c r="CJ11" s="4">
        <f>CI11*(1+Valuations!AW7)</f>
        <v>13481458.377838135</v>
      </c>
      <c r="CK11" s="4">
        <f>CJ11*(1+Valuations!AX7)</f>
        <v>13481458.377838135</v>
      </c>
      <c r="CL11" s="4">
        <f>CK11*(1+Valuations!AY7)</f>
        <v>13481458.377838135</v>
      </c>
      <c r="CM11" s="4">
        <f>CL11*(1+Valuations!AZ7)</f>
        <v>13481458.377838135</v>
      </c>
      <c r="CN11" s="4">
        <f>CM11*(1+Valuations!BA7)</f>
        <v>13481458.377838135</v>
      </c>
      <c r="CO11" s="4">
        <f>CN11*(1+Valuations!BB7)</f>
        <v>13481458.377838135</v>
      </c>
      <c r="CP11" s="4">
        <f>CO11*(1+Valuations!BC7)</f>
        <v>13481458.377838135</v>
      </c>
      <c r="CQ11" s="4">
        <f>CP11*(1+Valuations!BD7)</f>
        <v>13481458.377838135</v>
      </c>
      <c r="CR11" s="4">
        <f>CQ11*(1+Valuations!BE7)</f>
        <v>13481458.377838135</v>
      </c>
      <c r="CS11" s="4">
        <f>CR11*(1+Valuations!BF7)</f>
        <v>13481458.377838135</v>
      </c>
      <c r="CT11" s="4">
        <f>CS11*(1+Valuations!BG7)</f>
        <v>13481458.377838135</v>
      </c>
      <c r="CU11" s="4">
        <f>CT11*(1+Valuations!BH7)</f>
        <v>13481458.377838135</v>
      </c>
      <c r="CV11" s="4">
        <f>CU11*(1+Valuations!BI7)</f>
        <v>13481458.377838135</v>
      </c>
      <c r="CW11" s="4">
        <f>CV11*(1+Valuations!BJ7)</f>
        <v>13481458.377838135</v>
      </c>
      <c r="CX11" s="4">
        <f>CW11*(1+Valuations!BK7)</f>
        <v>13481458.377838135</v>
      </c>
      <c r="CY11" s="4">
        <f>CX11*(1+Valuations!BL7)</f>
        <v>13481458.377838135</v>
      </c>
      <c r="CZ11" s="4">
        <f>CY11*(1+Valuations!BM7)</f>
        <v>13481458.377838135</v>
      </c>
      <c r="DA11" s="4">
        <f>CZ11*(1+Valuations!BN7)</f>
        <v>13481458.377838135</v>
      </c>
      <c r="DB11" s="4">
        <f>DA11*(1+Valuations!BO7)</f>
        <v>13481458.377838135</v>
      </c>
      <c r="DC11" s="4">
        <f>DB11*(1+Valuations!BP7)</f>
        <v>13481458.377838135</v>
      </c>
      <c r="DD11" s="4">
        <f>DC11*(1+Valuations!BQ7)</f>
        <v>13481458.377838135</v>
      </c>
      <c r="DE11" s="4">
        <f>DD11*(1+Valuations!BR7)</f>
        <v>13481458.377838135</v>
      </c>
      <c r="DF11" s="4">
        <f>DE11*(1+Valuations!BS7)</f>
        <v>13481458.377838135</v>
      </c>
      <c r="DG11" s="4">
        <f>DF11*(1+Valuations!BT7)</f>
        <v>13481458.377838135</v>
      </c>
      <c r="DH11" s="4">
        <f>DG11*(1+Valuations!BU7)</f>
        <v>13481458.377838135</v>
      </c>
      <c r="DI11" s="4">
        <f>DH11*(1+Valuations!BV7)</f>
        <v>13481458.377838135</v>
      </c>
      <c r="DJ11" s="4">
        <f>DI11*(1+Valuations!BW7)</f>
        <v>13481458.377838135</v>
      </c>
      <c r="DK11" s="4">
        <f>DJ11*(1+Valuations!BX7)</f>
        <v>13481458.377838135</v>
      </c>
      <c r="DL11" s="4">
        <f>DK11*(1+Valuations!BY7)</f>
        <v>13481458.377838135</v>
      </c>
      <c r="DM11" s="4">
        <f>DL11*(1+Valuations!BZ7)</f>
        <v>13481458.377838135</v>
      </c>
      <c r="DN11" s="4">
        <f>DM11*(1+Valuations!CA7)</f>
        <v>13481458.377838135</v>
      </c>
      <c r="DO11" s="4">
        <f>DN11*(1+Valuations!CB7)</f>
        <v>13481458.377838135</v>
      </c>
      <c r="DP11" s="4">
        <f>DO11*(1+Valuations!CC7)</f>
        <v>13481458.377838135</v>
      </c>
      <c r="DQ11" s="4">
        <f>DP11*(1+Valuations!CD7)</f>
        <v>13481458.377838135</v>
      </c>
    </row>
    <row r="12" spans="2:121" s="5" customFormat="1" x14ac:dyDescent="0.35">
      <c r="B12" s="5" t="s">
        <v>425</v>
      </c>
      <c r="AC12" s="5">
        <v>122381</v>
      </c>
      <c r="AD12" s="5">
        <v>239898</v>
      </c>
      <c r="AE12" s="5">
        <v>496870</v>
      </c>
      <c r="AF12" s="5">
        <v>547658</v>
      </c>
      <c r="AG12" s="5">
        <v>649115</v>
      </c>
    </row>
    <row r="13" spans="2:121" s="4" customFormat="1" x14ac:dyDescent="0.35">
      <c r="B13" s="4" t="s">
        <v>135</v>
      </c>
      <c r="Z13" s="4">
        <f>Z11-Z12</f>
        <v>0</v>
      </c>
      <c r="AA13" s="4">
        <f t="shared" ref="AA13:AF13" si="4">AA11-AA12</f>
        <v>0</v>
      </c>
      <c r="AB13" s="4">
        <f t="shared" si="4"/>
        <v>0</v>
      </c>
      <c r="AC13" s="4">
        <f t="shared" si="4"/>
        <v>386012</v>
      </c>
      <c r="AD13" s="4">
        <f t="shared" si="4"/>
        <v>683987</v>
      </c>
      <c r="AE13" s="4">
        <f t="shared" si="4"/>
        <v>1422311</v>
      </c>
      <c r="AF13" s="4">
        <f t="shared" si="4"/>
        <v>1677394</v>
      </c>
      <c r="AG13" s="4">
        <f>AG11-AG12</f>
        <v>2150159</v>
      </c>
    </row>
    <row r="14" spans="2:121" s="4" customFormat="1" x14ac:dyDescent="0.35">
      <c r="B14" s="4" t="s">
        <v>426</v>
      </c>
      <c r="AC14" s="4">
        <v>111976</v>
      </c>
      <c r="AD14" s="4">
        <v>328740</v>
      </c>
      <c r="AE14" s="4">
        <v>538321</v>
      </c>
      <c r="AF14" s="4">
        <v>623855</v>
      </c>
      <c r="AG14" s="4">
        <v>740752</v>
      </c>
    </row>
    <row r="15" spans="2:121" s="4" customFormat="1" x14ac:dyDescent="0.35">
      <c r="B15" s="4" t="s">
        <v>427</v>
      </c>
      <c r="AC15" s="4">
        <v>156699</v>
      </c>
      <c r="AD15" s="4">
        <v>264226</v>
      </c>
      <c r="AE15" s="4">
        <v>456498</v>
      </c>
      <c r="AF15" s="4">
        <v>689081</v>
      </c>
      <c r="AG15" s="4">
        <v>878361</v>
      </c>
    </row>
    <row r="16" spans="2:121" s="4" customFormat="1" x14ac:dyDescent="0.35">
      <c r="B16" s="4" t="s">
        <v>428</v>
      </c>
      <c r="AC16" s="4">
        <v>107095</v>
      </c>
      <c r="AD16" s="4">
        <v>201433</v>
      </c>
      <c r="AE16" s="4">
        <v>533207</v>
      </c>
      <c r="AF16" s="4">
        <v>873477</v>
      </c>
      <c r="AG16" s="4">
        <v>1253598</v>
      </c>
    </row>
    <row r="17" spans="2:33" s="4" customFormat="1" x14ac:dyDescent="0.35">
      <c r="B17" s="4" t="s">
        <v>429</v>
      </c>
      <c r="AC17" s="4">
        <v>41945</v>
      </c>
      <c r="AD17" s="4">
        <v>97341</v>
      </c>
      <c r="AE17" s="4">
        <v>303020</v>
      </c>
      <c r="AF17" s="4">
        <v>297317</v>
      </c>
      <c r="AG17" s="4">
        <v>390055</v>
      </c>
    </row>
    <row r="18" spans="2:33" s="5" customFormat="1" x14ac:dyDescent="0.35">
      <c r="B18" s="5" t="s">
        <v>430</v>
      </c>
      <c r="AC18" s="5">
        <v>44737</v>
      </c>
      <c r="AD18" s="5">
        <v>58384</v>
      </c>
      <c r="AE18" s="5">
        <v>86363</v>
      </c>
      <c r="AF18" s="5">
        <v>117448</v>
      </c>
      <c r="AG18" s="5">
        <v>146460</v>
      </c>
    </row>
    <row r="19" spans="2:33" s="6" customFormat="1" x14ac:dyDescent="0.35">
      <c r="B19" s="6" t="s">
        <v>431</v>
      </c>
      <c r="Z19" s="6">
        <f>SUM(Z14:Z18)</f>
        <v>0</v>
      </c>
      <c r="AA19" s="6">
        <f t="shared" ref="AA19:AF19" si="5">SUM(AA14:AA18)</f>
        <v>0</v>
      </c>
      <c r="AB19" s="6">
        <f t="shared" si="5"/>
        <v>0</v>
      </c>
      <c r="AC19" s="6">
        <f t="shared" si="5"/>
        <v>462452</v>
      </c>
      <c r="AD19" s="6">
        <f t="shared" si="5"/>
        <v>950124</v>
      </c>
      <c r="AE19" s="6">
        <f t="shared" si="5"/>
        <v>1917409</v>
      </c>
      <c r="AF19" s="6">
        <f t="shared" si="5"/>
        <v>2601178</v>
      </c>
      <c r="AG19" s="6">
        <f>SUM(AG14:AG18)</f>
        <v>3409226</v>
      </c>
    </row>
    <row r="20" spans="2:33" s="4" customFormat="1" x14ac:dyDescent="0.35">
      <c r="B20" s="4" t="s">
        <v>192</v>
      </c>
      <c r="Z20" s="4">
        <f>Z13-Z19</f>
        <v>0</v>
      </c>
      <c r="AA20" s="4">
        <f t="shared" ref="AA20:AF20" si="6">AA13-AA19</f>
        <v>0</v>
      </c>
      <c r="AB20" s="4">
        <f t="shared" si="6"/>
        <v>0</v>
      </c>
      <c r="AC20" s="4">
        <f t="shared" si="6"/>
        <v>-76440</v>
      </c>
      <c r="AD20" s="4">
        <f t="shared" si="6"/>
        <v>-266137</v>
      </c>
      <c r="AE20" s="4">
        <f t="shared" si="6"/>
        <v>-495098</v>
      </c>
      <c r="AF20" s="4">
        <f t="shared" si="6"/>
        <v>-923784</v>
      </c>
      <c r="AG20" s="4">
        <f>AG13-AG19</f>
        <v>-1259067</v>
      </c>
    </row>
    <row r="21" spans="2:33" s="4" customFormat="1" x14ac:dyDescent="0.35">
      <c r="B21" s="4" t="s">
        <v>175</v>
      </c>
      <c r="AC21" s="4">
        <v>6546</v>
      </c>
      <c r="AD21" s="4">
        <v>1822</v>
      </c>
      <c r="AE21" s="4">
        <v>92</v>
      </c>
      <c r="AF21" s="4">
        <v>38842</v>
      </c>
      <c r="AG21" s="4">
        <v>141818</v>
      </c>
    </row>
    <row r="22" spans="2:33" s="4" customFormat="1" x14ac:dyDescent="0.35">
      <c r="B22" s="4" t="s">
        <v>180</v>
      </c>
      <c r="AC22" s="4">
        <v>0</v>
      </c>
      <c r="AD22" s="4">
        <v>0</v>
      </c>
      <c r="AE22" s="4">
        <v>-6998</v>
      </c>
      <c r="AF22" s="4">
        <v>-39903</v>
      </c>
      <c r="AG22" s="4">
        <v>-40707</v>
      </c>
    </row>
    <row r="23" spans="2:33" s="5" customFormat="1" x14ac:dyDescent="0.35">
      <c r="B23" s="5" t="s">
        <v>432</v>
      </c>
      <c r="AC23" s="5">
        <v>-1211</v>
      </c>
      <c r="AD23" s="5">
        <v>-32</v>
      </c>
      <c r="AE23" s="5">
        <v>-1796</v>
      </c>
      <c r="AF23" s="5">
        <v>-5744</v>
      </c>
      <c r="AG23" s="5">
        <v>-527</v>
      </c>
    </row>
    <row r="24" spans="2:33" s="4" customFormat="1" x14ac:dyDescent="0.35">
      <c r="B24" s="4" t="s">
        <v>433</v>
      </c>
      <c r="Z24" s="4">
        <f>Z20+SUM(Z21:Z23)</f>
        <v>0</v>
      </c>
      <c r="AA24" s="4">
        <f t="shared" ref="AA24:AF24" si="7">AA20+SUM(AA21:AA23)</f>
        <v>0</v>
      </c>
      <c r="AB24" s="4">
        <f t="shared" si="7"/>
        <v>0</v>
      </c>
      <c r="AC24" s="4">
        <f t="shared" si="7"/>
        <v>-71105</v>
      </c>
      <c r="AD24" s="4">
        <f t="shared" si="7"/>
        <v>-264347</v>
      </c>
      <c r="AE24" s="4">
        <f t="shared" si="7"/>
        <v>-503800</v>
      </c>
      <c r="AF24" s="4">
        <f t="shared" si="7"/>
        <v>-930589</v>
      </c>
      <c r="AG24" s="4">
        <f>AG20+SUM(AG21:AG23)</f>
        <v>-1158483</v>
      </c>
    </row>
    <row r="25" spans="2:33" s="5" customFormat="1" x14ac:dyDescent="0.35">
      <c r="B25" s="5" t="s">
        <v>434</v>
      </c>
      <c r="AC25" s="5">
        <v>9</v>
      </c>
      <c r="AD25" s="5">
        <v>-6656</v>
      </c>
      <c r="AE25" s="5">
        <v>-320</v>
      </c>
      <c r="AF25" s="5">
        <v>3552</v>
      </c>
      <c r="AG25" s="5">
        <v>454</v>
      </c>
    </row>
    <row r="26" spans="2:33" s="4" customFormat="1" x14ac:dyDescent="0.35">
      <c r="B26" s="4" t="s">
        <v>435</v>
      </c>
      <c r="Z26" s="4">
        <f>Z24-Z25</f>
        <v>0</v>
      </c>
      <c r="AA26" s="4">
        <f t="shared" ref="AA26:AF26" si="8">AA24-AA25</f>
        <v>0</v>
      </c>
      <c r="AB26" s="4">
        <f t="shared" si="8"/>
        <v>0</v>
      </c>
      <c r="AC26" s="4">
        <f t="shared" si="8"/>
        <v>-71114</v>
      </c>
      <c r="AD26" s="4">
        <f t="shared" si="8"/>
        <v>-257691</v>
      </c>
      <c r="AE26" s="4">
        <f t="shared" si="8"/>
        <v>-503480</v>
      </c>
      <c r="AF26" s="4">
        <f t="shared" si="8"/>
        <v>-934141</v>
      </c>
      <c r="AG26" s="4">
        <f>AG24-AG25</f>
        <v>-1158937</v>
      </c>
    </row>
    <row r="27" spans="2:33" s="5" customFormat="1" x14ac:dyDescent="0.35">
      <c r="B27" s="5" t="s">
        <v>436</v>
      </c>
      <c r="AC27" s="5">
        <v>-146</v>
      </c>
      <c r="AD27" s="5">
        <v>-4437</v>
      </c>
      <c r="AE27" s="5">
        <v>-11829</v>
      </c>
      <c r="AF27" s="5">
        <v>-9775</v>
      </c>
      <c r="AG27" s="5">
        <v>-6991</v>
      </c>
    </row>
    <row r="28" spans="2:33" s="4" customFormat="1" x14ac:dyDescent="0.35">
      <c r="B28" s="4" t="s">
        <v>437</v>
      </c>
      <c r="Z28" s="4">
        <f>Z26-Z27</f>
        <v>0</v>
      </c>
      <c r="AA28" s="4">
        <f t="shared" ref="AA28:AF28" si="9">AA26-AA27</f>
        <v>0</v>
      </c>
      <c r="AB28" s="4">
        <f t="shared" si="9"/>
        <v>0</v>
      </c>
      <c r="AC28" s="4">
        <f t="shared" si="9"/>
        <v>-70968</v>
      </c>
      <c r="AD28" s="4">
        <f t="shared" si="9"/>
        <v>-253254</v>
      </c>
      <c r="AE28" s="4">
        <f t="shared" si="9"/>
        <v>-491651</v>
      </c>
      <c r="AF28" s="4">
        <f t="shared" si="9"/>
        <v>-924366</v>
      </c>
      <c r="AG28" s="4">
        <f>AG26-AG27</f>
        <v>-1151946</v>
      </c>
    </row>
    <row r="30" spans="2:33" s="7" customFormat="1" x14ac:dyDescent="0.35">
      <c r="B30" s="7" t="s">
        <v>438</v>
      </c>
      <c r="Z30" s="7" t="e">
        <f>Z28/Z31</f>
        <v>#DIV/0!</v>
      </c>
      <c r="AA30" s="7" t="e">
        <f t="shared" ref="AA30:AF30" si="10">AA28/AA31</f>
        <v>#DIV/0!</v>
      </c>
      <c r="AB30" s="7" t="e">
        <f t="shared" si="10"/>
        <v>#DIV/0!</v>
      </c>
      <c r="AC30" s="7">
        <f t="shared" si="10"/>
        <v>-0.43525032045188317</v>
      </c>
      <c r="AD30" s="7">
        <f t="shared" si="10"/>
        <v>-1.390680255672458</v>
      </c>
      <c r="AE30" s="7">
        <f t="shared" si="10"/>
        <v>-0.971915043352087</v>
      </c>
      <c r="AF30" s="7">
        <f t="shared" si="10"/>
        <v>-1.5520981128653919</v>
      </c>
      <c r="AG30" s="7">
        <f>AG28/AG31</f>
        <v>-1.8686922596500903</v>
      </c>
    </row>
    <row r="31" spans="2:33" s="4" customFormat="1" x14ac:dyDescent="0.35">
      <c r="B31" s="4" t="s">
        <v>2</v>
      </c>
      <c r="AC31" s="4">
        <v>163051</v>
      </c>
      <c r="AD31" s="4">
        <v>182108</v>
      </c>
      <c r="AE31" s="4">
        <v>505858</v>
      </c>
      <c r="AF31" s="4">
        <v>595559</v>
      </c>
      <c r="AG31" s="4">
        <v>616445</v>
      </c>
    </row>
    <row r="32" spans="2:33" s="4" customFormat="1" x14ac:dyDescent="0.35">
      <c r="AG32" s="4" t="e">
        <f>AG28/AG33</f>
        <v>#DIV/0!</v>
      </c>
    </row>
    <row r="33" spans="2:40" s="9" customFormat="1" x14ac:dyDescent="0.35">
      <c r="B33" s="9" t="s">
        <v>452</v>
      </c>
    </row>
    <row r="34" spans="2:40" s="10" customFormat="1" x14ac:dyDescent="0.35">
      <c r="B34" s="10" t="s">
        <v>424</v>
      </c>
      <c r="AB34" s="10" t="e">
        <f>(AB$11-AA$11)/ABS(AA$11)</f>
        <v>#DIV/0!</v>
      </c>
      <c r="AC34" s="10" t="e">
        <f t="shared" ref="AC34:AG34" si="11">(AC$11-AB$11)/ABS(AB$11)</f>
        <v>#DIV/0!</v>
      </c>
      <c r="AD34" s="10">
        <f t="shared" si="11"/>
        <v>0.81726538327632359</v>
      </c>
      <c r="AE34" s="10">
        <f t="shared" si="11"/>
        <v>1.0772942519902369</v>
      </c>
      <c r="AF34" s="10">
        <f t="shared" si="11"/>
        <v>0.15937579623808282</v>
      </c>
      <c r="AG34" s="10">
        <f t="shared" si="11"/>
        <v>0.2580712720421815</v>
      </c>
      <c r="AH34" s="10">
        <v>0.25</v>
      </c>
      <c r="AI34" s="10">
        <v>0.25</v>
      </c>
      <c r="AJ34" s="10">
        <v>0.25</v>
      </c>
      <c r="AK34" s="10">
        <v>0.25</v>
      </c>
      <c r="AL34" s="10">
        <v>0.25</v>
      </c>
      <c r="AM34" s="10">
        <v>0.25</v>
      </c>
      <c r="AN34" s="10">
        <v>0.25</v>
      </c>
    </row>
    <row r="35" spans="2:40" s="10" customFormat="1" x14ac:dyDescent="0.35">
      <c r="B35" s="10" t="s">
        <v>453</v>
      </c>
      <c r="AB35" s="10" t="e">
        <f>(AB$28-AA$28)/ABS(AA$28)</f>
        <v>#DIV/0!</v>
      </c>
      <c r="AC35" s="10" t="e">
        <f t="shared" ref="AC35:AG35" si="12">(AC$28-AB$28)/ABS(AB$28)</f>
        <v>#DIV/0!</v>
      </c>
      <c r="AD35" s="10">
        <f t="shared" si="12"/>
        <v>-2.5685661143050389</v>
      </c>
      <c r="AE35" s="10">
        <f t="shared" si="12"/>
        <v>-0.94133557614094943</v>
      </c>
      <c r="AF35" s="10">
        <f t="shared" si="12"/>
        <v>-0.88012634978877291</v>
      </c>
      <c r="AG35" s="10">
        <f t="shared" si="12"/>
        <v>-0.24620118005205729</v>
      </c>
    </row>
    <row r="38" spans="2:40" s="2" customFormat="1" x14ac:dyDescent="0.35">
      <c r="B38" s="2" t="s">
        <v>455</v>
      </c>
    </row>
    <row r="39" spans="2:40" s="4" customFormat="1" x14ac:dyDescent="0.35">
      <c r="B39" s="4" t="s">
        <v>4</v>
      </c>
      <c r="AB39" s="4" cm="1">
        <f t="array" ref="AB39:AG39">_xldudf_WISE($B$1,"Cash And Short Term Investments",AB$2:AG$2,,1000)</f>
        <v>284317</v>
      </c>
      <c r="AC39" s="4">
        <v>358540</v>
      </c>
      <c r="AD39" s="4">
        <v>893943</v>
      </c>
      <c r="AE39" s="4">
        <v>3004300</v>
      </c>
      <c r="AF39" s="4">
        <v>2977474</v>
      </c>
      <c r="AG39" s="4">
        <v>2193274</v>
      </c>
    </row>
    <row r="40" spans="2:40" s="4" customFormat="1" x14ac:dyDescent="0.35">
      <c r="B40" s="4" t="s">
        <v>444</v>
      </c>
      <c r="AB40" s="4" cm="1">
        <f t="array" ref="AB40:AG40">_xldudf_WISE($B$1,"Short Term Debt",AB$2:AG$2,,1000)</f>
        <v>12028</v>
      </c>
      <c r="AC40" s="4">
        <v>24448</v>
      </c>
      <c r="AD40" s="4">
        <v>41699</v>
      </c>
      <c r="AE40" s="4">
        <v>51303</v>
      </c>
      <c r="AF40" s="4">
        <v>73235</v>
      </c>
      <c r="AG40" s="4">
        <v>111293</v>
      </c>
    </row>
    <row r="41" spans="2:40" s="5" customFormat="1" x14ac:dyDescent="0.35">
      <c r="B41" s="5" t="s">
        <v>445</v>
      </c>
      <c r="N41" s="8"/>
      <c r="AB41" s="5" cm="1">
        <f t="array" ref="AB41:AG41">_xldudf_WISE($B$1,"Long Term Debt",AB$2:AG$2,,1000)</f>
        <v>187191</v>
      </c>
      <c r="AC41" s="5">
        <v>187191</v>
      </c>
      <c r="AD41" s="5">
        <v>344827</v>
      </c>
      <c r="AE41" s="5">
        <v>1182339</v>
      </c>
      <c r="AF41" s="5">
        <v>1483574</v>
      </c>
      <c r="AG41" s="5">
        <v>1005000</v>
      </c>
    </row>
    <row r="42" spans="2:40" s="4" customFormat="1" x14ac:dyDescent="0.35">
      <c r="B42" s="4" t="s">
        <v>446</v>
      </c>
      <c r="AB42" s="4">
        <f>AB39-SUM(AB40:AB41)</f>
        <v>85098</v>
      </c>
      <c r="AC42" s="4">
        <f t="shared" ref="AC42:AF42" si="13">AC39-SUM(AC40:AC41)</f>
        <v>146901</v>
      </c>
      <c r="AD42" s="4">
        <f t="shared" si="13"/>
        <v>507417</v>
      </c>
      <c r="AE42" s="4">
        <f t="shared" si="13"/>
        <v>1770658</v>
      </c>
      <c r="AF42" s="4">
        <f t="shared" si="13"/>
        <v>1420665</v>
      </c>
      <c r="AG42" s="4">
        <f>AG39-SUM(AG40:AG41)</f>
        <v>1076981</v>
      </c>
    </row>
    <row r="44" spans="2:40" s="2" customFormat="1" x14ac:dyDescent="0.35">
      <c r="B44" s="2" t="s">
        <v>440</v>
      </c>
    </row>
    <row r="45" spans="2:40" s="4" customFormat="1" x14ac:dyDescent="0.35">
      <c r="B45" s="4" t="s">
        <v>441</v>
      </c>
      <c r="AB45" s="4" cm="1">
        <f t="array" ref="AB45:AG45">_xldudf_WISE($B$1,"Operating Cash Flow",AB$2:AG$2,,1000)</f>
        <v>101038</v>
      </c>
      <c r="AC45" s="4">
        <v>99185</v>
      </c>
      <c r="AD45" s="4">
        <v>524340</v>
      </c>
      <c r="AE45" s="4">
        <v>659109</v>
      </c>
      <c r="AF45" s="4">
        <v>369296</v>
      </c>
      <c r="AG45" s="4">
        <v>458180</v>
      </c>
    </row>
    <row r="46" spans="2:40" s="5" customFormat="1" x14ac:dyDescent="0.35">
      <c r="B46" s="5" t="s">
        <v>442</v>
      </c>
      <c r="AB46" s="5" cm="1">
        <f t="array" ref="AB46:AG46">_xldudf_WISE($B$1,"Capital Expenditure",AB$2:AG$2,,1000)</f>
        <v>-66072</v>
      </c>
      <c r="AC46" s="5">
        <v>-84729</v>
      </c>
      <c r="AD46" s="5">
        <v>-113120</v>
      </c>
      <c r="AE46" s="5">
        <v>-101129</v>
      </c>
      <c r="AF46" s="5">
        <v>-427663</v>
      </c>
      <c r="AG46" s="5">
        <v>-334167</v>
      </c>
    </row>
    <row r="47" spans="2:40" s="4" customFormat="1" x14ac:dyDescent="0.35">
      <c r="B47" s="4" t="s">
        <v>443</v>
      </c>
      <c r="AB47" s="4" cm="1">
        <f t="array" ref="AB47:AG47">_xldudf_WISE($B$1,"Free Cash Flow",AB$2:AG$2,,1000)</f>
        <v>34966</v>
      </c>
      <c r="AC47" s="4">
        <v>14456</v>
      </c>
      <c r="AD47" s="4">
        <v>411220</v>
      </c>
      <c r="AE47" s="4">
        <v>557980</v>
      </c>
      <c r="AF47" s="4">
        <v>-58367</v>
      </c>
      <c r="AG47" s="4">
        <v>124013</v>
      </c>
    </row>
    <row r="50" spans="2:33" s="9" customFormat="1" x14ac:dyDescent="0.35">
      <c r="B50" s="9" t="s">
        <v>447</v>
      </c>
    </row>
    <row r="51" spans="2:33" s="7" customFormat="1" x14ac:dyDescent="0.35">
      <c r="B51" s="7" t="s">
        <v>448</v>
      </c>
      <c r="AB51" s="7" cm="1">
        <f t="array" ref="AB51:AG51">_xldudf_WISE($B$1,"Price To Sales Ratio",AB$2:AG$2)</f>
        <v>112.54685711296298</v>
      </c>
      <c r="AC51" s="7">
        <v>74.737977897020613</v>
      </c>
      <c r="AD51" s="7">
        <v>41.414852645080288</v>
      </c>
      <c r="AE51" s="7">
        <v>31.492170087136127</v>
      </c>
      <c r="AF51" s="7">
        <v>7.6176238308138418</v>
      </c>
      <c r="AG51" s="7">
        <v>10.068276774620848</v>
      </c>
    </row>
    <row r="52" spans="2:33" s="7" customFormat="1" x14ac:dyDescent="0.35">
      <c r="B52" s="7" t="s">
        <v>449</v>
      </c>
      <c r="AB52" s="7" cm="1">
        <f t="array" ref="AB52:AG52">_xldudf_WISE($B$1,"PE Ratio",AB$2:AG$2)</f>
        <v>-415.24583025830259</v>
      </c>
      <c r="AC52" s="7">
        <v>-534.3007677391231</v>
      </c>
      <c r="AD52" s="7">
        <v>-148.4823340202025</v>
      </c>
      <c r="AE52" s="7">
        <v>-120.04285071899578</v>
      </c>
      <c r="AF52" s="7">
        <v>-18.144593953161248</v>
      </c>
      <c r="AG52" s="7">
        <v>-24.466307795677924</v>
      </c>
    </row>
    <row r="53" spans="2:33" s="7" customFormat="1" x14ac:dyDescent="0.35">
      <c r="B53" s="7" t="s">
        <v>450</v>
      </c>
      <c r="AB53" s="7" cm="1">
        <f t="array" ref="AB53:AG53">_xldudf_WISE($B$1,"PB Ratio",AB$2:AG$2)</f>
        <v>-323.11246234174695</v>
      </c>
      <c r="AC53" s="7">
        <v>-276.7208616842305</v>
      </c>
      <c r="AD53" s="7">
        <v>-151.6021408941788</v>
      </c>
      <c r="AE53" s="7">
        <v>103.34715728167956</v>
      </c>
      <c r="AF53" s="7">
        <v>55.386173527739473</v>
      </c>
      <c r="AG53" s="7">
        <v>369.43066456940619</v>
      </c>
    </row>
    <row r="54" spans="2:33" s="7" customFormat="1" x14ac:dyDescent="0.35">
      <c r="B54" s="7" t="s">
        <v>451</v>
      </c>
      <c r="AB54" s="7" cm="1">
        <f t="array" ref="AB54:AG54">_xldudf_WISE($B$1,"PFCF Ratio",AB$2:AG$2)</f>
        <v>1045.9525396099068</v>
      </c>
      <c r="AC54" s="7">
        <v>2628.4079134615386</v>
      </c>
      <c r="AD54" s="7">
        <v>93.046449919750984</v>
      </c>
      <c r="AE54" s="7">
        <v>108.31781511882146</v>
      </c>
      <c r="AF54" s="7">
        <v>-290.39712748642211</v>
      </c>
      <c r="AG54" s="7">
        <v>227.26541088434277</v>
      </c>
    </row>
    <row r="56" spans="2:33" s="9" customFormat="1" x14ac:dyDescent="0.35">
      <c r="B56" s="9" t="s">
        <v>452</v>
      </c>
    </row>
    <row r="57" spans="2:33" s="10" customFormat="1" x14ac:dyDescent="0.35">
      <c r="B57" s="10" t="s">
        <v>424</v>
      </c>
      <c r="AB57" s="10" t="e">
        <f>(AB$11-AA$11)/ABS(AA$11)</f>
        <v>#DIV/0!</v>
      </c>
      <c r="AC57" s="10" t="e">
        <f t="shared" ref="AC57:AG57" si="14">(AC$11-AB$11)/ABS(AB$11)</f>
        <v>#DIV/0!</v>
      </c>
      <c r="AD57" s="10">
        <f t="shared" si="14"/>
        <v>0.81726538327632359</v>
      </c>
      <c r="AE57" s="10">
        <f t="shared" si="14"/>
        <v>1.0772942519902369</v>
      </c>
      <c r="AF57" s="10">
        <f t="shared" si="14"/>
        <v>0.15937579623808282</v>
      </c>
      <c r="AG57" s="10">
        <f t="shared" si="14"/>
        <v>0.2580712720421815</v>
      </c>
    </row>
    <row r="58" spans="2:33" s="10" customFormat="1" x14ac:dyDescent="0.35">
      <c r="B58" s="10" t="s">
        <v>453</v>
      </c>
      <c r="AB58" s="10" t="e">
        <f>(AB$28-AA$28)/ABS(AA$28)</f>
        <v>#DIV/0!</v>
      </c>
      <c r="AC58" s="10" t="e">
        <f t="shared" ref="AC58:AG58" si="15">(AC$28-AB$28)/ABS(AB$28)</f>
        <v>#DIV/0!</v>
      </c>
      <c r="AD58" s="10">
        <f t="shared" si="15"/>
        <v>-2.5685661143050389</v>
      </c>
      <c r="AE58" s="10">
        <f t="shared" si="15"/>
        <v>-0.94133557614094943</v>
      </c>
      <c r="AF58" s="10">
        <f t="shared" si="15"/>
        <v>-0.88012634978877291</v>
      </c>
      <c r="AG58" s="10">
        <f t="shared" si="15"/>
        <v>-0.24620118005205729</v>
      </c>
    </row>
    <row r="59" spans="2:33" s="10" customFormat="1" x14ac:dyDescent="0.35"/>
  </sheetData>
  <pageMargins left="0.75" right="0.75" top="1" bottom="1" header="0.5" footer="0.5"/>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54C0F0-189D-4FCB-9C79-50411FA0141E}">
  <dimension ref="A1:D29"/>
  <sheetViews>
    <sheetView tabSelected="1" workbookViewId="0">
      <selection activeCell="W13" sqref="W13"/>
    </sheetView>
  </sheetViews>
  <sheetFormatPr defaultRowHeight="14.5" x14ac:dyDescent="0.35"/>
  <cols>
    <col min="2" max="2" width="15" bestFit="1" customWidth="1"/>
  </cols>
  <sheetData>
    <row r="1" spans="1:4" x14ac:dyDescent="0.35">
      <c r="A1" t="e" vm="1">
        <v>#VALUE!</v>
      </c>
    </row>
    <row r="2" spans="1:4" x14ac:dyDescent="0.35">
      <c r="A2" t="s">
        <v>461</v>
      </c>
      <c r="B2" s="12" cm="1">
        <f t="array" ref="B2">_FV(A1,"Market cap",TRUE)/1000</f>
        <v>28314611.68</v>
      </c>
    </row>
    <row r="3" spans="1:4" s="4" customFormat="1" x14ac:dyDescent="0.35">
      <c r="A3" s="4" t="s">
        <v>2</v>
      </c>
      <c r="B3" s="4" cm="1">
        <f t="array" ref="B3">_FV(A1,"Shares outstanding",TRUE)/1000</f>
        <v>647200</v>
      </c>
    </row>
    <row r="6" spans="1:4" x14ac:dyDescent="0.35">
      <c r="A6" s="9" t="s">
        <v>129</v>
      </c>
      <c r="B6" s="9"/>
      <c r="C6" s="9"/>
      <c r="D6" s="9"/>
    </row>
    <row r="7" spans="1:4" s="10" customFormat="1" x14ac:dyDescent="0.35">
      <c r="A7" s="10" t="s">
        <v>456</v>
      </c>
      <c r="B7" s="10">
        <v>0.01</v>
      </c>
    </row>
    <row r="8" spans="1:4" s="10" customFormat="1" x14ac:dyDescent="0.35">
      <c r="A8" s="10" t="s">
        <v>457</v>
      </c>
      <c r="B8" s="10">
        <v>0.1</v>
      </c>
    </row>
    <row r="9" spans="1:4" x14ac:dyDescent="0.35">
      <c r="A9" t="s">
        <v>458</v>
      </c>
      <c r="B9" s="13">
        <f>NPV(B8,Model!AO11:DQ11)</f>
        <v>134754752.34912583</v>
      </c>
    </row>
    <row r="10" spans="1:4" x14ac:dyDescent="0.35">
      <c r="A10" t="s">
        <v>459</v>
      </c>
      <c r="B10" s="13">
        <f>B9/B3</f>
        <v>208.21191648505228</v>
      </c>
    </row>
    <row r="11" spans="1:4" x14ac:dyDescent="0.35">
      <c r="A11" t="s">
        <v>460</v>
      </c>
      <c r="B11" s="11" cm="1">
        <f t="array" ref="B11">_FV($A$1,"Price")</f>
        <v>43.749400000000001</v>
      </c>
    </row>
    <row r="15" spans="1:4" x14ac:dyDescent="0.35">
      <c r="A15" s="9" t="s">
        <v>453</v>
      </c>
      <c r="B15" s="9"/>
      <c r="C15" s="9"/>
      <c r="D15" s="9"/>
    </row>
    <row r="16" spans="1:4" s="10" customFormat="1" x14ac:dyDescent="0.35">
      <c r="A16" s="10" t="s">
        <v>456</v>
      </c>
      <c r="B16" s="10">
        <v>0.01</v>
      </c>
    </row>
    <row r="17" spans="1:4" s="10" customFormat="1" x14ac:dyDescent="0.35">
      <c r="A17" s="10" t="s">
        <v>457</v>
      </c>
      <c r="B17" s="10">
        <v>0.1</v>
      </c>
    </row>
    <row r="18" spans="1:4" x14ac:dyDescent="0.35">
      <c r="A18" t="s">
        <v>458</v>
      </c>
      <c r="B18" s="13"/>
    </row>
    <row r="19" spans="1:4" x14ac:dyDescent="0.35">
      <c r="A19" t="s">
        <v>459</v>
      </c>
      <c r="B19" s="13">
        <f>B18/$B$3</f>
        <v>0</v>
      </c>
    </row>
    <row r="20" spans="1:4" x14ac:dyDescent="0.35">
      <c r="A20" t="s">
        <v>460</v>
      </c>
      <c r="B20" s="11" cm="1">
        <f t="array" ref="B20">_FV($A$1,"Price")</f>
        <v>43.749400000000001</v>
      </c>
    </row>
    <row r="24" spans="1:4" x14ac:dyDescent="0.35">
      <c r="A24" s="9" t="s">
        <v>129</v>
      </c>
      <c r="B24" s="9"/>
      <c r="C24" s="9"/>
      <c r="D24" s="9"/>
    </row>
    <row r="25" spans="1:4" s="10" customFormat="1" x14ac:dyDescent="0.35">
      <c r="A25" s="10" t="s">
        <v>456</v>
      </c>
      <c r="B25" s="10">
        <v>0.01</v>
      </c>
    </row>
    <row r="26" spans="1:4" s="10" customFormat="1" x14ac:dyDescent="0.35">
      <c r="A26" s="10" t="s">
        <v>457</v>
      </c>
      <c r="B26" s="10">
        <v>0.1</v>
      </c>
    </row>
    <row r="27" spans="1:4" x14ac:dyDescent="0.35">
      <c r="A27" t="s">
        <v>458</v>
      </c>
    </row>
    <row r="28" spans="1:4" x14ac:dyDescent="0.35">
      <c r="A28" t="s">
        <v>459</v>
      </c>
      <c r="B28" s="13">
        <f>B27/$B$3</f>
        <v>0</v>
      </c>
    </row>
    <row r="29" spans="1:4" x14ac:dyDescent="0.35">
      <c r="A29" t="s">
        <v>460</v>
      </c>
      <c r="B29" s="11" cm="1">
        <f t="array" ref="B29">_FV($A$1,"Price")</f>
        <v>43.749400000000001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R25"/>
  <sheetViews>
    <sheetView workbookViewId="0">
      <selection activeCell="N19" sqref="N19"/>
    </sheetView>
  </sheetViews>
  <sheetFormatPr defaultRowHeight="14.5" x14ac:dyDescent="0.35"/>
  <cols>
    <col min="1" max="1" width="21.1796875" customWidth="1"/>
  </cols>
  <sheetData>
    <row r="1" spans="1:18" x14ac:dyDescent="0.35">
      <c r="B1" s="1">
        <v>2006</v>
      </c>
      <c r="C1" s="1">
        <v>2007</v>
      </c>
      <c r="D1" s="1">
        <v>2008</v>
      </c>
      <c r="E1" s="1">
        <v>2009</v>
      </c>
      <c r="F1" s="1">
        <v>2010</v>
      </c>
      <c r="G1" s="1">
        <v>2011</v>
      </c>
      <c r="H1" s="1">
        <v>2012</v>
      </c>
      <c r="I1" s="1">
        <v>2013</v>
      </c>
      <c r="J1" s="1">
        <v>2014</v>
      </c>
      <c r="K1" s="1">
        <v>2015</v>
      </c>
      <c r="L1" s="1">
        <v>2016</v>
      </c>
      <c r="M1" s="1">
        <v>2017</v>
      </c>
      <c r="N1" s="1">
        <v>2018</v>
      </c>
      <c r="O1" s="1">
        <v>2019</v>
      </c>
      <c r="P1" s="1">
        <v>2020</v>
      </c>
      <c r="Q1" s="1">
        <v>2021</v>
      </c>
      <c r="R1" s="1">
        <v>2022</v>
      </c>
    </row>
    <row r="2" spans="1:18" x14ac:dyDescent="0.35">
      <c r="A2" s="1" t="s">
        <v>16</v>
      </c>
      <c r="B2" t="s">
        <v>17</v>
      </c>
      <c r="C2" t="s">
        <v>17</v>
      </c>
      <c r="D2" t="s">
        <v>17</v>
      </c>
      <c r="E2" t="s">
        <v>17</v>
      </c>
      <c r="F2" t="s">
        <v>17</v>
      </c>
      <c r="G2" t="s">
        <v>17</v>
      </c>
      <c r="H2" t="s">
        <v>17</v>
      </c>
      <c r="I2" t="s">
        <v>17</v>
      </c>
      <c r="J2" t="s">
        <v>17</v>
      </c>
      <c r="K2" t="s">
        <v>17</v>
      </c>
      <c r="L2" t="s">
        <v>17</v>
      </c>
      <c r="M2" t="s">
        <v>17</v>
      </c>
      <c r="N2" t="s">
        <v>18</v>
      </c>
      <c r="O2" t="s">
        <v>19</v>
      </c>
      <c r="P2" t="s">
        <v>20</v>
      </c>
      <c r="Q2" t="s">
        <v>21</v>
      </c>
      <c r="R2" t="s">
        <v>22</v>
      </c>
    </row>
    <row r="3" spans="1:18" x14ac:dyDescent="0.35">
      <c r="A3" s="1" t="s">
        <v>23</v>
      </c>
      <c r="B3" t="s">
        <v>17</v>
      </c>
      <c r="C3" t="s">
        <v>17</v>
      </c>
      <c r="D3" t="s">
        <v>17</v>
      </c>
      <c r="E3" t="s">
        <v>17</v>
      </c>
      <c r="F3" t="s">
        <v>17</v>
      </c>
      <c r="G3" t="s">
        <v>17</v>
      </c>
      <c r="H3" t="s">
        <v>17</v>
      </c>
      <c r="I3" t="s">
        <v>17</v>
      </c>
      <c r="J3" t="s">
        <v>17</v>
      </c>
      <c r="K3" t="s">
        <v>17</v>
      </c>
      <c r="L3" t="s">
        <v>17</v>
      </c>
      <c r="M3" t="s">
        <v>17</v>
      </c>
      <c r="N3" t="s">
        <v>24</v>
      </c>
      <c r="O3" t="s">
        <v>25</v>
      </c>
      <c r="P3" t="s">
        <v>26</v>
      </c>
      <c r="Q3" t="s">
        <v>27</v>
      </c>
      <c r="R3" t="s">
        <v>28</v>
      </c>
    </row>
    <row r="4" spans="1:18" x14ac:dyDescent="0.35">
      <c r="A4" s="1" t="s">
        <v>29</v>
      </c>
      <c r="B4" t="s">
        <v>17</v>
      </c>
      <c r="C4" t="s">
        <v>17</v>
      </c>
      <c r="D4" t="s">
        <v>17</v>
      </c>
      <c r="E4" t="s">
        <v>17</v>
      </c>
      <c r="F4" t="s">
        <v>17</v>
      </c>
      <c r="G4" t="s">
        <v>17</v>
      </c>
      <c r="H4" t="s">
        <v>17</v>
      </c>
      <c r="I4" t="s">
        <v>17</v>
      </c>
      <c r="J4" t="s">
        <v>17</v>
      </c>
      <c r="K4" t="s">
        <v>17</v>
      </c>
      <c r="L4" t="s">
        <v>17</v>
      </c>
      <c r="M4" t="s">
        <v>17</v>
      </c>
      <c r="N4" t="s">
        <v>30</v>
      </c>
      <c r="O4" t="s">
        <v>31</v>
      </c>
      <c r="P4" t="s">
        <v>32</v>
      </c>
      <c r="Q4" t="s">
        <v>33</v>
      </c>
      <c r="R4" t="s">
        <v>34</v>
      </c>
    </row>
    <row r="5" spans="1:18" x14ac:dyDescent="0.35">
      <c r="A5" s="1" t="s">
        <v>35</v>
      </c>
      <c r="B5" t="s">
        <v>17</v>
      </c>
      <c r="C5" t="s">
        <v>17</v>
      </c>
      <c r="D5" t="s">
        <v>17</v>
      </c>
      <c r="E5" t="s">
        <v>17</v>
      </c>
      <c r="F5" t="s">
        <v>17</v>
      </c>
      <c r="G5" t="s">
        <v>17</v>
      </c>
      <c r="H5" t="s">
        <v>17</v>
      </c>
      <c r="I5" t="s">
        <v>17</v>
      </c>
      <c r="J5" t="s">
        <v>17</v>
      </c>
      <c r="K5" t="s">
        <v>17</v>
      </c>
      <c r="L5" t="s">
        <v>17</v>
      </c>
      <c r="M5" t="s">
        <v>17</v>
      </c>
      <c r="N5" t="s">
        <v>17</v>
      </c>
      <c r="O5" t="s">
        <v>17</v>
      </c>
      <c r="P5" t="s">
        <v>17</v>
      </c>
      <c r="Q5" t="s">
        <v>17</v>
      </c>
      <c r="R5" t="s">
        <v>17</v>
      </c>
    </row>
    <row r="6" spans="1:18" x14ac:dyDescent="0.35">
      <c r="A6" s="1" t="s">
        <v>36</v>
      </c>
      <c r="B6" t="s">
        <v>17</v>
      </c>
      <c r="C6" t="s">
        <v>17</v>
      </c>
      <c r="D6" t="s">
        <v>17</v>
      </c>
      <c r="E6" t="s">
        <v>17</v>
      </c>
      <c r="F6" t="s">
        <v>17</v>
      </c>
      <c r="G6" t="s">
        <v>17</v>
      </c>
      <c r="H6" t="s">
        <v>17</v>
      </c>
      <c r="I6" t="s">
        <v>17</v>
      </c>
      <c r="J6" t="s">
        <v>17</v>
      </c>
      <c r="K6" t="s">
        <v>17</v>
      </c>
      <c r="L6" t="s">
        <v>17</v>
      </c>
      <c r="M6" t="s">
        <v>17</v>
      </c>
      <c r="N6" t="s">
        <v>37</v>
      </c>
      <c r="O6" t="s">
        <v>38</v>
      </c>
      <c r="P6" t="s">
        <v>39</v>
      </c>
      <c r="Q6" t="s">
        <v>40</v>
      </c>
      <c r="R6" t="s">
        <v>41</v>
      </c>
    </row>
    <row r="7" spans="1:18" x14ac:dyDescent="0.35">
      <c r="A7" s="1" t="s">
        <v>42</v>
      </c>
      <c r="B7" t="s">
        <v>17</v>
      </c>
      <c r="C7" t="s">
        <v>17</v>
      </c>
      <c r="D7" t="s">
        <v>17</v>
      </c>
      <c r="E7" t="s">
        <v>17</v>
      </c>
      <c r="F7" t="s">
        <v>17</v>
      </c>
      <c r="G7" t="s">
        <v>17</v>
      </c>
      <c r="H7" t="s">
        <v>17</v>
      </c>
      <c r="I7" t="s">
        <v>17</v>
      </c>
      <c r="J7" t="s">
        <v>17</v>
      </c>
      <c r="K7" t="s">
        <v>17</v>
      </c>
      <c r="L7" t="s">
        <v>17</v>
      </c>
      <c r="M7" t="s">
        <v>17</v>
      </c>
      <c r="N7" t="s">
        <v>43</v>
      </c>
      <c r="O7" t="s">
        <v>44</v>
      </c>
      <c r="P7" t="s">
        <v>26</v>
      </c>
      <c r="Q7" t="s">
        <v>45</v>
      </c>
      <c r="R7" t="s">
        <v>46</v>
      </c>
    </row>
    <row r="8" spans="1:18" x14ac:dyDescent="0.35">
      <c r="A8" s="1" t="s">
        <v>47</v>
      </c>
      <c r="B8" t="s">
        <v>17</v>
      </c>
      <c r="C8" t="s">
        <v>17</v>
      </c>
      <c r="D8" t="s">
        <v>17</v>
      </c>
      <c r="E8" t="s">
        <v>17</v>
      </c>
      <c r="F8" t="s">
        <v>17</v>
      </c>
      <c r="G8" t="s">
        <v>17</v>
      </c>
      <c r="H8" t="s">
        <v>17</v>
      </c>
      <c r="I8" t="s">
        <v>17</v>
      </c>
      <c r="J8" t="s">
        <v>17</v>
      </c>
      <c r="K8" t="s">
        <v>17</v>
      </c>
      <c r="L8" t="s">
        <v>17</v>
      </c>
      <c r="M8" t="s">
        <v>17</v>
      </c>
      <c r="N8" t="s">
        <v>48</v>
      </c>
      <c r="O8" t="s">
        <v>48</v>
      </c>
      <c r="P8" t="s">
        <v>48</v>
      </c>
      <c r="Q8" t="s">
        <v>49</v>
      </c>
      <c r="R8" t="s">
        <v>50</v>
      </c>
    </row>
    <row r="9" spans="1:18" x14ac:dyDescent="0.35">
      <c r="A9" s="1" t="s">
        <v>51</v>
      </c>
      <c r="B9" t="s">
        <v>17</v>
      </c>
      <c r="C9" t="s">
        <v>17</v>
      </c>
      <c r="D9" t="s">
        <v>17</v>
      </c>
      <c r="E9" t="s">
        <v>17</v>
      </c>
      <c r="F9" t="s">
        <v>17</v>
      </c>
      <c r="G9" t="s">
        <v>17</v>
      </c>
      <c r="H9" t="s">
        <v>17</v>
      </c>
      <c r="I9" t="s">
        <v>17</v>
      </c>
      <c r="J9" t="s">
        <v>17</v>
      </c>
      <c r="K9" t="s">
        <v>17</v>
      </c>
      <c r="L9" t="s">
        <v>17</v>
      </c>
      <c r="M9" t="s">
        <v>17</v>
      </c>
      <c r="N9" t="s">
        <v>17</v>
      </c>
      <c r="O9" t="s">
        <v>17</v>
      </c>
      <c r="P9" t="s">
        <v>17</v>
      </c>
      <c r="Q9" t="s">
        <v>52</v>
      </c>
      <c r="R9" t="s">
        <v>53</v>
      </c>
    </row>
    <row r="10" spans="1:18" x14ac:dyDescent="0.35">
      <c r="A10" s="1" t="s">
        <v>54</v>
      </c>
      <c r="B10" t="s">
        <v>17</v>
      </c>
      <c r="C10" t="s">
        <v>17</v>
      </c>
      <c r="D10" t="s">
        <v>17</v>
      </c>
      <c r="E10" t="s">
        <v>17</v>
      </c>
      <c r="F10" t="s">
        <v>17</v>
      </c>
      <c r="G10" t="s">
        <v>17</v>
      </c>
      <c r="H10" t="s">
        <v>17</v>
      </c>
      <c r="I10" t="s">
        <v>17</v>
      </c>
      <c r="J10" t="s">
        <v>17</v>
      </c>
      <c r="K10" t="s">
        <v>17</v>
      </c>
      <c r="L10" t="s">
        <v>17</v>
      </c>
      <c r="M10" t="s">
        <v>17</v>
      </c>
      <c r="N10" t="s">
        <v>17</v>
      </c>
      <c r="O10" t="s">
        <v>17</v>
      </c>
      <c r="P10" t="s">
        <v>17</v>
      </c>
      <c r="Q10" t="s">
        <v>55</v>
      </c>
      <c r="R10" t="s">
        <v>56</v>
      </c>
    </row>
    <row r="11" spans="1:18" x14ac:dyDescent="0.35">
      <c r="A11" s="1" t="s">
        <v>57</v>
      </c>
      <c r="B11" t="s">
        <v>17</v>
      </c>
      <c r="C11" t="s">
        <v>17</v>
      </c>
      <c r="D11" t="s">
        <v>17</v>
      </c>
      <c r="E11" t="s">
        <v>17</v>
      </c>
      <c r="F11" t="s">
        <v>17</v>
      </c>
      <c r="G11" t="s">
        <v>17</v>
      </c>
      <c r="H11" t="s">
        <v>17</v>
      </c>
      <c r="I11" t="s">
        <v>17</v>
      </c>
      <c r="J11" t="s">
        <v>17</v>
      </c>
      <c r="K11" t="s">
        <v>17</v>
      </c>
      <c r="L11" t="s">
        <v>17</v>
      </c>
      <c r="M11" t="s">
        <v>17</v>
      </c>
      <c r="N11" t="s">
        <v>17</v>
      </c>
      <c r="O11" t="s">
        <v>17</v>
      </c>
      <c r="P11" t="s">
        <v>17</v>
      </c>
      <c r="Q11" t="s">
        <v>17</v>
      </c>
      <c r="R11" t="s">
        <v>17</v>
      </c>
    </row>
    <row r="12" spans="1:18" x14ac:dyDescent="0.35">
      <c r="A12" s="1" t="s">
        <v>58</v>
      </c>
      <c r="B12" t="s">
        <v>17</v>
      </c>
      <c r="C12" t="s">
        <v>17</v>
      </c>
      <c r="D12" t="s">
        <v>17</v>
      </c>
      <c r="E12" t="s">
        <v>17</v>
      </c>
      <c r="F12" t="s">
        <v>17</v>
      </c>
      <c r="G12" t="s">
        <v>17</v>
      </c>
      <c r="H12" t="s">
        <v>17</v>
      </c>
      <c r="I12" t="s">
        <v>17</v>
      </c>
      <c r="J12" t="s">
        <v>17</v>
      </c>
      <c r="K12" t="s">
        <v>17</v>
      </c>
      <c r="L12" t="s">
        <v>17</v>
      </c>
      <c r="M12" t="s">
        <v>17</v>
      </c>
      <c r="N12" t="s">
        <v>59</v>
      </c>
      <c r="O12" t="s">
        <v>60</v>
      </c>
      <c r="P12" t="s">
        <v>61</v>
      </c>
      <c r="Q12" t="s">
        <v>62</v>
      </c>
      <c r="R12" t="s">
        <v>63</v>
      </c>
    </row>
    <row r="13" spans="1:18" x14ac:dyDescent="0.35">
      <c r="A13" s="1" t="s">
        <v>64</v>
      </c>
      <c r="B13" t="s">
        <v>17</v>
      </c>
      <c r="C13" t="s">
        <v>17</v>
      </c>
      <c r="D13" t="s">
        <v>17</v>
      </c>
      <c r="E13" t="s">
        <v>17</v>
      </c>
      <c r="F13" t="s">
        <v>17</v>
      </c>
      <c r="G13" t="s">
        <v>17</v>
      </c>
      <c r="H13" t="s">
        <v>17</v>
      </c>
      <c r="I13" t="s">
        <v>17</v>
      </c>
      <c r="J13" t="s">
        <v>17</v>
      </c>
      <c r="K13" t="s">
        <v>17</v>
      </c>
      <c r="L13" t="s">
        <v>17</v>
      </c>
      <c r="M13" t="s">
        <v>17</v>
      </c>
      <c r="N13" t="s">
        <v>65</v>
      </c>
      <c r="O13" t="s">
        <v>66</v>
      </c>
      <c r="P13" t="s">
        <v>67</v>
      </c>
      <c r="Q13" t="s">
        <v>68</v>
      </c>
      <c r="R13" t="s">
        <v>69</v>
      </c>
    </row>
    <row r="14" spans="1:18" x14ac:dyDescent="0.35">
      <c r="A14" s="1" t="s">
        <v>70</v>
      </c>
      <c r="B14" t="s">
        <v>17</v>
      </c>
      <c r="C14" t="s">
        <v>17</v>
      </c>
      <c r="D14" t="s">
        <v>17</v>
      </c>
      <c r="E14" t="s">
        <v>17</v>
      </c>
      <c r="F14" t="s">
        <v>17</v>
      </c>
      <c r="G14" t="s">
        <v>17</v>
      </c>
      <c r="H14" t="s">
        <v>17</v>
      </c>
      <c r="I14" t="s">
        <v>17</v>
      </c>
      <c r="J14" t="s">
        <v>17</v>
      </c>
      <c r="K14" t="s">
        <v>17</v>
      </c>
      <c r="L14" t="s">
        <v>17</v>
      </c>
      <c r="M14" t="s">
        <v>17</v>
      </c>
      <c r="N14" t="s">
        <v>71</v>
      </c>
      <c r="O14" t="s">
        <v>72</v>
      </c>
      <c r="P14" t="s">
        <v>73</v>
      </c>
      <c r="Q14" t="s">
        <v>74</v>
      </c>
      <c r="R14" t="s">
        <v>75</v>
      </c>
    </row>
    <row r="15" spans="1:18" x14ac:dyDescent="0.35">
      <c r="A15" s="1" t="s">
        <v>76</v>
      </c>
      <c r="B15" t="s">
        <v>17</v>
      </c>
      <c r="C15" t="s">
        <v>17</v>
      </c>
      <c r="D15" t="s">
        <v>17</v>
      </c>
      <c r="E15" t="s">
        <v>17</v>
      </c>
      <c r="F15" t="s">
        <v>17</v>
      </c>
      <c r="G15" t="s">
        <v>17</v>
      </c>
      <c r="H15" t="s">
        <v>17</v>
      </c>
      <c r="I15" t="s">
        <v>17</v>
      </c>
      <c r="J15" t="s">
        <v>17</v>
      </c>
      <c r="K15" t="s">
        <v>17</v>
      </c>
      <c r="L15" t="s">
        <v>17</v>
      </c>
      <c r="M15" t="s">
        <v>17</v>
      </c>
      <c r="N15" t="s">
        <v>77</v>
      </c>
      <c r="O15" t="s">
        <v>78</v>
      </c>
      <c r="P15" t="s">
        <v>79</v>
      </c>
      <c r="Q15" t="s">
        <v>80</v>
      </c>
      <c r="R15" t="s">
        <v>81</v>
      </c>
    </row>
    <row r="16" spans="1:18" x14ac:dyDescent="0.35">
      <c r="A16" s="1" t="s">
        <v>82</v>
      </c>
      <c r="B16" t="s">
        <v>17</v>
      </c>
      <c r="C16" t="s">
        <v>17</v>
      </c>
      <c r="D16" t="s">
        <v>17</v>
      </c>
      <c r="E16" t="s">
        <v>17</v>
      </c>
      <c r="F16" t="s">
        <v>17</v>
      </c>
      <c r="G16" t="s">
        <v>17</v>
      </c>
      <c r="H16" t="s">
        <v>17</v>
      </c>
      <c r="I16" t="s">
        <v>17</v>
      </c>
      <c r="J16" t="s">
        <v>17</v>
      </c>
      <c r="K16" t="s">
        <v>17</v>
      </c>
      <c r="L16" t="s">
        <v>17</v>
      </c>
      <c r="M16" t="s">
        <v>17</v>
      </c>
      <c r="N16" t="s">
        <v>83</v>
      </c>
      <c r="O16" t="s">
        <v>83</v>
      </c>
      <c r="P16" t="s">
        <v>84</v>
      </c>
      <c r="Q16" t="s">
        <v>85</v>
      </c>
      <c r="R16" t="s">
        <v>85</v>
      </c>
    </row>
    <row r="17" spans="1:18" x14ac:dyDescent="0.35">
      <c r="A17" s="1" t="s">
        <v>86</v>
      </c>
      <c r="B17" t="s">
        <v>17</v>
      </c>
      <c r="C17" t="s">
        <v>17</v>
      </c>
      <c r="D17" t="s">
        <v>17</v>
      </c>
      <c r="E17" t="s">
        <v>17</v>
      </c>
      <c r="F17" t="s">
        <v>17</v>
      </c>
      <c r="G17" t="s">
        <v>17</v>
      </c>
      <c r="H17" t="s">
        <v>17</v>
      </c>
      <c r="I17" t="s">
        <v>17</v>
      </c>
      <c r="J17" t="s">
        <v>17</v>
      </c>
      <c r="K17" t="s">
        <v>17</v>
      </c>
      <c r="L17" t="s">
        <v>17</v>
      </c>
      <c r="M17" t="s">
        <v>17</v>
      </c>
      <c r="N17" t="s">
        <v>87</v>
      </c>
      <c r="O17" t="s">
        <v>88</v>
      </c>
      <c r="P17" t="s">
        <v>89</v>
      </c>
      <c r="Q17" t="s">
        <v>90</v>
      </c>
      <c r="R17" t="s">
        <v>91</v>
      </c>
    </row>
    <row r="18" spans="1:18" x14ac:dyDescent="0.35">
      <c r="A18" s="1" t="s">
        <v>92</v>
      </c>
      <c r="B18" t="s">
        <v>17</v>
      </c>
      <c r="C18" t="s">
        <v>17</v>
      </c>
      <c r="D18" t="s">
        <v>17</v>
      </c>
      <c r="E18" t="s">
        <v>17</v>
      </c>
      <c r="F18" t="s">
        <v>17</v>
      </c>
      <c r="G18" t="s">
        <v>17</v>
      </c>
      <c r="H18" t="s">
        <v>17</v>
      </c>
      <c r="I18" t="s">
        <v>17</v>
      </c>
      <c r="J18" t="s">
        <v>17</v>
      </c>
      <c r="K18" t="s">
        <v>17</v>
      </c>
      <c r="L18" t="s">
        <v>17</v>
      </c>
      <c r="M18" t="s">
        <v>17</v>
      </c>
      <c r="N18" t="s">
        <v>93</v>
      </c>
      <c r="O18" t="s">
        <v>93</v>
      </c>
      <c r="P18" t="s">
        <v>94</v>
      </c>
      <c r="Q18" t="s">
        <v>95</v>
      </c>
      <c r="R18" t="s">
        <v>96</v>
      </c>
    </row>
    <row r="19" spans="1:18" x14ac:dyDescent="0.35">
      <c r="A19" s="1" t="s">
        <v>97</v>
      </c>
      <c r="B19" t="s">
        <v>17</v>
      </c>
      <c r="C19" t="s">
        <v>17</v>
      </c>
      <c r="D19" t="s">
        <v>17</v>
      </c>
      <c r="E19" t="s">
        <v>17</v>
      </c>
      <c r="F19" t="s">
        <v>17</v>
      </c>
      <c r="G19" t="s">
        <v>17</v>
      </c>
      <c r="H19" t="s">
        <v>17</v>
      </c>
      <c r="I19" t="s">
        <v>17</v>
      </c>
      <c r="J19" t="s">
        <v>17</v>
      </c>
      <c r="K19" t="s">
        <v>17</v>
      </c>
      <c r="L19" t="s">
        <v>17</v>
      </c>
      <c r="M19" t="s">
        <v>17</v>
      </c>
      <c r="N19" t="s">
        <v>17</v>
      </c>
      <c r="O19" t="s">
        <v>17</v>
      </c>
      <c r="P19" t="s">
        <v>17</v>
      </c>
      <c r="Q19" t="s">
        <v>98</v>
      </c>
      <c r="R19" t="s">
        <v>99</v>
      </c>
    </row>
    <row r="20" spans="1:18" x14ac:dyDescent="0.35">
      <c r="A20" s="1" t="s">
        <v>100</v>
      </c>
      <c r="B20" t="s">
        <v>17</v>
      </c>
      <c r="C20" t="s">
        <v>17</v>
      </c>
      <c r="D20" t="s">
        <v>17</v>
      </c>
      <c r="E20" t="s">
        <v>17</v>
      </c>
      <c r="F20" t="s">
        <v>17</v>
      </c>
      <c r="G20" t="s">
        <v>17</v>
      </c>
      <c r="H20" t="s">
        <v>17</v>
      </c>
      <c r="I20" t="s">
        <v>17</v>
      </c>
      <c r="J20" t="s">
        <v>17</v>
      </c>
      <c r="K20" t="s">
        <v>17</v>
      </c>
      <c r="L20" t="s">
        <v>17</v>
      </c>
      <c r="M20" t="s">
        <v>17</v>
      </c>
      <c r="N20" t="s">
        <v>101</v>
      </c>
      <c r="O20" t="s">
        <v>102</v>
      </c>
      <c r="P20" t="s">
        <v>103</v>
      </c>
      <c r="Q20" t="s">
        <v>50</v>
      </c>
      <c r="R20" t="s">
        <v>104</v>
      </c>
    </row>
    <row r="21" spans="1:18" x14ac:dyDescent="0.35">
      <c r="A21" s="1" t="s">
        <v>105</v>
      </c>
      <c r="B21" t="s">
        <v>17</v>
      </c>
      <c r="C21" t="s">
        <v>17</v>
      </c>
      <c r="D21" t="s">
        <v>17</v>
      </c>
      <c r="E21" t="s">
        <v>17</v>
      </c>
      <c r="F21" t="s">
        <v>17</v>
      </c>
      <c r="G21" t="s">
        <v>17</v>
      </c>
      <c r="H21" t="s">
        <v>17</v>
      </c>
      <c r="I21" t="s">
        <v>17</v>
      </c>
      <c r="J21" t="s">
        <v>17</v>
      </c>
      <c r="K21" t="s">
        <v>17</v>
      </c>
      <c r="L21" t="s">
        <v>17</v>
      </c>
      <c r="M21" t="s">
        <v>17</v>
      </c>
      <c r="N21" t="s">
        <v>106</v>
      </c>
      <c r="O21" t="s">
        <v>107</v>
      </c>
      <c r="P21" t="s">
        <v>108</v>
      </c>
      <c r="Q21" t="s">
        <v>109</v>
      </c>
      <c r="R21" t="s">
        <v>110</v>
      </c>
    </row>
    <row r="22" spans="1:18" x14ac:dyDescent="0.35">
      <c r="A22" s="1" t="s">
        <v>111</v>
      </c>
      <c r="B22" t="s">
        <v>17</v>
      </c>
      <c r="C22" t="s">
        <v>17</v>
      </c>
      <c r="D22" t="s">
        <v>17</v>
      </c>
      <c r="E22" t="s">
        <v>17</v>
      </c>
      <c r="F22" t="s">
        <v>17</v>
      </c>
      <c r="G22" t="s">
        <v>17</v>
      </c>
      <c r="H22" t="s">
        <v>17</v>
      </c>
      <c r="I22" t="s">
        <v>17</v>
      </c>
      <c r="J22" t="s">
        <v>17</v>
      </c>
      <c r="K22" t="s">
        <v>17</v>
      </c>
      <c r="L22" t="s">
        <v>17</v>
      </c>
      <c r="M22" t="s">
        <v>17</v>
      </c>
      <c r="N22" t="s">
        <v>112</v>
      </c>
      <c r="O22" t="s">
        <v>113</v>
      </c>
      <c r="P22" t="s">
        <v>114</v>
      </c>
      <c r="Q22" t="s">
        <v>115</v>
      </c>
      <c r="R22" t="s">
        <v>115</v>
      </c>
    </row>
    <row r="23" spans="1:18" x14ac:dyDescent="0.35">
      <c r="A23" s="1" t="s">
        <v>116</v>
      </c>
      <c r="B23" t="s">
        <v>17</v>
      </c>
      <c r="C23" t="s">
        <v>17</v>
      </c>
      <c r="D23" t="s">
        <v>17</v>
      </c>
      <c r="E23" t="s">
        <v>17</v>
      </c>
      <c r="F23" t="s">
        <v>17</v>
      </c>
      <c r="G23" t="s">
        <v>17</v>
      </c>
      <c r="H23" t="s">
        <v>17</v>
      </c>
      <c r="I23" t="s">
        <v>17</v>
      </c>
      <c r="J23" t="s">
        <v>17</v>
      </c>
      <c r="K23" t="s">
        <v>17</v>
      </c>
      <c r="L23" t="s">
        <v>17</v>
      </c>
      <c r="M23" t="s">
        <v>17</v>
      </c>
      <c r="N23" t="s">
        <v>117</v>
      </c>
      <c r="O23" t="s">
        <v>118</v>
      </c>
      <c r="P23" t="s">
        <v>119</v>
      </c>
      <c r="Q23" t="s">
        <v>120</v>
      </c>
      <c r="R23" t="s">
        <v>121</v>
      </c>
    </row>
    <row r="24" spans="1:18" x14ac:dyDescent="0.35">
      <c r="A24" s="1" t="s">
        <v>122</v>
      </c>
      <c r="B24" t="s">
        <v>17</v>
      </c>
      <c r="C24" t="s">
        <v>17</v>
      </c>
      <c r="D24" t="s">
        <v>17</v>
      </c>
      <c r="E24" t="s">
        <v>17</v>
      </c>
      <c r="F24" t="s">
        <v>17</v>
      </c>
      <c r="G24" t="s">
        <v>17</v>
      </c>
      <c r="H24" t="s">
        <v>17</v>
      </c>
      <c r="I24" t="s">
        <v>17</v>
      </c>
      <c r="J24" t="s">
        <v>17</v>
      </c>
      <c r="K24" t="s">
        <v>17</v>
      </c>
      <c r="L24" t="s">
        <v>17</v>
      </c>
      <c r="M24" t="s">
        <v>17</v>
      </c>
      <c r="N24" t="s">
        <v>123</v>
      </c>
      <c r="O24" t="s">
        <v>123</v>
      </c>
      <c r="P24" t="s">
        <v>123</v>
      </c>
      <c r="Q24" t="s">
        <v>123</v>
      </c>
      <c r="R24" t="s">
        <v>123</v>
      </c>
    </row>
    <row r="25" spans="1:18" x14ac:dyDescent="0.35">
      <c r="A25" s="1" t="s">
        <v>124</v>
      </c>
      <c r="B25" t="s">
        <v>17</v>
      </c>
      <c r="C25" t="s">
        <v>17</v>
      </c>
      <c r="D25" t="s">
        <v>17</v>
      </c>
      <c r="E25" t="s">
        <v>17</v>
      </c>
      <c r="F25" t="s">
        <v>17</v>
      </c>
      <c r="G25" t="s">
        <v>17</v>
      </c>
      <c r="H25" t="s">
        <v>17</v>
      </c>
      <c r="I25" t="s">
        <v>17</v>
      </c>
      <c r="J25" t="s">
        <v>17</v>
      </c>
      <c r="K25" t="s">
        <v>17</v>
      </c>
      <c r="L25" t="s">
        <v>17</v>
      </c>
      <c r="M25" t="s">
        <v>17</v>
      </c>
      <c r="N25" t="s">
        <v>17</v>
      </c>
      <c r="O25" t="s">
        <v>17</v>
      </c>
      <c r="P25" t="s">
        <v>17</v>
      </c>
      <c r="Q25" t="s">
        <v>17</v>
      </c>
      <c r="R25" t="s">
        <v>17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29"/>
  <sheetViews>
    <sheetView topLeftCell="A4" workbookViewId="0">
      <selection activeCell="F13" sqref="F13"/>
    </sheetView>
  </sheetViews>
  <sheetFormatPr defaultRowHeight="14.5" x14ac:dyDescent="0.35"/>
  <cols>
    <col min="1" max="1" width="26" customWidth="1"/>
  </cols>
  <sheetData>
    <row r="1" spans="1:5" x14ac:dyDescent="0.35">
      <c r="B1" s="1" t="s">
        <v>125</v>
      </c>
      <c r="C1" s="1" t="s">
        <v>126</v>
      </c>
      <c r="D1" s="1" t="s">
        <v>127</v>
      </c>
      <c r="E1" s="1" t="s">
        <v>128</v>
      </c>
    </row>
    <row r="2" spans="1:5" x14ac:dyDescent="0.35">
      <c r="A2" s="1" t="s">
        <v>129</v>
      </c>
      <c r="B2" t="s">
        <v>59</v>
      </c>
      <c r="C2" t="s">
        <v>60</v>
      </c>
      <c r="D2" t="s">
        <v>61</v>
      </c>
      <c r="E2" t="s">
        <v>62</v>
      </c>
    </row>
    <row r="3" spans="1:5" x14ac:dyDescent="0.35">
      <c r="A3" s="1" t="s">
        <v>130</v>
      </c>
      <c r="B3" t="s">
        <v>131</v>
      </c>
      <c r="C3" t="s">
        <v>132</v>
      </c>
      <c r="D3" t="s">
        <v>133</v>
      </c>
      <c r="E3" t="s">
        <v>134</v>
      </c>
    </row>
    <row r="4" spans="1:5" x14ac:dyDescent="0.35">
      <c r="A4" s="1" t="s">
        <v>135</v>
      </c>
      <c r="B4" t="s">
        <v>136</v>
      </c>
      <c r="C4" t="s">
        <v>137</v>
      </c>
      <c r="D4" t="s">
        <v>138</v>
      </c>
      <c r="E4" t="s">
        <v>139</v>
      </c>
    </row>
    <row r="5" spans="1:5" x14ac:dyDescent="0.35">
      <c r="A5" s="1" t="s">
        <v>140</v>
      </c>
      <c r="B5" t="s">
        <v>141</v>
      </c>
      <c r="C5" t="s">
        <v>142</v>
      </c>
      <c r="D5" t="s">
        <v>143</v>
      </c>
      <c r="E5" t="s">
        <v>144</v>
      </c>
    </row>
    <row r="6" spans="1:5" x14ac:dyDescent="0.35">
      <c r="A6" s="1" t="s">
        <v>145</v>
      </c>
      <c r="B6" t="s">
        <v>146</v>
      </c>
      <c r="C6" t="s">
        <v>147</v>
      </c>
      <c r="D6" t="s">
        <v>148</v>
      </c>
      <c r="E6" t="s">
        <v>149</v>
      </c>
    </row>
    <row r="7" spans="1:5" x14ac:dyDescent="0.35">
      <c r="A7" s="1" t="s">
        <v>150</v>
      </c>
      <c r="B7" t="s">
        <v>151</v>
      </c>
      <c r="C7" t="s">
        <v>152</v>
      </c>
      <c r="D7" t="s">
        <v>153</v>
      </c>
      <c r="E7" t="s">
        <v>154</v>
      </c>
    </row>
    <row r="8" spans="1:5" x14ac:dyDescent="0.35">
      <c r="A8" s="1" t="s">
        <v>155</v>
      </c>
      <c r="B8" t="s">
        <v>156</v>
      </c>
      <c r="C8" t="s">
        <v>157</v>
      </c>
      <c r="D8" t="s">
        <v>158</v>
      </c>
      <c r="E8" t="s">
        <v>159</v>
      </c>
    </row>
    <row r="9" spans="1:5" x14ac:dyDescent="0.35">
      <c r="A9" s="1" t="s">
        <v>160</v>
      </c>
      <c r="B9" t="s">
        <v>161</v>
      </c>
      <c r="C9" t="s">
        <v>162</v>
      </c>
      <c r="D9" t="s">
        <v>163</v>
      </c>
      <c r="E9" t="s">
        <v>164</v>
      </c>
    </row>
    <row r="10" spans="1:5" x14ac:dyDescent="0.35">
      <c r="A10" s="1" t="s">
        <v>165</v>
      </c>
      <c r="B10" t="s">
        <v>166</v>
      </c>
      <c r="C10" t="s">
        <v>93</v>
      </c>
      <c r="D10" t="s">
        <v>167</v>
      </c>
      <c r="E10" t="s">
        <v>168</v>
      </c>
    </row>
    <row r="11" spans="1:5" x14ac:dyDescent="0.35">
      <c r="A11" s="1" t="s">
        <v>169</v>
      </c>
      <c r="B11" t="s">
        <v>17</v>
      </c>
      <c r="C11" t="s">
        <v>17</v>
      </c>
      <c r="D11" t="s">
        <v>17</v>
      </c>
      <c r="E11" t="s">
        <v>17</v>
      </c>
    </row>
    <row r="12" spans="1:5" x14ac:dyDescent="0.35">
      <c r="A12" s="1" t="s">
        <v>170</v>
      </c>
      <c r="B12" t="s">
        <v>171</v>
      </c>
      <c r="C12" t="s">
        <v>172</v>
      </c>
      <c r="D12" t="s">
        <v>173</v>
      </c>
      <c r="E12" t="s">
        <v>174</v>
      </c>
    </row>
    <row r="13" spans="1:5" x14ac:dyDescent="0.35">
      <c r="A13" s="1" t="s">
        <v>175</v>
      </c>
      <c r="B13" t="s">
        <v>176</v>
      </c>
      <c r="C13" t="s">
        <v>177</v>
      </c>
      <c r="D13" t="s">
        <v>178</v>
      </c>
      <c r="E13" t="s">
        <v>179</v>
      </c>
    </row>
    <row r="14" spans="1:5" x14ac:dyDescent="0.35">
      <c r="A14" s="1" t="s">
        <v>180</v>
      </c>
      <c r="B14" t="s">
        <v>17</v>
      </c>
      <c r="C14" t="s">
        <v>17</v>
      </c>
      <c r="D14" t="s">
        <v>17</v>
      </c>
      <c r="E14" t="s">
        <v>177</v>
      </c>
    </row>
    <row r="15" spans="1:5" x14ac:dyDescent="0.35">
      <c r="A15" s="1" t="s">
        <v>181</v>
      </c>
      <c r="B15" t="s">
        <v>71</v>
      </c>
      <c r="C15" t="s">
        <v>72</v>
      </c>
      <c r="D15" t="s">
        <v>73</v>
      </c>
      <c r="E15" t="s">
        <v>74</v>
      </c>
    </row>
    <row r="16" spans="1:5" x14ac:dyDescent="0.35">
      <c r="A16" s="1" t="s">
        <v>182</v>
      </c>
      <c r="B16" t="s">
        <v>183</v>
      </c>
      <c r="C16" t="s">
        <v>184</v>
      </c>
      <c r="D16" t="s">
        <v>185</v>
      </c>
      <c r="E16" t="s">
        <v>186</v>
      </c>
    </row>
    <row r="17" spans="1:5" x14ac:dyDescent="0.35">
      <c r="A17" s="1" t="s">
        <v>187</v>
      </c>
      <c r="B17" t="s">
        <v>188</v>
      </c>
      <c r="C17" t="s">
        <v>189</v>
      </c>
      <c r="D17" t="s">
        <v>190</v>
      </c>
      <c r="E17" t="s">
        <v>191</v>
      </c>
    </row>
    <row r="18" spans="1:5" x14ac:dyDescent="0.35">
      <c r="A18" s="1" t="s">
        <v>192</v>
      </c>
      <c r="B18" t="s">
        <v>193</v>
      </c>
      <c r="C18" t="s">
        <v>194</v>
      </c>
      <c r="D18" t="s">
        <v>195</v>
      </c>
      <c r="E18" t="s">
        <v>196</v>
      </c>
    </row>
    <row r="19" spans="1:5" x14ac:dyDescent="0.35">
      <c r="A19" s="1" t="s">
        <v>197</v>
      </c>
      <c r="B19" t="s">
        <v>198</v>
      </c>
      <c r="C19" t="s">
        <v>199</v>
      </c>
      <c r="D19" t="s">
        <v>200</v>
      </c>
      <c r="E19" t="s">
        <v>201</v>
      </c>
    </row>
    <row r="20" spans="1:5" x14ac:dyDescent="0.35">
      <c r="A20" s="1" t="s">
        <v>202</v>
      </c>
      <c r="B20" t="s">
        <v>203</v>
      </c>
      <c r="C20" t="s">
        <v>203</v>
      </c>
      <c r="D20" t="s">
        <v>178</v>
      </c>
      <c r="E20" t="s">
        <v>204</v>
      </c>
    </row>
    <row r="21" spans="1:5" x14ac:dyDescent="0.35">
      <c r="A21" s="1" t="s">
        <v>205</v>
      </c>
      <c r="B21" t="s">
        <v>77</v>
      </c>
      <c r="C21" t="s">
        <v>78</v>
      </c>
      <c r="D21" t="s">
        <v>206</v>
      </c>
      <c r="E21" t="s">
        <v>207</v>
      </c>
    </row>
    <row r="22" spans="1:5" x14ac:dyDescent="0.35">
      <c r="A22" s="1" t="s">
        <v>208</v>
      </c>
      <c r="B22" t="s">
        <v>209</v>
      </c>
      <c r="C22" t="s">
        <v>210</v>
      </c>
      <c r="D22" t="s">
        <v>211</v>
      </c>
      <c r="E22" t="s">
        <v>212</v>
      </c>
    </row>
    <row r="23" spans="1:5" x14ac:dyDescent="0.35">
      <c r="A23" s="1" t="s">
        <v>213</v>
      </c>
      <c r="B23" t="s">
        <v>179</v>
      </c>
      <c r="C23" t="s">
        <v>179</v>
      </c>
      <c r="D23" t="s">
        <v>214</v>
      </c>
      <c r="E23" t="s">
        <v>215</v>
      </c>
    </row>
    <row r="24" spans="1:5" x14ac:dyDescent="0.35">
      <c r="A24" s="1" t="s">
        <v>216</v>
      </c>
      <c r="B24" t="s">
        <v>77</v>
      </c>
      <c r="C24" t="s">
        <v>78</v>
      </c>
      <c r="D24" t="s">
        <v>79</v>
      </c>
      <c r="E24" t="s">
        <v>80</v>
      </c>
    </row>
    <row r="25" spans="1:5" x14ac:dyDescent="0.35">
      <c r="A25" s="1" t="s">
        <v>217</v>
      </c>
      <c r="B25" t="s">
        <v>209</v>
      </c>
      <c r="C25" t="s">
        <v>218</v>
      </c>
      <c r="D25" t="s">
        <v>219</v>
      </c>
      <c r="E25" t="s">
        <v>220</v>
      </c>
    </row>
    <row r="26" spans="1:5" x14ac:dyDescent="0.35">
      <c r="A26" s="1" t="s">
        <v>221</v>
      </c>
      <c r="B26" t="s">
        <v>222</v>
      </c>
      <c r="C26" t="s">
        <v>223</v>
      </c>
      <c r="D26" t="s">
        <v>26</v>
      </c>
      <c r="E26" t="s">
        <v>27</v>
      </c>
    </row>
    <row r="27" spans="1:5" x14ac:dyDescent="0.35">
      <c r="A27" s="1" t="s">
        <v>224</v>
      </c>
      <c r="B27" t="s">
        <v>222</v>
      </c>
      <c r="C27" t="s">
        <v>223</v>
      </c>
      <c r="D27" t="s">
        <v>26</v>
      </c>
      <c r="E27" t="s">
        <v>27</v>
      </c>
    </row>
    <row r="28" spans="1:5" x14ac:dyDescent="0.35">
      <c r="A28" s="1" t="s">
        <v>225</v>
      </c>
      <c r="B28" t="s">
        <v>48</v>
      </c>
      <c r="C28" t="s">
        <v>48</v>
      </c>
      <c r="D28" t="s">
        <v>48</v>
      </c>
      <c r="E28" t="s">
        <v>49</v>
      </c>
    </row>
    <row r="29" spans="1:5" x14ac:dyDescent="0.35">
      <c r="A29" s="1" t="s">
        <v>226</v>
      </c>
      <c r="B29" t="s">
        <v>48</v>
      </c>
      <c r="C29" t="s">
        <v>48</v>
      </c>
      <c r="D29" t="s">
        <v>48</v>
      </c>
      <c r="E29" t="s">
        <v>49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E40"/>
  <sheetViews>
    <sheetView workbookViewId="0"/>
  </sheetViews>
  <sheetFormatPr defaultRowHeight="14.5" x14ac:dyDescent="0.35"/>
  <sheetData>
    <row r="1" spans="1:5" x14ac:dyDescent="0.35">
      <c r="B1" s="1" t="s">
        <v>125</v>
      </c>
      <c r="C1" s="1" t="s">
        <v>126</v>
      </c>
      <c r="D1" s="1" t="s">
        <v>127</v>
      </c>
      <c r="E1" s="1" t="s">
        <v>128</v>
      </c>
    </row>
    <row r="2" spans="1:5" x14ac:dyDescent="0.35">
      <c r="A2" s="1" t="s">
        <v>227</v>
      </c>
      <c r="B2" t="s">
        <v>228</v>
      </c>
      <c r="C2" t="s">
        <v>229</v>
      </c>
      <c r="D2" t="s">
        <v>230</v>
      </c>
      <c r="E2" t="s">
        <v>231</v>
      </c>
    </row>
    <row r="3" spans="1:5" x14ac:dyDescent="0.35">
      <c r="A3" s="1" t="s">
        <v>232</v>
      </c>
      <c r="B3" t="s">
        <v>233</v>
      </c>
      <c r="C3" t="s">
        <v>233</v>
      </c>
      <c r="D3" t="s">
        <v>17</v>
      </c>
      <c r="E3" t="s">
        <v>17</v>
      </c>
    </row>
    <row r="4" spans="1:5" x14ac:dyDescent="0.35">
      <c r="A4" s="1" t="s">
        <v>234</v>
      </c>
      <c r="B4" t="s">
        <v>235</v>
      </c>
      <c r="C4" t="s">
        <v>236</v>
      </c>
      <c r="D4" t="s">
        <v>230</v>
      </c>
      <c r="E4" t="s">
        <v>231</v>
      </c>
    </row>
    <row r="5" spans="1:5" x14ac:dyDescent="0.35">
      <c r="A5" s="1" t="s">
        <v>237</v>
      </c>
      <c r="B5" t="s">
        <v>238</v>
      </c>
      <c r="C5" t="s">
        <v>239</v>
      </c>
      <c r="D5" t="s">
        <v>240</v>
      </c>
      <c r="E5" t="s">
        <v>241</v>
      </c>
    </row>
    <row r="6" spans="1:5" x14ac:dyDescent="0.35">
      <c r="A6" s="1" t="s">
        <v>242</v>
      </c>
      <c r="B6" t="s">
        <v>17</v>
      </c>
      <c r="C6" t="s">
        <v>17</v>
      </c>
      <c r="D6" t="s">
        <v>17</v>
      </c>
      <c r="E6" t="s">
        <v>17</v>
      </c>
    </row>
    <row r="7" spans="1:5" x14ac:dyDescent="0.35">
      <c r="A7" s="1" t="s">
        <v>243</v>
      </c>
      <c r="B7" t="s">
        <v>244</v>
      </c>
      <c r="C7" t="s">
        <v>245</v>
      </c>
      <c r="D7" t="s">
        <v>246</v>
      </c>
      <c r="E7" t="s">
        <v>247</v>
      </c>
    </row>
    <row r="8" spans="1:5" x14ac:dyDescent="0.35">
      <c r="A8" s="1" t="s">
        <v>248</v>
      </c>
      <c r="B8" t="s">
        <v>249</v>
      </c>
      <c r="C8" t="s">
        <v>250</v>
      </c>
      <c r="D8" t="s">
        <v>251</v>
      </c>
      <c r="E8" t="s">
        <v>252</v>
      </c>
    </row>
    <row r="9" spans="1:5" x14ac:dyDescent="0.35">
      <c r="A9" s="1" t="s">
        <v>253</v>
      </c>
      <c r="B9" t="s">
        <v>254</v>
      </c>
      <c r="C9" t="s">
        <v>255</v>
      </c>
      <c r="D9" t="s">
        <v>256</v>
      </c>
      <c r="E9" t="s">
        <v>257</v>
      </c>
    </row>
    <row r="10" spans="1:5" x14ac:dyDescent="0.35">
      <c r="A10" s="1" t="s">
        <v>258</v>
      </c>
      <c r="B10" t="s">
        <v>17</v>
      </c>
      <c r="C10" t="s">
        <v>17</v>
      </c>
      <c r="D10" t="s">
        <v>259</v>
      </c>
      <c r="E10" t="s">
        <v>260</v>
      </c>
    </row>
    <row r="11" spans="1:5" x14ac:dyDescent="0.35">
      <c r="A11" s="1" t="s">
        <v>261</v>
      </c>
      <c r="B11" t="s">
        <v>262</v>
      </c>
      <c r="C11" t="s">
        <v>178</v>
      </c>
      <c r="D11" t="s">
        <v>263</v>
      </c>
      <c r="E11" t="s">
        <v>259</v>
      </c>
    </row>
    <row r="12" spans="1:5" x14ac:dyDescent="0.35">
      <c r="A12" s="1" t="s">
        <v>264</v>
      </c>
      <c r="B12" t="s">
        <v>262</v>
      </c>
      <c r="C12" t="s">
        <v>178</v>
      </c>
      <c r="D12" t="s">
        <v>265</v>
      </c>
      <c r="E12" t="s">
        <v>266</v>
      </c>
    </row>
    <row r="13" spans="1:5" x14ac:dyDescent="0.35">
      <c r="A13" s="1" t="s">
        <v>267</v>
      </c>
      <c r="B13" t="s">
        <v>17</v>
      </c>
      <c r="C13" t="s">
        <v>17</v>
      </c>
      <c r="D13" t="s">
        <v>17</v>
      </c>
      <c r="E13" t="s">
        <v>17</v>
      </c>
    </row>
    <row r="14" spans="1:5" x14ac:dyDescent="0.35">
      <c r="A14" s="1" t="s">
        <v>268</v>
      </c>
      <c r="B14" t="s">
        <v>17</v>
      </c>
      <c r="C14" t="s">
        <v>17</v>
      </c>
      <c r="D14" t="s">
        <v>17</v>
      </c>
      <c r="E14" t="s">
        <v>17</v>
      </c>
    </row>
    <row r="15" spans="1:5" x14ac:dyDescent="0.35">
      <c r="A15" s="1" t="s">
        <v>269</v>
      </c>
      <c r="B15" t="s">
        <v>270</v>
      </c>
      <c r="C15" t="s">
        <v>271</v>
      </c>
      <c r="D15" t="s">
        <v>272</v>
      </c>
      <c r="E15" t="s">
        <v>273</v>
      </c>
    </row>
    <row r="16" spans="1:5" x14ac:dyDescent="0.35">
      <c r="A16" s="1" t="s">
        <v>274</v>
      </c>
      <c r="B16" t="s">
        <v>275</v>
      </c>
      <c r="C16" t="s">
        <v>276</v>
      </c>
      <c r="D16" t="s">
        <v>277</v>
      </c>
      <c r="E16" t="s">
        <v>278</v>
      </c>
    </row>
    <row r="17" spans="1:5" x14ac:dyDescent="0.35">
      <c r="A17" s="1" t="s">
        <v>279</v>
      </c>
      <c r="B17" t="s">
        <v>17</v>
      </c>
      <c r="C17" t="s">
        <v>17</v>
      </c>
      <c r="D17" t="s">
        <v>17</v>
      </c>
      <c r="E17" t="s">
        <v>17</v>
      </c>
    </row>
    <row r="18" spans="1:5" x14ac:dyDescent="0.35">
      <c r="A18" s="1" t="s">
        <v>280</v>
      </c>
      <c r="B18" t="s">
        <v>281</v>
      </c>
      <c r="C18" t="s">
        <v>282</v>
      </c>
      <c r="D18" t="s">
        <v>283</v>
      </c>
      <c r="E18" t="s">
        <v>284</v>
      </c>
    </row>
    <row r="19" spans="1:5" x14ac:dyDescent="0.35">
      <c r="A19" s="1" t="s">
        <v>285</v>
      </c>
      <c r="B19" t="s">
        <v>286</v>
      </c>
      <c r="C19" t="s">
        <v>287</v>
      </c>
      <c r="D19" t="s">
        <v>71</v>
      </c>
      <c r="E19" t="s">
        <v>288</v>
      </c>
    </row>
    <row r="20" spans="1:5" x14ac:dyDescent="0.35">
      <c r="A20" s="1" t="s">
        <v>289</v>
      </c>
      <c r="B20" t="s">
        <v>17</v>
      </c>
      <c r="C20" t="s">
        <v>17</v>
      </c>
      <c r="D20" t="s">
        <v>17</v>
      </c>
      <c r="E20" t="s">
        <v>238</v>
      </c>
    </row>
    <row r="21" spans="1:5" x14ac:dyDescent="0.35">
      <c r="A21" s="1" t="s">
        <v>290</v>
      </c>
      <c r="B21" t="s">
        <v>17</v>
      </c>
      <c r="C21" t="s">
        <v>17</v>
      </c>
      <c r="D21" t="s">
        <v>17</v>
      </c>
      <c r="E21" t="s">
        <v>291</v>
      </c>
    </row>
    <row r="22" spans="1:5" x14ac:dyDescent="0.35">
      <c r="A22" s="1" t="s">
        <v>292</v>
      </c>
      <c r="B22" t="s">
        <v>293</v>
      </c>
      <c r="C22" t="s">
        <v>266</v>
      </c>
      <c r="D22" t="s">
        <v>294</v>
      </c>
      <c r="E22" t="s">
        <v>295</v>
      </c>
    </row>
    <row r="23" spans="1:5" x14ac:dyDescent="0.35">
      <c r="A23" s="1" t="s">
        <v>296</v>
      </c>
      <c r="B23" t="s">
        <v>270</v>
      </c>
      <c r="C23" t="s">
        <v>297</v>
      </c>
      <c r="D23" t="s">
        <v>298</v>
      </c>
      <c r="E23" t="s">
        <v>299</v>
      </c>
    </row>
    <row r="24" spans="1:5" x14ac:dyDescent="0.35">
      <c r="A24" s="1" t="s">
        <v>300</v>
      </c>
      <c r="B24" t="s">
        <v>301</v>
      </c>
      <c r="C24" t="s">
        <v>302</v>
      </c>
      <c r="D24" t="s">
        <v>303</v>
      </c>
      <c r="E24" t="s">
        <v>304</v>
      </c>
    </row>
    <row r="25" spans="1:5" x14ac:dyDescent="0.35">
      <c r="A25" s="1" t="s">
        <v>305</v>
      </c>
      <c r="B25" t="s">
        <v>17</v>
      </c>
      <c r="C25" t="s">
        <v>17</v>
      </c>
      <c r="D25" t="s">
        <v>17</v>
      </c>
      <c r="E25" t="s">
        <v>98</v>
      </c>
    </row>
    <row r="26" spans="1:5" x14ac:dyDescent="0.35">
      <c r="A26" s="1" t="s">
        <v>306</v>
      </c>
      <c r="B26" t="s">
        <v>17</v>
      </c>
      <c r="C26" t="s">
        <v>17</v>
      </c>
      <c r="D26" t="s">
        <v>17</v>
      </c>
      <c r="E26" t="s">
        <v>17</v>
      </c>
    </row>
    <row r="27" spans="1:5" x14ac:dyDescent="0.35">
      <c r="A27" s="1" t="s">
        <v>307</v>
      </c>
      <c r="B27" t="s">
        <v>153</v>
      </c>
      <c r="C27" t="s">
        <v>308</v>
      </c>
      <c r="D27" t="s">
        <v>309</v>
      </c>
      <c r="E27" t="s">
        <v>262</v>
      </c>
    </row>
    <row r="28" spans="1:5" x14ac:dyDescent="0.35">
      <c r="A28" s="1" t="s">
        <v>310</v>
      </c>
      <c r="B28" t="s">
        <v>311</v>
      </c>
      <c r="C28" t="s">
        <v>312</v>
      </c>
      <c r="D28" t="s">
        <v>313</v>
      </c>
      <c r="E28" t="s">
        <v>314</v>
      </c>
    </row>
    <row r="29" spans="1:5" x14ac:dyDescent="0.35">
      <c r="A29" s="1" t="s">
        <v>315</v>
      </c>
      <c r="B29" t="s">
        <v>17</v>
      </c>
      <c r="C29" t="s">
        <v>17</v>
      </c>
      <c r="D29" t="s">
        <v>17</v>
      </c>
      <c r="E29" t="s">
        <v>17</v>
      </c>
    </row>
    <row r="30" spans="1:5" x14ac:dyDescent="0.35">
      <c r="A30" s="1" t="s">
        <v>316</v>
      </c>
      <c r="B30" t="s">
        <v>17</v>
      </c>
      <c r="C30" t="s">
        <v>17</v>
      </c>
      <c r="D30" t="s">
        <v>17</v>
      </c>
      <c r="E30" t="s">
        <v>317</v>
      </c>
    </row>
    <row r="31" spans="1:5" x14ac:dyDescent="0.35">
      <c r="A31" s="1" t="s">
        <v>318</v>
      </c>
      <c r="B31" t="s">
        <v>163</v>
      </c>
      <c r="C31" t="s">
        <v>319</v>
      </c>
      <c r="D31" t="s">
        <v>320</v>
      </c>
      <c r="E31" t="s">
        <v>321</v>
      </c>
    </row>
    <row r="32" spans="1:5" x14ac:dyDescent="0.35">
      <c r="A32" s="1" t="s">
        <v>322</v>
      </c>
      <c r="B32" t="s">
        <v>17</v>
      </c>
      <c r="C32" t="s">
        <v>17</v>
      </c>
      <c r="D32" t="s">
        <v>17</v>
      </c>
      <c r="E32" t="s">
        <v>17</v>
      </c>
    </row>
    <row r="33" spans="1:5" x14ac:dyDescent="0.35">
      <c r="A33" s="1" t="s">
        <v>323</v>
      </c>
      <c r="B33" t="s">
        <v>179</v>
      </c>
      <c r="C33" t="s">
        <v>179</v>
      </c>
      <c r="D33" t="s">
        <v>179</v>
      </c>
      <c r="E33" t="s">
        <v>179</v>
      </c>
    </row>
    <row r="34" spans="1:5" x14ac:dyDescent="0.35">
      <c r="A34" s="1" t="s">
        <v>324</v>
      </c>
      <c r="B34" t="s">
        <v>325</v>
      </c>
      <c r="C34" t="s">
        <v>326</v>
      </c>
      <c r="D34" t="s">
        <v>80</v>
      </c>
      <c r="E34" t="s">
        <v>327</v>
      </c>
    </row>
    <row r="35" spans="1:5" x14ac:dyDescent="0.35">
      <c r="A35" s="1" t="s">
        <v>328</v>
      </c>
      <c r="B35" t="s">
        <v>329</v>
      </c>
      <c r="C35" t="s">
        <v>330</v>
      </c>
      <c r="D35" t="s">
        <v>331</v>
      </c>
      <c r="E35" t="s">
        <v>179</v>
      </c>
    </row>
    <row r="36" spans="1:5" x14ac:dyDescent="0.35">
      <c r="A36" s="1" t="s">
        <v>332</v>
      </c>
      <c r="B36" t="s">
        <v>333</v>
      </c>
      <c r="C36" t="s">
        <v>276</v>
      </c>
      <c r="D36" t="s">
        <v>334</v>
      </c>
      <c r="E36" t="s">
        <v>335</v>
      </c>
    </row>
    <row r="37" spans="1:5" x14ac:dyDescent="0.35">
      <c r="A37" s="1" t="s">
        <v>336</v>
      </c>
      <c r="B37" t="s">
        <v>101</v>
      </c>
      <c r="C37" t="s">
        <v>102</v>
      </c>
      <c r="D37" t="s">
        <v>103</v>
      </c>
      <c r="E37" t="s">
        <v>50</v>
      </c>
    </row>
    <row r="38" spans="1:5" x14ac:dyDescent="0.35">
      <c r="A38" s="1" t="s">
        <v>337</v>
      </c>
      <c r="B38" t="s">
        <v>338</v>
      </c>
      <c r="C38" t="s">
        <v>339</v>
      </c>
      <c r="D38" t="s">
        <v>340</v>
      </c>
      <c r="E38" t="s">
        <v>341</v>
      </c>
    </row>
    <row r="39" spans="1:5" x14ac:dyDescent="0.35">
      <c r="A39" s="1" t="s">
        <v>342</v>
      </c>
      <c r="B39" t="s">
        <v>343</v>
      </c>
      <c r="C39" t="s">
        <v>344</v>
      </c>
      <c r="D39" t="s">
        <v>345</v>
      </c>
      <c r="E39" t="s">
        <v>346</v>
      </c>
    </row>
    <row r="40" spans="1:5" x14ac:dyDescent="0.35">
      <c r="A40" s="1" t="s">
        <v>347</v>
      </c>
      <c r="B40" t="s">
        <v>281</v>
      </c>
      <c r="C40" t="s">
        <v>282</v>
      </c>
      <c r="D40" t="s">
        <v>283</v>
      </c>
      <c r="E40" t="s">
        <v>284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E29"/>
  <sheetViews>
    <sheetView workbookViewId="0"/>
  </sheetViews>
  <sheetFormatPr defaultRowHeight="14.5" x14ac:dyDescent="0.35"/>
  <sheetData>
    <row r="1" spans="1:5" x14ac:dyDescent="0.35">
      <c r="B1" s="1" t="s">
        <v>125</v>
      </c>
      <c r="C1" s="1" t="s">
        <v>126</v>
      </c>
      <c r="D1" s="1" t="s">
        <v>127</v>
      </c>
      <c r="E1" s="1" t="s">
        <v>128</v>
      </c>
    </row>
    <row r="2" spans="1:5" x14ac:dyDescent="0.35">
      <c r="A2" s="1" t="s">
        <v>216</v>
      </c>
      <c r="B2" t="s">
        <v>77</v>
      </c>
      <c r="C2" t="s">
        <v>78</v>
      </c>
      <c r="D2" t="s">
        <v>79</v>
      </c>
      <c r="E2" t="s">
        <v>80</v>
      </c>
    </row>
    <row r="3" spans="1:5" x14ac:dyDescent="0.35">
      <c r="A3" s="1" t="s">
        <v>181</v>
      </c>
      <c r="B3" t="s">
        <v>71</v>
      </c>
      <c r="C3" t="s">
        <v>72</v>
      </c>
      <c r="D3" t="s">
        <v>73</v>
      </c>
      <c r="E3" t="s">
        <v>74</v>
      </c>
    </row>
    <row r="4" spans="1:5" x14ac:dyDescent="0.35">
      <c r="A4" s="1" t="s">
        <v>348</v>
      </c>
      <c r="B4" t="s">
        <v>17</v>
      </c>
      <c r="C4" t="s">
        <v>17</v>
      </c>
      <c r="D4" t="s">
        <v>17</v>
      </c>
      <c r="E4" t="s">
        <v>17</v>
      </c>
    </row>
    <row r="5" spans="1:5" x14ac:dyDescent="0.35">
      <c r="A5" s="1" t="s">
        <v>349</v>
      </c>
      <c r="B5" t="s">
        <v>350</v>
      </c>
      <c r="C5" t="s">
        <v>286</v>
      </c>
      <c r="D5" t="s">
        <v>351</v>
      </c>
      <c r="E5" t="s">
        <v>352</v>
      </c>
    </row>
    <row r="6" spans="1:5" x14ac:dyDescent="0.35">
      <c r="A6" s="1" t="s">
        <v>353</v>
      </c>
      <c r="B6" t="s">
        <v>354</v>
      </c>
      <c r="C6" t="s">
        <v>355</v>
      </c>
      <c r="D6" t="s">
        <v>356</v>
      </c>
      <c r="E6" t="s">
        <v>357</v>
      </c>
    </row>
    <row r="7" spans="1:5" x14ac:dyDescent="0.35">
      <c r="A7" s="1" t="s">
        <v>358</v>
      </c>
      <c r="B7" t="s">
        <v>359</v>
      </c>
      <c r="C7" t="s">
        <v>360</v>
      </c>
      <c r="D7" t="s">
        <v>361</v>
      </c>
      <c r="E7" t="s">
        <v>362</v>
      </c>
    </row>
    <row r="8" spans="1:5" x14ac:dyDescent="0.35">
      <c r="A8" s="1" t="s">
        <v>242</v>
      </c>
      <c r="B8" t="s">
        <v>17</v>
      </c>
      <c r="C8" t="s">
        <v>17</v>
      </c>
      <c r="D8" t="s">
        <v>17</v>
      </c>
      <c r="E8" t="s">
        <v>17</v>
      </c>
    </row>
    <row r="9" spans="1:5" x14ac:dyDescent="0.35">
      <c r="A9" s="1" t="s">
        <v>285</v>
      </c>
      <c r="B9" t="s">
        <v>262</v>
      </c>
      <c r="C9" t="s">
        <v>215</v>
      </c>
      <c r="D9" t="s">
        <v>176</v>
      </c>
      <c r="E9" t="s">
        <v>363</v>
      </c>
    </row>
    <row r="10" spans="1:5" x14ac:dyDescent="0.35">
      <c r="A10" s="1" t="s">
        <v>364</v>
      </c>
      <c r="B10" t="s">
        <v>245</v>
      </c>
      <c r="C10" t="s">
        <v>273</v>
      </c>
      <c r="D10" t="s">
        <v>365</v>
      </c>
      <c r="E10" t="s">
        <v>366</v>
      </c>
    </row>
    <row r="11" spans="1:5" x14ac:dyDescent="0.35">
      <c r="A11" s="1" t="s">
        <v>367</v>
      </c>
      <c r="B11" t="s">
        <v>368</v>
      </c>
      <c r="C11" t="s">
        <v>369</v>
      </c>
      <c r="D11" t="s">
        <v>370</v>
      </c>
      <c r="E11" t="s">
        <v>371</v>
      </c>
    </row>
    <row r="12" spans="1:5" x14ac:dyDescent="0.35">
      <c r="A12" s="1" t="s">
        <v>372</v>
      </c>
      <c r="B12" t="s">
        <v>333</v>
      </c>
      <c r="C12" t="s">
        <v>373</v>
      </c>
      <c r="D12" t="s">
        <v>374</v>
      </c>
      <c r="E12" t="s">
        <v>375</v>
      </c>
    </row>
    <row r="13" spans="1:5" x14ac:dyDescent="0.35">
      <c r="A13" s="1" t="s">
        <v>376</v>
      </c>
      <c r="B13" t="s">
        <v>377</v>
      </c>
      <c r="C13" t="s">
        <v>183</v>
      </c>
      <c r="D13" t="s">
        <v>101</v>
      </c>
      <c r="E13" t="s">
        <v>378</v>
      </c>
    </row>
    <row r="14" spans="1:5" x14ac:dyDescent="0.35">
      <c r="A14" s="1" t="s">
        <v>379</v>
      </c>
      <c r="B14" t="s">
        <v>17</v>
      </c>
      <c r="C14" t="s">
        <v>17</v>
      </c>
      <c r="D14" t="s">
        <v>17</v>
      </c>
      <c r="E14" t="s">
        <v>380</v>
      </c>
    </row>
    <row r="15" spans="1:5" x14ac:dyDescent="0.35">
      <c r="A15" s="1" t="s">
        <v>381</v>
      </c>
      <c r="B15" t="s">
        <v>382</v>
      </c>
      <c r="C15" t="s">
        <v>331</v>
      </c>
      <c r="D15" t="s">
        <v>383</v>
      </c>
      <c r="E15" t="s">
        <v>17</v>
      </c>
    </row>
    <row r="16" spans="1:5" x14ac:dyDescent="0.35">
      <c r="A16" s="1" t="s">
        <v>384</v>
      </c>
      <c r="B16" t="s">
        <v>151</v>
      </c>
      <c r="C16" t="s">
        <v>385</v>
      </c>
      <c r="D16" t="s">
        <v>386</v>
      </c>
      <c r="E16" t="s">
        <v>17</v>
      </c>
    </row>
    <row r="17" spans="1:5" x14ac:dyDescent="0.35">
      <c r="A17" s="1" t="s">
        <v>387</v>
      </c>
      <c r="B17" t="s">
        <v>370</v>
      </c>
      <c r="C17" t="s">
        <v>17</v>
      </c>
      <c r="D17" t="s">
        <v>388</v>
      </c>
      <c r="E17" t="s">
        <v>389</v>
      </c>
    </row>
    <row r="18" spans="1:5" x14ac:dyDescent="0.35">
      <c r="A18" s="1" t="s">
        <v>390</v>
      </c>
      <c r="B18" t="s">
        <v>391</v>
      </c>
      <c r="C18" t="s">
        <v>392</v>
      </c>
      <c r="D18" t="s">
        <v>77</v>
      </c>
      <c r="E18" t="s">
        <v>393</v>
      </c>
    </row>
    <row r="19" spans="1:5" x14ac:dyDescent="0.35">
      <c r="A19" s="1" t="s">
        <v>394</v>
      </c>
      <c r="B19" t="s">
        <v>17</v>
      </c>
      <c r="C19" t="s">
        <v>17</v>
      </c>
      <c r="D19" t="s">
        <v>17</v>
      </c>
      <c r="E19" t="s">
        <v>17</v>
      </c>
    </row>
    <row r="20" spans="1:5" x14ac:dyDescent="0.35">
      <c r="A20" s="1" t="s">
        <v>395</v>
      </c>
      <c r="B20" t="s">
        <v>178</v>
      </c>
      <c r="C20" t="s">
        <v>287</v>
      </c>
      <c r="D20" t="s">
        <v>369</v>
      </c>
      <c r="E20" t="s">
        <v>74</v>
      </c>
    </row>
    <row r="21" spans="1:5" x14ac:dyDescent="0.35">
      <c r="A21" s="1" t="s">
        <v>396</v>
      </c>
      <c r="B21" t="s">
        <v>17</v>
      </c>
      <c r="C21" t="s">
        <v>17</v>
      </c>
      <c r="D21" t="s">
        <v>17</v>
      </c>
      <c r="E21" t="s">
        <v>17</v>
      </c>
    </row>
    <row r="22" spans="1:5" x14ac:dyDescent="0.35">
      <c r="A22" s="1" t="s">
        <v>397</v>
      </c>
      <c r="B22" t="s">
        <v>17</v>
      </c>
      <c r="C22" t="s">
        <v>17</v>
      </c>
      <c r="D22" t="s">
        <v>17</v>
      </c>
      <c r="E22" t="s">
        <v>17</v>
      </c>
    </row>
    <row r="23" spans="1:5" x14ac:dyDescent="0.35">
      <c r="A23" s="1" t="s">
        <v>398</v>
      </c>
      <c r="B23" t="s">
        <v>399</v>
      </c>
      <c r="C23" t="s">
        <v>400</v>
      </c>
      <c r="D23" t="s">
        <v>399</v>
      </c>
      <c r="E23" t="s">
        <v>401</v>
      </c>
    </row>
    <row r="24" spans="1:5" x14ac:dyDescent="0.35">
      <c r="A24" s="1" t="s">
        <v>402</v>
      </c>
      <c r="B24" t="s">
        <v>403</v>
      </c>
      <c r="C24" t="s">
        <v>404</v>
      </c>
      <c r="D24" t="s">
        <v>405</v>
      </c>
      <c r="E24" t="s">
        <v>406</v>
      </c>
    </row>
    <row r="25" spans="1:5" x14ac:dyDescent="0.35">
      <c r="A25" s="1" t="s">
        <v>407</v>
      </c>
      <c r="B25" t="s">
        <v>17</v>
      </c>
      <c r="C25" t="s">
        <v>179</v>
      </c>
      <c r="D25" t="s">
        <v>179</v>
      </c>
      <c r="E25" t="s">
        <v>215</v>
      </c>
    </row>
    <row r="26" spans="1:5" x14ac:dyDescent="0.35">
      <c r="A26" s="1" t="s">
        <v>408</v>
      </c>
      <c r="B26" t="s">
        <v>409</v>
      </c>
      <c r="C26" t="s">
        <v>410</v>
      </c>
      <c r="D26" t="s">
        <v>411</v>
      </c>
      <c r="E26" t="s">
        <v>412</v>
      </c>
    </row>
    <row r="27" spans="1:5" x14ac:dyDescent="0.35">
      <c r="A27" s="1" t="s">
        <v>413</v>
      </c>
      <c r="B27" t="s">
        <v>414</v>
      </c>
      <c r="C27" t="s">
        <v>229</v>
      </c>
      <c r="D27" t="s">
        <v>230</v>
      </c>
      <c r="E27" t="s">
        <v>231</v>
      </c>
    </row>
    <row r="28" spans="1:5" x14ac:dyDescent="0.35">
      <c r="A28" s="1" t="s">
        <v>415</v>
      </c>
      <c r="B28" t="s">
        <v>288</v>
      </c>
      <c r="C28" t="s">
        <v>414</v>
      </c>
      <c r="D28" t="s">
        <v>229</v>
      </c>
      <c r="E28" t="s">
        <v>230</v>
      </c>
    </row>
    <row r="29" spans="1:5" x14ac:dyDescent="0.35">
      <c r="A29" s="1" t="s">
        <v>416</v>
      </c>
      <c r="B29" t="s">
        <v>270</v>
      </c>
      <c r="C29" t="s">
        <v>417</v>
      </c>
      <c r="D29" t="s">
        <v>418</v>
      </c>
      <c r="E29" t="s">
        <v>419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Main</vt:lpstr>
      <vt:lpstr>Info</vt:lpstr>
      <vt:lpstr>Model</vt:lpstr>
      <vt:lpstr>Valuations</vt:lpstr>
      <vt:lpstr>Summary</vt:lpstr>
      <vt:lpstr>Income Statement</vt:lpstr>
      <vt:lpstr>Balance Sheet</vt:lpstr>
      <vt:lpstr>Cash Flow</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William Kruta</cp:lastModifiedBy>
  <dcterms:created xsi:type="dcterms:W3CDTF">2022-09-06T08:00:38Z</dcterms:created>
  <dcterms:modified xsi:type="dcterms:W3CDTF">2024-08-22T16:57:37Z</dcterms:modified>
</cp:coreProperties>
</file>