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RXRX/"/>
    </mc:Choice>
  </mc:AlternateContent>
  <xr:revisionPtr revIDLastSave="437" documentId="11_F5F19F4C488B4B53AA6AD198A2988F60952913CA" xr6:coauthVersionLast="47" xr6:coauthVersionMax="47" xr10:uidLastSave="{0BF100D9-5483-4DD3-8E90-2A38D062F9FF}"/>
  <bookViews>
    <workbookView xWindow="1900" yWindow="1900" windowWidth="34080" windowHeight="19020" activeTab="2" xr2:uid="{00000000-000D-0000-FFFF-FFFF00000000}"/>
  </bookViews>
  <sheets>
    <sheet name="Main" sheetId="1" r:id="rId1"/>
    <sheet name="Info" sheetId="2" r:id="rId2"/>
    <sheet name="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2" i="3" l="1"/>
  <c r="AC20" i="3"/>
  <c r="AC17" i="3"/>
  <c r="AC16" i="3"/>
  <c r="AC14" i="3"/>
  <c r="AC12" i="3"/>
  <c r="AC11" i="3"/>
  <c r="AE73" i="3" s="1"/>
  <c r="AF73" i="3"/>
  <c r="AG73" i="3"/>
  <c r="AH73" i="3"/>
  <c r="AI73" i="3"/>
  <c r="AJ73" i="3"/>
  <c r="AK73" i="3"/>
  <c r="AL73" i="3"/>
  <c r="AM73" i="3"/>
  <c r="AN73" i="3"/>
  <c r="G55" i="3" a="1"/>
  <c r="G55" i="3" s="1"/>
  <c r="G56" i="3" a="1"/>
  <c r="G56" i="3" s="1"/>
  <c r="G57" i="3" a="1"/>
  <c r="G57" i="3" s="1"/>
  <c r="G58" i="3" a="1"/>
  <c r="G58" i="3" s="1"/>
  <c r="G53" i="3" a="1"/>
  <c r="G53" i="3" s="1"/>
  <c r="G51" i="3" a="1"/>
  <c r="G51" i="3" s="1"/>
  <c r="G52" i="3" s="1"/>
  <c r="G40" i="3" a="1"/>
  <c r="G40" i="3" s="1"/>
  <c r="G39" i="3" a="1"/>
  <c r="G39" i="3" s="1"/>
  <c r="G37" i="3" a="1"/>
  <c r="G37" i="3" s="1"/>
  <c r="G36" i="3" a="1"/>
  <c r="G36" i="3" s="1"/>
  <c r="G33" i="3" a="1"/>
  <c r="G33" i="3" s="1"/>
  <c r="G32" i="3" a="1"/>
  <c r="G32" i="3" s="1"/>
  <c r="G31" i="3" a="1"/>
  <c r="G31" i="3" s="1"/>
  <c r="F13" i="3"/>
  <c r="F15" i="3" s="1"/>
  <c r="G13" i="3"/>
  <c r="G15" i="3" s="1"/>
  <c r="G63" i="3" s="1"/>
  <c r="H13" i="3"/>
  <c r="H15" i="3" s="1"/>
  <c r="H63" i="3" s="1"/>
  <c r="I13" i="3"/>
  <c r="I15" i="3" s="1"/>
  <c r="I63" i="3" s="1"/>
  <c r="F18" i="3"/>
  <c r="G18" i="3"/>
  <c r="H18" i="3"/>
  <c r="I18" i="3"/>
  <c r="E18" i="3"/>
  <c r="E13" i="3"/>
  <c r="E15" i="3" s="1"/>
  <c r="E19" i="3" s="1"/>
  <c r="E21" i="3" s="1"/>
  <c r="E23" i="3" s="1"/>
  <c r="Y13" i="3"/>
  <c r="Y15" i="3" s="1"/>
  <c r="Z13" i="3"/>
  <c r="Z15" i="3" s="1"/>
  <c r="Y18" i="3"/>
  <c r="Z18" i="3"/>
  <c r="K13" i="3"/>
  <c r="K15" i="3" s="1"/>
  <c r="K63" i="3" s="1"/>
  <c r="L13" i="3"/>
  <c r="L15" i="3" s="1"/>
  <c r="L63" i="3" s="1"/>
  <c r="M13" i="3"/>
  <c r="M15" i="3" s="1"/>
  <c r="M63" i="3" s="1"/>
  <c r="N13" i="3"/>
  <c r="N15" i="3" s="1"/>
  <c r="N63" i="3" s="1"/>
  <c r="O13" i="3"/>
  <c r="O15" i="3" s="1"/>
  <c r="O63" i="3" s="1"/>
  <c r="P13" i="3"/>
  <c r="P15" i="3" s="1"/>
  <c r="P63" i="3" s="1"/>
  <c r="Q13" i="3"/>
  <c r="Q15" i="3" s="1"/>
  <c r="Q63" i="3" s="1"/>
  <c r="R13" i="3"/>
  <c r="R15" i="3" s="1"/>
  <c r="R63" i="3" s="1"/>
  <c r="S13" i="3"/>
  <c r="S15" i="3" s="1"/>
  <c r="S63" i="3" s="1"/>
  <c r="T13" i="3"/>
  <c r="T15" i="3" s="1"/>
  <c r="T63" i="3" s="1"/>
  <c r="U13" i="3"/>
  <c r="U15" i="3" s="1"/>
  <c r="U63" i="3" s="1"/>
  <c r="V13" i="3"/>
  <c r="V15" i="3" s="1"/>
  <c r="V63" i="3" s="1"/>
  <c r="W13" i="3"/>
  <c r="W15" i="3" s="1"/>
  <c r="W63" i="3" s="1"/>
  <c r="X13" i="3"/>
  <c r="X15" i="3" s="1"/>
  <c r="X63" i="3" s="1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J18" i="3"/>
  <c r="J13" i="3"/>
  <c r="J15" i="3" s="1"/>
  <c r="J63" i="3" s="1"/>
  <c r="AF13" i="3"/>
  <c r="AF15" i="3" s="1"/>
  <c r="AG13" i="3"/>
  <c r="AG15" i="3" s="1"/>
  <c r="AH13" i="3"/>
  <c r="AH15" i="3" s="1"/>
  <c r="AI13" i="3"/>
  <c r="AI15" i="3" s="1"/>
  <c r="AJ13" i="3"/>
  <c r="AJ15" i="3" s="1"/>
  <c r="AK13" i="3"/>
  <c r="AK15" i="3" s="1"/>
  <c r="AL13" i="3"/>
  <c r="AL15" i="3" s="1"/>
  <c r="AM13" i="3"/>
  <c r="AM15" i="3" s="1"/>
  <c r="AN13" i="3"/>
  <c r="AN15" i="3" s="1"/>
  <c r="AO13" i="3"/>
  <c r="AO15" i="3" s="1"/>
  <c r="AP13" i="3"/>
  <c r="AP15" i="3" s="1"/>
  <c r="AQ13" i="3"/>
  <c r="AQ15" i="3" s="1"/>
  <c r="AR13" i="3"/>
  <c r="AR15" i="3" s="1"/>
  <c r="AS13" i="3"/>
  <c r="AS15" i="3" s="1"/>
  <c r="AT13" i="3"/>
  <c r="AT15" i="3" s="1"/>
  <c r="AU13" i="3"/>
  <c r="AU15" i="3" s="1"/>
  <c r="AE13" i="3"/>
  <c r="AE15" i="3" s="1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E18" i="3"/>
  <c r="AC13" i="3" l="1"/>
  <c r="AC15" i="3" s="1"/>
  <c r="AC18" i="3"/>
  <c r="AC19" i="3"/>
  <c r="AC21" i="3" s="1"/>
  <c r="AC23" i="3" s="1"/>
  <c r="F19" i="3"/>
  <c r="F21" i="3" s="1"/>
  <c r="F23" i="3" s="1"/>
  <c r="G34" i="3"/>
  <c r="G38" i="3"/>
  <c r="G41" i="3"/>
  <c r="J34" i="3"/>
  <c r="P38" i="3"/>
  <c r="R41" i="3"/>
  <c r="S52" i="3"/>
  <c r="I34" i="3"/>
  <c r="O38" i="3"/>
  <c r="Q41" i="3"/>
  <c r="R52" i="3"/>
  <c r="X34" i="3"/>
  <c r="H34" i="3"/>
  <c r="N38" i="3"/>
  <c r="P41" i="3"/>
  <c r="Q52" i="3"/>
  <c r="M38" i="3"/>
  <c r="M42" i="3" s="1"/>
  <c r="M43" i="3" s="1"/>
  <c r="O41" i="3"/>
  <c r="P52" i="3"/>
  <c r="L38" i="3"/>
  <c r="N41" i="3"/>
  <c r="O52" i="3"/>
  <c r="K38" i="3"/>
  <c r="M41" i="3"/>
  <c r="N52" i="3"/>
  <c r="L34" i="3"/>
  <c r="R38" i="3"/>
  <c r="T41" i="3"/>
  <c r="U52" i="3"/>
  <c r="K34" i="3"/>
  <c r="T52" i="3"/>
  <c r="T34" i="3"/>
  <c r="J38" i="3"/>
  <c r="J42" i="3" s="1"/>
  <c r="J43" i="3" s="1"/>
  <c r="L41" i="3"/>
  <c r="M52" i="3"/>
  <c r="S34" i="3"/>
  <c r="I38" i="3"/>
  <c r="K41" i="3"/>
  <c r="L52" i="3"/>
  <c r="K52" i="3"/>
  <c r="N34" i="3"/>
  <c r="T38" i="3"/>
  <c r="V41" i="3"/>
  <c r="W52" i="3"/>
  <c r="M34" i="3"/>
  <c r="S38" i="3"/>
  <c r="U41" i="3"/>
  <c r="V52" i="3"/>
  <c r="Q38" i="3"/>
  <c r="Q42" i="3" s="1"/>
  <c r="Q43" i="3" s="1"/>
  <c r="S41" i="3"/>
  <c r="W34" i="3"/>
  <c r="V34" i="3"/>
  <c r="U34" i="3"/>
  <c r="R34" i="3"/>
  <c r="X38" i="3"/>
  <c r="H38" i="3"/>
  <c r="J41" i="3"/>
  <c r="Q34" i="3"/>
  <c r="W38" i="3"/>
  <c r="I41" i="3"/>
  <c r="P34" i="3"/>
  <c r="V38" i="3"/>
  <c r="X41" i="3"/>
  <c r="H41" i="3"/>
  <c r="I52" i="3"/>
  <c r="J52" i="3"/>
  <c r="O34" i="3"/>
  <c r="U38" i="3"/>
  <c r="W41" i="3"/>
  <c r="X52" i="3"/>
  <c r="H52" i="3"/>
  <c r="J19" i="3"/>
  <c r="G19" i="3"/>
  <c r="H19" i="3"/>
  <c r="I19" i="3"/>
  <c r="R19" i="3"/>
  <c r="AN19" i="3"/>
  <c r="AN21" i="3" s="1"/>
  <c r="AN23" i="3" s="1"/>
  <c r="AN25" i="3" s="1"/>
  <c r="AI19" i="3"/>
  <c r="AI21" i="3" s="1"/>
  <c r="AI23" i="3" s="1"/>
  <c r="AH19" i="3"/>
  <c r="AH21" i="3" s="1"/>
  <c r="AH23" i="3" s="1"/>
  <c r="Z19" i="3"/>
  <c r="Z21" i="3" s="1"/>
  <c r="Z23" i="3" s="1"/>
  <c r="Y19" i="3"/>
  <c r="Y21" i="3" s="1"/>
  <c r="Y23" i="3" s="1"/>
  <c r="AG19" i="3"/>
  <c r="AG21" i="3" s="1"/>
  <c r="AG23" i="3" s="1"/>
  <c r="K19" i="3"/>
  <c r="O19" i="3"/>
  <c r="L19" i="3"/>
  <c r="Q19" i="3"/>
  <c r="X19" i="3"/>
  <c r="AF19" i="3"/>
  <c r="AF21" i="3" s="1"/>
  <c r="AF23" i="3" s="1"/>
  <c r="AJ19" i="3"/>
  <c r="AJ21" i="3" s="1"/>
  <c r="AJ23" i="3" s="1"/>
  <c r="W19" i="3"/>
  <c r="V19" i="3"/>
  <c r="U19" i="3"/>
  <c r="T19" i="3"/>
  <c r="S19" i="3"/>
  <c r="M19" i="3"/>
  <c r="N19" i="3"/>
  <c r="AO19" i="3"/>
  <c r="AO21" i="3" s="1"/>
  <c r="AO23" i="3" s="1"/>
  <c r="P19" i="3"/>
  <c r="AK19" i="3"/>
  <c r="AK21" i="3" s="1"/>
  <c r="AK23" i="3" s="1"/>
  <c r="AL19" i="3"/>
  <c r="AL21" i="3" s="1"/>
  <c r="AL23" i="3" s="1"/>
  <c r="AL25" i="3" s="1"/>
  <c r="AS19" i="3"/>
  <c r="AS21" i="3" s="1"/>
  <c r="AS23" i="3" s="1"/>
  <c r="AR19" i="3"/>
  <c r="AR21" i="3" s="1"/>
  <c r="AR23" i="3" s="1"/>
  <c r="AM19" i="3"/>
  <c r="AM21" i="3" s="1"/>
  <c r="AM23" i="3" s="1"/>
  <c r="AM25" i="3" s="1"/>
  <c r="AT19" i="3"/>
  <c r="AT21" i="3" s="1"/>
  <c r="AT23" i="3" s="1"/>
  <c r="AP19" i="3"/>
  <c r="AP21" i="3" s="1"/>
  <c r="AP23" i="3" s="1"/>
  <c r="AQ19" i="3"/>
  <c r="AQ21" i="3" s="1"/>
  <c r="AQ23" i="3" s="1"/>
  <c r="AU19" i="3"/>
  <c r="AU21" i="3" s="1"/>
  <c r="AU23" i="3" s="1"/>
  <c r="AE19" i="3"/>
  <c r="AE21" i="3" s="1"/>
  <c r="AE23" i="3" s="1"/>
  <c r="I42" i="3" l="1"/>
  <c r="I43" i="3" s="1"/>
  <c r="P42" i="3"/>
  <c r="P43" i="3" s="1"/>
  <c r="T42" i="3"/>
  <c r="T43" i="3" s="1"/>
  <c r="U42" i="3"/>
  <c r="U43" i="3" s="1"/>
  <c r="L42" i="3"/>
  <c r="L43" i="3" s="1"/>
  <c r="V42" i="3"/>
  <c r="V43" i="3" s="1"/>
  <c r="X42" i="3"/>
  <c r="X43" i="3" s="1"/>
  <c r="K42" i="3"/>
  <c r="K43" i="3" s="1"/>
  <c r="T21" i="3"/>
  <c r="T23" i="3" s="1"/>
  <c r="T64" i="3"/>
  <c r="U21" i="3"/>
  <c r="U23" i="3" s="1"/>
  <c r="U64" i="3"/>
  <c r="R21" i="3"/>
  <c r="R23" i="3" s="1"/>
  <c r="R64" i="3"/>
  <c r="V21" i="3"/>
  <c r="V23" i="3" s="1"/>
  <c r="V64" i="3"/>
  <c r="I21" i="3"/>
  <c r="I23" i="3" s="1"/>
  <c r="I64" i="3"/>
  <c r="S21" i="3"/>
  <c r="S23" i="3" s="1"/>
  <c r="S64" i="3"/>
  <c r="W21" i="3"/>
  <c r="W23" i="3" s="1"/>
  <c r="W64" i="3"/>
  <c r="H21" i="3"/>
  <c r="H23" i="3" s="1"/>
  <c r="H64" i="3"/>
  <c r="G21" i="3"/>
  <c r="G23" i="3" s="1"/>
  <c r="G64" i="3"/>
  <c r="N21" i="3"/>
  <c r="N23" i="3" s="1"/>
  <c r="N64" i="3"/>
  <c r="J21" i="3"/>
  <c r="J23" i="3" s="1"/>
  <c r="J64" i="3"/>
  <c r="Q21" i="3"/>
  <c r="Q23" i="3" s="1"/>
  <c r="Q64" i="3"/>
  <c r="L21" i="3"/>
  <c r="L23" i="3" s="1"/>
  <c r="L64" i="3"/>
  <c r="X21" i="3"/>
  <c r="X23" i="3" s="1"/>
  <c r="X64" i="3"/>
  <c r="O21" i="3"/>
  <c r="O23" i="3" s="1"/>
  <c r="O64" i="3"/>
  <c r="K21" i="3"/>
  <c r="K23" i="3" s="1"/>
  <c r="K64" i="3"/>
  <c r="M21" i="3"/>
  <c r="M23" i="3" s="1"/>
  <c r="M64" i="3"/>
  <c r="P21" i="3"/>
  <c r="P23" i="3" s="1"/>
  <c r="P64" i="3"/>
  <c r="N42" i="3"/>
  <c r="N43" i="3" s="1"/>
  <c r="S42" i="3"/>
  <c r="S43" i="3" s="1"/>
  <c r="R42" i="3"/>
  <c r="R43" i="3" s="1"/>
  <c r="O42" i="3"/>
  <c r="O43" i="3" s="1"/>
  <c r="G42" i="3"/>
  <c r="G43" i="3" s="1"/>
  <c r="W42" i="3"/>
  <c r="W43" i="3" s="1"/>
  <c r="H42" i="3"/>
  <c r="H43" i="3" s="1"/>
  <c r="H25" i="3" l="1"/>
  <c r="H65" i="3"/>
  <c r="X25" i="3"/>
  <c r="X65" i="3"/>
  <c r="L25" i="3"/>
  <c r="L65" i="3"/>
  <c r="V25" i="3"/>
  <c r="V65" i="3"/>
  <c r="J25" i="3"/>
  <c r="J65" i="3"/>
  <c r="R25" i="3"/>
  <c r="R65" i="3"/>
  <c r="Q25" i="3"/>
  <c r="Q65" i="3"/>
  <c r="P25" i="3"/>
  <c r="P65" i="3"/>
  <c r="N25" i="3"/>
  <c r="N65" i="3"/>
  <c r="U25" i="3"/>
  <c r="U65" i="3"/>
  <c r="K25" i="3"/>
  <c r="K65" i="3"/>
  <c r="O25" i="3"/>
  <c r="O65" i="3"/>
  <c r="W25" i="3"/>
  <c r="W65" i="3"/>
  <c r="S25" i="3"/>
  <c r="S65" i="3"/>
  <c r="I25" i="3"/>
  <c r="I65" i="3"/>
  <c r="M25" i="3"/>
  <c r="M65" i="3"/>
  <c r="G25" i="3"/>
  <c r="G65" i="3"/>
  <c r="T25" i="3"/>
  <c r="T6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<sst xmlns="http://schemas.openxmlformats.org/spreadsheetml/2006/main" count="92" uniqueCount="72">
  <si>
    <t>RXRX</t>
  </si>
  <si>
    <t>Ticker</t>
  </si>
  <si>
    <t>Price</t>
  </si>
  <si>
    <t>Shares</t>
  </si>
  <si>
    <t>Marketcap</t>
  </si>
  <si>
    <t>Cash</t>
  </si>
  <si>
    <t>Debt</t>
  </si>
  <si>
    <t>Net Cash</t>
  </si>
  <si>
    <t>EV</t>
  </si>
  <si>
    <t>Company</t>
  </si>
  <si>
    <t>Recursion Pharmaceuticals, Inc.</t>
  </si>
  <si>
    <t>Country</t>
  </si>
  <si>
    <t>United States</t>
  </si>
  <si>
    <t>Sector</t>
  </si>
  <si>
    <t>Healthcare</t>
  </si>
  <si>
    <t>Industry</t>
  </si>
  <si>
    <t>Biotechnology</t>
  </si>
  <si>
    <t>Employees</t>
  </si>
  <si>
    <t>Fiscal Year</t>
  </si>
  <si>
    <t>Fiscal Period</t>
  </si>
  <si>
    <t>Filing Date</t>
  </si>
  <si>
    <t>Period Of Report</t>
  </si>
  <si>
    <t>Balance Sheet *in Millions, USD</t>
  </si>
  <si>
    <t>Cash Flow *in Millions, USD</t>
  </si>
  <si>
    <t>Margins</t>
  </si>
  <si>
    <t>Growth</t>
  </si>
  <si>
    <t>Yields</t>
  </si>
  <si>
    <t>Ratios</t>
  </si>
  <si>
    <t>Segment Revenues *in Millions, USD</t>
  </si>
  <si>
    <t>Geographic Revenue *in Millions, USD</t>
  </si>
  <si>
    <t>Income Statement *in Thousands, USD</t>
  </si>
  <si>
    <t>Operating Revenue</t>
  </si>
  <si>
    <t>Grant Revenue</t>
  </si>
  <si>
    <t>Total Revenue</t>
  </si>
  <si>
    <t>COGs</t>
  </si>
  <si>
    <t>Gross Profit</t>
  </si>
  <si>
    <t>R&amp;D</t>
  </si>
  <si>
    <t>G&amp;A</t>
  </si>
  <si>
    <t>Total Operating Expenses</t>
  </si>
  <si>
    <t>Operating Income</t>
  </si>
  <si>
    <t>Other income</t>
  </si>
  <si>
    <t>Income before taxes</t>
  </si>
  <si>
    <t>Taxes</t>
  </si>
  <si>
    <t>Net Income</t>
  </si>
  <si>
    <t>EPS</t>
  </si>
  <si>
    <t>Cash And Short Term Investments</t>
  </si>
  <si>
    <t>Short Term Debt</t>
  </si>
  <si>
    <t>Long Term Debt</t>
  </si>
  <si>
    <t>Total Current Assets</t>
  </si>
  <si>
    <t>Total Non Current Assets</t>
  </si>
  <si>
    <t>Total Assets</t>
  </si>
  <si>
    <t>Total Current Liabilities</t>
  </si>
  <si>
    <t>Total Non Current Liabilities</t>
  </si>
  <si>
    <t>Total Liabilities</t>
  </si>
  <si>
    <t>Total Equity</t>
  </si>
  <si>
    <t>Total Equity &amp; Liabilities</t>
  </si>
  <si>
    <t>Q1</t>
  </si>
  <si>
    <t>Q2</t>
  </si>
  <si>
    <t>Q3</t>
  </si>
  <si>
    <t>Q4</t>
  </si>
  <si>
    <t>CFFO</t>
  </si>
  <si>
    <t>CapEx</t>
  </si>
  <si>
    <t>FCF</t>
  </si>
  <si>
    <t>SBC</t>
  </si>
  <si>
    <t>SBI</t>
  </si>
  <si>
    <t>SBB</t>
  </si>
  <si>
    <t>Dividends</t>
  </si>
  <si>
    <t>Gross Margin</t>
  </si>
  <si>
    <t>Operating Margin</t>
  </si>
  <si>
    <t>Profit Margin</t>
  </si>
  <si>
    <t>Revenue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</si>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</sst>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i/>
      <u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  <xf numFmtId="3" fontId="0" fillId="0" borderId="3" xfId="0" applyNumberFormat="1" applyBorder="1"/>
    <xf numFmtId="4" fontId="0" fillId="0" borderId="0" xfId="0" applyNumberFormat="1"/>
    <xf numFmtId="0" fontId="4" fillId="0" borderId="2" xfId="0" applyFont="1" applyBorder="1"/>
    <xf numFmtId="3" fontId="4" fillId="0" borderId="0" xfId="0" applyNumberFormat="1" applyFont="1"/>
    <xf numFmtId="0" fontId="4" fillId="0" borderId="3" xfId="0" applyFont="1" applyBorder="1"/>
    <xf numFmtId="3" fontId="4" fillId="0" borderId="3" xfId="0" applyNumberFormat="1" applyFont="1" applyBorder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716643</xdr:colOff>
      <xdr:row>1</xdr:row>
      <xdr:rowOff>154214</xdr:rowOff>
    </xdr:from>
    <xdr:to>
      <xdr:col>10</xdr:col>
      <xdr:colOff>9071</xdr:colOff>
      <xdr:row>134</xdr:row>
      <xdr:rowOff>18143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AC0148-92EF-DA3A-DBDE-E5C5134C14BF}"/>
            </a:ext>
          </a:extLst>
        </xdr:cNvPr>
        <xdr:cNvCxnSpPr/>
      </xdr:nvCxnSpPr>
      <xdr:spPr>
        <a:xfrm flipH="1">
          <a:off x="6350000" y="335643"/>
          <a:ext cx="27214" cy="25445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0</xdr:rowOff>
    </xdr:from>
    <xdr:to>
      <xdr:col>14</xdr:col>
      <xdr:colOff>27214</xdr:colOff>
      <xdr:row>134</xdr:row>
      <xdr:rowOff>45357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693C389-D9FF-45BC-83D6-7760B9D7EA4D}"/>
            </a:ext>
          </a:extLst>
        </xdr:cNvPr>
        <xdr:cNvCxnSpPr/>
      </xdr:nvCxnSpPr>
      <xdr:spPr>
        <a:xfrm>
          <a:off x="8908143" y="362857"/>
          <a:ext cx="27214" cy="25445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0</xdr:rowOff>
    </xdr:from>
    <xdr:to>
      <xdr:col>18</xdr:col>
      <xdr:colOff>27214</xdr:colOff>
      <xdr:row>134</xdr:row>
      <xdr:rowOff>45357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843BB18-93D2-4076-BA0D-B8D81410FC3D}"/>
            </a:ext>
          </a:extLst>
        </xdr:cNvPr>
        <xdr:cNvCxnSpPr/>
      </xdr:nvCxnSpPr>
      <xdr:spPr>
        <a:xfrm>
          <a:off x="11575143" y="362857"/>
          <a:ext cx="27214" cy="25445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0</xdr:rowOff>
    </xdr:from>
    <xdr:to>
      <xdr:col>22</xdr:col>
      <xdr:colOff>27214</xdr:colOff>
      <xdr:row>134</xdr:row>
      <xdr:rowOff>45357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F414BC6-CBCA-4D6C-B191-3CA47BA367AD}"/>
            </a:ext>
          </a:extLst>
        </xdr:cNvPr>
        <xdr:cNvCxnSpPr/>
      </xdr:nvCxnSpPr>
      <xdr:spPr>
        <a:xfrm>
          <a:off x="14169571" y="362857"/>
          <a:ext cx="27214" cy="25445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27214</xdr:colOff>
      <xdr:row>134</xdr:row>
      <xdr:rowOff>45357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FD3910C-E45C-44A8-85DB-05F662794E31}"/>
            </a:ext>
          </a:extLst>
        </xdr:cNvPr>
        <xdr:cNvCxnSpPr/>
      </xdr:nvCxnSpPr>
      <xdr:spPr>
        <a:xfrm>
          <a:off x="3646714" y="362857"/>
          <a:ext cx="27214" cy="25445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</xdr:row>
      <xdr:rowOff>29882</xdr:rowOff>
    </xdr:from>
    <xdr:to>
      <xdr:col>40</xdr:col>
      <xdr:colOff>27214</xdr:colOff>
      <xdr:row>135</xdr:row>
      <xdr:rowOff>75240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1561618-199D-4286-909F-61FFBCD438D2}"/>
            </a:ext>
          </a:extLst>
        </xdr:cNvPr>
        <xdr:cNvCxnSpPr/>
      </xdr:nvCxnSpPr>
      <xdr:spPr>
        <a:xfrm>
          <a:off x="24279412" y="590176"/>
          <a:ext cx="27214" cy="24698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B598381-A99D-4ACE-B78F-00C771E8C83F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s="1"/>
      <c r="B2" s="1"/>
      <c r="C2" s="1"/>
      <c r="D2" s="1"/>
    </row>
    <row r="4" spans="1:4" x14ac:dyDescent="0.35">
      <c r="A4" s="2" t="s">
        <v>1</v>
      </c>
    </row>
    <row r="5" spans="1:4" x14ac:dyDescent="0.35">
      <c r="A5" s="2" t="s">
        <v>2</v>
      </c>
    </row>
    <row r="6" spans="1:4" x14ac:dyDescent="0.35">
      <c r="A6" s="2" t="s">
        <v>3</v>
      </c>
    </row>
    <row r="7" spans="1:4" x14ac:dyDescent="0.35">
      <c r="A7" s="2" t="s">
        <v>4</v>
      </c>
    </row>
    <row r="8" spans="1:4" x14ac:dyDescent="0.35">
      <c r="A8" s="2" t="s">
        <v>5</v>
      </c>
    </row>
    <row r="9" spans="1:4" x14ac:dyDescent="0.35">
      <c r="A9" s="2" t="s">
        <v>6</v>
      </c>
    </row>
    <row r="10" spans="1:4" x14ac:dyDescent="0.35">
      <c r="A10" s="2" t="s">
        <v>7</v>
      </c>
    </row>
    <row r="11" spans="1:4" x14ac:dyDescent="0.35">
      <c r="A1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s="2" t="s">
        <v>9</v>
      </c>
      <c r="B1" t="s">
        <v>10</v>
      </c>
    </row>
    <row r="2" spans="1:2" x14ac:dyDescent="0.35">
      <c r="A2" s="2" t="s">
        <v>1</v>
      </c>
      <c r="B2" t="s">
        <v>0</v>
      </c>
    </row>
    <row r="3" spans="1:2" x14ac:dyDescent="0.35">
      <c r="A3" s="2" t="s">
        <v>11</v>
      </c>
      <c r="B3" t="s">
        <v>12</v>
      </c>
    </row>
    <row r="4" spans="1:2" x14ac:dyDescent="0.35">
      <c r="A4" s="2" t="s">
        <v>13</v>
      </c>
      <c r="B4" t="s">
        <v>14</v>
      </c>
    </row>
    <row r="5" spans="1:2" x14ac:dyDescent="0.35">
      <c r="A5" s="2" t="s">
        <v>15</v>
      </c>
      <c r="B5" t="s">
        <v>16</v>
      </c>
    </row>
    <row r="6" spans="1:2" x14ac:dyDescent="0.35">
      <c r="A6" s="2" t="s">
        <v>17</v>
      </c>
      <c r="B6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22"/>
  <sheetViews>
    <sheetView tabSelected="1" zoomScale="85" zoomScaleNormal="85" workbookViewId="0">
      <pane xSplit="2" ySplit="5" topLeftCell="L6" activePane="bottomRight" state="frozen"/>
      <selection pane="topRight" activeCell="C1" sqref="C1"/>
      <selection pane="bottomLeft" activeCell="A6" sqref="A6"/>
      <selection pane="bottomRight" activeCell="Z25" sqref="Z25"/>
    </sheetView>
  </sheetViews>
  <sheetFormatPr defaultRowHeight="14.5" x14ac:dyDescent="0.35"/>
  <cols>
    <col min="7" max="9" width="9.453125" bestFit="1" customWidth="1"/>
    <col min="10" max="10" width="10.453125" bestFit="1" customWidth="1"/>
    <col min="11" max="12" width="9.453125" bestFit="1" customWidth="1"/>
    <col min="13" max="14" width="10.453125" bestFit="1" customWidth="1"/>
    <col min="15" max="16" width="9.453125" bestFit="1" customWidth="1"/>
    <col min="17" max="18" width="10.453125" bestFit="1" customWidth="1"/>
    <col min="19" max="21" width="9.453125" bestFit="1" customWidth="1"/>
    <col min="22" max="22" width="10.453125" bestFit="1" customWidth="1"/>
    <col min="23" max="24" width="9.453125" bestFit="1" customWidth="1"/>
    <col min="38" max="40" width="10.453125" bestFit="1" customWidth="1"/>
  </cols>
  <sheetData>
    <row r="1" spans="1:61" x14ac:dyDescent="0.35">
      <c r="B1" s="2" t="s">
        <v>0</v>
      </c>
    </row>
    <row r="2" spans="1:61" x14ac:dyDescent="0.35">
      <c r="B2" t="s">
        <v>18</v>
      </c>
      <c r="G2">
        <v>2020</v>
      </c>
      <c r="H2">
        <v>2020</v>
      </c>
      <c r="I2">
        <v>2020</v>
      </c>
      <c r="J2">
        <v>2020</v>
      </c>
      <c r="K2">
        <v>2021</v>
      </c>
      <c r="L2">
        <v>2021</v>
      </c>
      <c r="M2">
        <v>2021</v>
      </c>
      <c r="N2">
        <v>2021</v>
      </c>
      <c r="O2">
        <v>2022</v>
      </c>
      <c r="P2">
        <v>2022</v>
      </c>
      <c r="Q2">
        <v>2022</v>
      </c>
      <c r="R2">
        <v>2022</v>
      </c>
      <c r="S2">
        <v>2023</v>
      </c>
      <c r="T2">
        <v>2023</v>
      </c>
      <c r="U2">
        <v>2023</v>
      </c>
      <c r="V2">
        <v>2023</v>
      </c>
      <c r="W2">
        <v>2024</v>
      </c>
      <c r="X2">
        <v>2024</v>
      </c>
    </row>
    <row r="3" spans="1:61" x14ac:dyDescent="0.35">
      <c r="B3" t="s">
        <v>19</v>
      </c>
      <c r="G3" t="s">
        <v>56</v>
      </c>
      <c r="H3" t="s">
        <v>57</v>
      </c>
      <c r="I3" t="s">
        <v>58</v>
      </c>
      <c r="J3" t="s">
        <v>59</v>
      </c>
      <c r="K3" t="s">
        <v>56</v>
      </c>
      <c r="L3" t="s">
        <v>57</v>
      </c>
      <c r="M3" t="s">
        <v>58</v>
      </c>
      <c r="N3" t="s">
        <v>59</v>
      </c>
      <c r="O3" t="s">
        <v>56</v>
      </c>
      <c r="P3" t="s">
        <v>57</v>
      </c>
      <c r="Q3" t="s">
        <v>58</v>
      </c>
      <c r="R3" t="s">
        <v>59</v>
      </c>
      <c r="S3" t="s">
        <v>56</v>
      </c>
      <c r="T3" t="s">
        <v>57</v>
      </c>
      <c r="U3" t="s">
        <v>58</v>
      </c>
      <c r="V3" t="s">
        <v>59</v>
      </c>
      <c r="W3" t="s">
        <v>56</v>
      </c>
      <c r="X3" t="s">
        <v>57</v>
      </c>
    </row>
    <row r="4" spans="1:61" x14ac:dyDescent="0.35">
      <c r="B4" t="s">
        <v>20</v>
      </c>
      <c r="K4" s="5">
        <v>44328</v>
      </c>
      <c r="L4" s="5">
        <v>44421</v>
      </c>
      <c r="M4" s="5">
        <v>44510</v>
      </c>
      <c r="N4" s="5">
        <v>44643</v>
      </c>
      <c r="O4" s="5">
        <v>44691</v>
      </c>
      <c r="P4" s="5">
        <v>44782</v>
      </c>
      <c r="Q4" s="5">
        <v>44875</v>
      </c>
      <c r="R4" s="5">
        <v>44984</v>
      </c>
      <c r="S4" s="5">
        <v>45054</v>
      </c>
      <c r="T4" s="5">
        <v>45146</v>
      </c>
      <c r="U4" s="5">
        <v>45239</v>
      </c>
      <c r="V4" s="5">
        <v>45351</v>
      </c>
      <c r="W4" s="5">
        <v>45421</v>
      </c>
      <c r="X4" s="5">
        <v>45512</v>
      </c>
      <c r="AC4" s="15" t="s">
        <v>71</v>
      </c>
      <c r="AD4" s="15"/>
      <c r="AL4" s="5">
        <v>44643</v>
      </c>
      <c r="AM4" s="5">
        <v>44984</v>
      </c>
      <c r="AN4" s="5">
        <v>45351</v>
      </c>
    </row>
    <row r="5" spans="1:61" x14ac:dyDescent="0.35">
      <c r="B5" t="s">
        <v>21</v>
      </c>
      <c r="G5" s="5">
        <v>43921</v>
      </c>
      <c r="H5" s="5">
        <v>44012</v>
      </c>
      <c r="I5" s="5">
        <v>44104</v>
      </c>
      <c r="J5" s="5">
        <v>44196</v>
      </c>
      <c r="K5" s="5">
        <v>44286</v>
      </c>
      <c r="L5" s="5">
        <v>44377</v>
      </c>
      <c r="M5" s="5">
        <v>44469</v>
      </c>
      <c r="N5" s="5">
        <v>44561</v>
      </c>
      <c r="O5" s="5">
        <v>44651</v>
      </c>
      <c r="P5" s="5">
        <v>44742</v>
      </c>
      <c r="Q5" s="5">
        <v>44834</v>
      </c>
      <c r="R5" s="5">
        <v>44926</v>
      </c>
      <c r="S5" s="5">
        <v>45016</v>
      </c>
      <c r="T5" s="5">
        <v>45107</v>
      </c>
      <c r="U5" s="5">
        <v>45199</v>
      </c>
      <c r="V5" s="5">
        <v>45291</v>
      </c>
      <c r="W5" s="5">
        <v>45382</v>
      </c>
      <c r="X5" s="5">
        <v>45473</v>
      </c>
      <c r="AL5" s="5">
        <v>44561</v>
      </c>
      <c r="AM5" s="5">
        <v>44926</v>
      </c>
      <c r="AN5" s="5">
        <v>45291</v>
      </c>
    </row>
    <row r="10" spans="1:61" x14ac:dyDescent="0.35">
      <c r="A10" s="3"/>
      <c r="B10" s="3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s="7" customFormat="1" x14ac:dyDescent="0.35">
      <c r="B11" s="7" t="s">
        <v>31</v>
      </c>
      <c r="G11" s="7">
        <v>0</v>
      </c>
      <c r="H11" s="7">
        <v>0</v>
      </c>
      <c r="I11" s="7">
        <v>862</v>
      </c>
      <c r="J11" s="7">
        <v>2551</v>
      </c>
      <c r="K11" s="7">
        <v>2500</v>
      </c>
      <c r="L11" s="7">
        <v>2500</v>
      </c>
      <c r="M11" s="7">
        <v>2500</v>
      </c>
      <c r="N11" s="7">
        <v>2500</v>
      </c>
      <c r="O11" s="7">
        <v>5299</v>
      </c>
      <c r="P11" s="7">
        <v>7653</v>
      </c>
      <c r="Q11" s="7">
        <v>13053</v>
      </c>
      <c r="R11" s="7">
        <v>13676</v>
      </c>
      <c r="S11" s="7">
        <v>12134</v>
      </c>
      <c r="T11" s="7">
        <v>11016</v>
      </c>
      <c r="U11" s="7">
        <v>10102</v>
      </c>
      <c r="V11" s="7">
        <v>10624</v>
      </c>
      <c r="W11" s="7">
        <v>13491</v>
      </c>
      <c r="X11" s="7">
        <v>14404</v>
      </c>
      <c r="AC11" s="7">
        <f>SUM(U11:X11)</f>
        <v>48621</v>
      </c>
      <c r="AL11" s="7">
        <v>10000</v>
      </c>
      <c r="AM11" s="7">
        <v>39681</v>
      </c>
      <c r="AN11" s="7">
        <v>43876</v>
      </c>
    </row>
    <row r="12" spans="1:61" s="8" customFormat="1" x14ac:dyDescent="0.35">
      <c r="B12" s="8" t="s">
        <v>32</v>
      </c>
      <c r="G12" s="8">
        <v>60</v>
      </c>
      <c r="H12" s="8">
        <v>186</v>
      </c>
      <c r="I12" s="8">
        <v>163</v>
      </c>
      <c r="J12" s="8">
        <v>140</v>
      </c>
      <c r="K12" s="8">
        <v>62</v>
      </c>
      <c r="L12" s="8">
        <v>49</v>
      </c>
      <c r="M12" s="8">
        <v>34</v>
      </c>
      <c r="N12" s="8">
        <v>33</v>
      </c>
      <c r="O12" s="8">
        <v>34</v>
      </c>
      <c r="P12" s="8">
        <v>21</v>
      </c>
      <c r="Q12" s="8">
        <v>107</v>
      </c>
      <c r="R12" s="8">
        <v>0</v>
      </c>
      <c r="S12" s="8">
        <v>0</v>
      </c>
      <c r="T12" s="8">
        <v>1</v>
      </c>
      <c r="U12" s="8">
        <v>431</v>
      </c>
      <c r="V12" s="8">
        <v>267</v>
      </c>
      <c r="W12" s="8">
        <v>303</v>
      </c>
      <c r="X12" s="8">
        <v>13</v>
      </c>
      <c r="AC12" s="8">
        <f>SUM(U12:X12)</f>
        <v>1014</v>
      </c>
      <c r="AL12" s="8">
        <v>178</v>
      </c>
      <c r="AM12" s="8">
        <v>162</v>
      </c>
      <c r="AN12" s="8">
        <v>699</v>
      </c>
    </row>
    <row r="13" spans="1:61" s="7" customFormat="1" x14ac:dyDescent="0.35">
      <c r="B13" s="7" t="s">
        <v>33</v>
      </c>
      <c r="E13" s="7">
        <f>SUM(E11:E12)</f>
        <v>0</v>
      </c>
      <c r="F13" s="7">
        <f t="shared" ref="F13:I13" si="0">SUM(F11:F12)</f>
        <v>0</v>
      </c>
      <c r="G13" s="7">
        <f t="shared" si="0"/>
        <v>60</v>
      </c>
      <c r="H13" s="7">
        <f t="shared" si="0"/>
        <v>186</v>
      </c>
      <c r="I13" s="7">
        <f t="shared" si="0"/>
        <v>1025</v>
      </c>
      <c r="J13" s="7">
        <f>SUM(J11:J12)</f>
        <v>2691</v>
      </c>
      <c r="K13" s="7">
        <f t="shared" ref="K13:X13" si="1">SUM(K11:K12)</f>
        <v>2562</v>
      </c>
      <c r="L13" s="7">
        <f t="shared" si="1"/>
        <v>2549</v>
      </c>
      <c r="M13" s="7">
        <f t="shared" si="1"/>
        <v>2534</v>
      </c>
      <c r="N13" s="7">
        <f t="shared" si="1"/>
        <v>2533</v>
      </c>
      <c r="O13" s="7">
        <f t="shared" si="1"/>
        <v>5333</v>
      </c>
      <c r="P13" s="7">
        <f t="shared" si="1"/>
        <v>7674</v>
      </c>
      <c r="Q13" s="7">
        <f t="shared" si="1"/>
        <v>13160</v>
      </c>
      <c r="R13" s="7">
        <f t="shared" si="1"/>
        <v>13676</v>
      </c>
      <c r="S13" s="7">
        <f t="shared" si="1"/>
        <v>12134</v>
      </c>
      <c r="T13" s="7">
        <f t="shared" si="1"/>
        <v>11017</v>
      </c>
      <c r="U13" s="7">
        <f t="shared" si="1"/>
        <v>10533</v>
      </c>
      <c r="V13" s="7">
        <f t="shared" si="1"/>
        <v>10891</v>
      </c>
      <c r="W13" s="7">
        <f t="shared" si="1"/>
        <v>13794</v>
      </c>
      <c r="X13" s="7">
        <f t="shared" si="1"/>
        <v>14417</v>
      </c>
      <c r="Y13" s="7">
        <f t="shared" ref="Y13" si="2">SUM(Y11:Y12)</f>
        <v>0</v>
      </c>
      <c r="Z13" s="7">
        <f t="shared" ref="Z13" si="3">SUM(Z11:Z12)</f>
        <v>0</v>
      </c>
      <c r="AC13" s="7">
        <f t="shared" ref="AC13" si="4">SUM(AC11:AC12)</f>
        <v>49635</v>
      </c>
      <c r="AE13" s="7">
        <f>SUM(AE11:AE12)</f>
        <v>0</v>
      </c>
      <c r="AF13" s="7">
        <f t="shared" ref="AF13:AU13" si="5">SUM(AF11:AF12)</f>
        <v>0</v>
      </c>
      <c r="AG13" s="7">
        <f t="shared" si="5"/>
        <v>0</v>
      </c>
      <c r="AH13" s="7">
        <f t="shared" si="5"/>
        <v>0</v>
      </c>
      <c r="AI13" s="7">
        <f t="shared" si="5"/>
        <v>0</v>
      </c>
      <c r="AJ13" s="7">
        <f t="shared" si="5"/>
        <v>0</v>
      </c>
      <c r="AK13" s="7">
        <f t="shared" si="5"/>
        <v>0</v>
      </c>
      <c r="AL13" s="7">
        <f t="shared" si="5"/>
        <v>10178</v>
      </c>
      <c r="AM13" s="7">
        <f t="shared" si="5"/>
        <v>39843</v>
      </c>
      <c r="AN13" s="7">
        <f t="shared" si="5"/>
        <v>44575</v>
      </c>
      <c r="AO13" s="7">
        <f t="shared" si="5"/>
        <v>0</v>
      </c>
      <c r="AP13" s="7">
        <f t="shared" si="5"/>
        <v>0</v>
      </c>
      <c r="AQ13" s="7">
        <f t="shared" si="5"/>
        <v>0</v>
      </c>
      <c r="AR13" s="7">
        <f t="shared" si="5"/>
        <v>0</v>
      </c>
      <c r="AS13" s="7">
        <f t="shared" si="5"/>
        <v>0</v>
      </c>
      <c r="AT13" s="7">
        <f t="shared" si="5"/>
        <v>0</v>
      </c>
      <c r="AU13" s="7">
        <f t="shared" si="5"/>
        <v>0</v>
      </c>
    </row>
    <row r="14" spans="1:61" s="8" customFormat="1" x14ac:dyDescent="0.35">
      <c r="B14" s="8" t="s">
        <v>34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7799</v>
      </c>
      <c r="P14" s="8">
        <v>14227</v>
      </c>
      <c r="Q14" s="8">
        <v>15409</v>
      </c>
      <c r="R14" s="8">
        <v>10840</v>
      </c>
      <c r="S14" s="8">
        <v>12448</v>
      </c>
      <c r="T14" s="8">
        <v>9382</v>
      </c>
      <c r="U14" s="8">
        <v>10877</v>
      </c>
      <c r="V14" s="8">
        <v>9881</v>
      </c>
      <c r="W14" s="8">
        <v>11166</v>
      </c>
      <c r="X14" s="8">
        <v>9199</v>
      </c>
      <c r="AC14" s="8">
        <f>SUM(U14:X14)</f>
        <v>41123</v>
      </c>
      <c r="AL14" s="8">
        <v>0</v>
      </c>
      <c r="AM14" s="8">
        <v>48275</v>
      </c>
      <c r="AN14" s="8">
        <v>42587</v>
      </c>
    </row>
    <row r="15" spans="1:61" s="7" customFormat="1" x14ac:dyDescent="0.35">
      <c r="B15" s="7" t="s">
        <v>35</v>
      </c>
      <c r="E15" s="7">
        <f>E13-E14</f>
        <v>0</v>
      </c>
      <c r="F15" s="7">
        <f t="shared" ref="F15:I15" si="6">F13-F14</f>
        <v>0</v>
      </c>
      <c r="G15" s="7">
        <f t="shared" si="6"/>
        <v>60</v>
      </c>
      <c r="H15" s="7">
        <f t="shared" si="6"/>
        <v>186</v>
      </c>
      <c r="I15" s="7">
        <f t="shared" si="6"/>
        <v>1025</v>
      </c>
      <c r="J15" s="7">
        <f>J13-J14</f>
        <v>2691</v>
      </c>
      <c r="K15" s="7">
        <f t="shared" ref="K15:X15" si="7">K13-K14</f>
        <v>2562</v>
      </c>
      <c r="L15" s="7">
        <f t="shared" si="7"/>
        <v>2549</v>
      </c>
      <c r="M15" s="7">
        <f t="shared" si="7"/>
        <v>2534</v>
      </c>
      <c r="N15" s="7">
        <f t="shared" si="7"/>
        <v>2533</v>
      </c>
      <c r="O15" s="7">
        <f t="shared" si="7"/>
        <v>-2466</v>
      </c>
      <c r="P15" s="7">
        <f t="shared" si="7"/>
        <v>-6553</v>
      </c>
      <c r="Q15" s="7">
        <f t="shared" si="7"/>
        <v>-2249</v>
      </c>
      <c r="R15" s="7">
        <f t="shared" si="7"/>
        <v>2836</v>
      </c>
      <c r="S15" s="7">
        <f t="shared" si="7"/>
        <v>-314</v>
      </c>
      <c r="T15" s="7">
        <f t="shared" si="7"/>
        <v>1635</v>
      </c>
      <c r="U15" s="7">
        <f t="shared" si="7"/>
        <v>-344</v>
      </c>
      <c r="V15" s="7">
        <f t="shared" si="7"/>
        <v>1010</v>
      </c>
      <c r="W15" s="7">
        <f t="shared" si="7"/>
        <v>2628</v>
      </c>
      <c r="X15" s="7">
        <f t="shared" si="7"/>
        <v>5218</v>
      </c>
      <c r="Y15" s="7">
        <f t="shared" ref="Y15" si="8">Y13-Y14</f>
        <v>0</v>
      </c>
      <c r="Z15" s="7">
        <f t="shared" ref="Z15" si="9">Z13-Z14</f>
        <v>0</v>
      </c>
      <c r="AC15" s="7">
        <f>AC13-AC14</f>
        <v>8512</v>
      </c>
      <c r="AE15" s="7">
        <f>AE13-AE14</f>
        <v>0</v>
      </c>
      <c r="AF15" s="7">
        <f t="shared" ref="AF15:AU15" si="10">AF13-AF14</f>
        <v>0</v>
      </c>
      <c r="AG15" s="7">
        <f t="shared" si="10"/>
        <v>0</v>
      </c>
      <c r="AH15" s="7">
        <f t="shared" si="10"/>
        <v>0</v>
      </c>
      <c r="AI15" s="7">
        <f t="shared" si="10"/>
        <v>0</v>
      </c>
      <c r="AJ15" s="7">
        <f t="shared" si="10"/>
        <v>0</v>
      </c>
      <c r="AK15" s="7">
        <f t="shared" si="10"/>
        <v>0</v>
      </c>
      <c r="AL15" s="7">
        <f t="shared" si="10"/>
        <v>10178</v>
      </c>
      <c r="AM15" s="7">
        <f t="shared" si="10"/>
        <v>-8432</v>
      </c>
      <c r="AN15" s="7">
        <f t="shared" si="10"/>
        <v>1988</v>
      </c>
      <c r="AO15" s="7">
        <f t="shared" si="10"/>
        <v>0</v>
      </c>
      <c r="AP15" s="7">
        <f t="shared" si="10"/>
        <v>0</v>
      </c>
      <c r="AQ15" s="7">
        <f t="shared" si="10"/>
        <v>0</v>
      </c>
      <c r="AR15" s="7">
        <f t="shared" si="10"/>
        <v>0</v>
      </c>
      <c r="AS15" s="7">
        <f t="shared" si="10"/>
        <v>0</v>
      </c>
      <c r="AT15" s="7">
        <f t="shared" si="10"/>
        <v>0</v>
      </c>
      <c r="AU15" s="7">
        <f t="shared" si="10"/>
        <v>0</v>
      </c>
    </row>
    <row r="16" spans="1:61" s="7" customFormat="1" x14ac:dyDescent="0.35">
      <c r="B16" s="7" t="s">
        <v>36</v>
      </c>
      <c r="G16" s="7">
        <v>12842</v>
      </c>
      <c r="H16" s="7">
        <v>13244</v>
      </c>
      <c r="I16" s="7">
        <v>16535</v>
      </c>
      <c r="J16" s="7">
        <v>20698</v>
      </c>
      <c r="K16" s="7">
        <v>24109</v>
      </c>
      <c r="L16" s="7">
        <v>29624</v>
      </c>
      <c r="M16" s="7">
        <v>33246</v>
      </c>
      <c r="N16" s="7">
        <v>48291</v>
      </c>
      <c r="O16" s="7">
        <v>32441</v>
      </c>
      <c r="P16" s="7">
        <v>38439</v>
      </c>
      <c r="Q16" s="7">
        <v>40836</v>
      </c>
      <c r="R16" s="7">
        <v>43980</v>
      </c>
      <c r="S16" s="7">
        <v>46677</v>
      </c>
      <c r="T16" s="7">
        <v>55060</v>
      </c>
      <c r="U16" s="7">
        <v>70007</v>
      </c>
      <c r="V16" s="7">
        <v>69482</v>
      </c>
      <c r="W16" s="7">
        <v>67560</v>
      </c>
      <c r="X16" s="7">
        <v>73928</v>
      </c>
      <c r="AC16" s="7">
        <f>SUM(U16:X16)</f>
        <v>280977</v>
      </c>
      <c r="AL16" s="7">
        <v>135271</v>
      </c>
      <c r="AM16" s="7">
        <v>155696</v>
      </c>
      <c r="AN16" s="7">
        <v>241226</v>
      </c>
    </row>
    <row r="17" spans="1:61" s="8" customFormat="1" x14ac:dyDescent="0.35">
      <c r="B17" s="8" t="s">
        <v>37</v>
      </c>
      <c r="G17" s="8">
        <v>5561</v>
      </c>
      <c r="H17" s="8">
        <v>5159</v>
      </c>
      <c r="I17" s="8">
        <v>6964</v>
      </c>
      <c r="J17" s="8">
        <v>7574</v>
      </c>
      <c r="K17" s="8">
        <v>8937</v>
      </c>
      <c r="L17" s="8">
        <v>13854</v>
      </c>
      <c r="M17" s="8">
        <v>15690</v>
      </c>
      <c r="N17" s="8">
        <v>19202</v>
      </c>
      <c r="O17" s="8">
        <v>21074</v>
      </c>
      <c r="P17" s="8">
        <v>21199</v>
      </c>
      <c r="Q17" s="8">
        <v>19488</v>
      </c>
      <c r="R17" s="8">
        <v>19838</v>
      </c>
      <c r="S17" s="8">
        <v>22874</v>
      </c>
      <c r="T17" s="8">
        <v>28290</v>
      </c>
      <c r="U17" s="8">
        <v>29199</v>
      </c>
      <c r="V17" s="8">
        <v>30458</v>
      </c>
      <c r="W17" s="8">
        <v>31408</v>
      </c>
      <c r="X17" s="8">
        <v>31833</v>
      </c>
      <c r="AC17" s="8">
        <f>SUM(U17:X17)</f>
        <v>122898</v>
      </c>
      <c r="AL17" s="8">
        <v>57682</v>
      </c>
      <c r="AM17" s="8">
        <v>81599</v>
      </c>
      <c r="AN17" s="8">
        <v>110822</v>
      </c>
    </row>
    <row r="18" spans="1:61" s="9" customFormat="1" x14ac:dyDescent="0.35">
      <c r="B18" s="9" t="s">
        <v>38</v>
      </c>
      <c r="E18" s="9">
        <f>SUM(E16:E17)</f>
        <v>0</v>
      </c>
      <c r="F18" s="9">
        <f t="shared" ref="F18:I18" si="11">SUM(F16:F17)</f>
        <v>0</v>
      </c>
      <c r="G18" s="9">
        <f t="shared" si="11"/>
        <v>18403</v>
      </c>
      <c r="H18" s="9">
        <f t="shared" si="11"/>
        <v>18403</v>
      </c>
      <c r="I18" s="9">
        <f t="shared" si="11"/>
        <v>23499</v>
      </c>
      <c r="J18" s="9">
        <f>SUM(J16:J17)</f>
        <v>28272</v>
      </c>
      <c r="K18" s="9">
        <f t="shared" ref="K18:X18" si="12">SUM(K16:K17)</f>
        <v>33046</v>
      </c>
      <c r="L18" s="9">
        <f t="shared" si="12"/>
        <v>43478</v>
      </c>
      <c r="M18" s="9">
        <f t="shared" si="12"/>
        <v>48936</v>
      </c>
      <c r="N18" s="9">
        <f t="shared" si="12"/>
        <v>67493</v>
      </c>
      <c r="O18" s="9">
        <f t="shared" si="12"/>
        <v>53515</v>
      </c>
      <c r="P18" s="9">
        <f t="shared" si="12"/>
        <v>59638</v>
      </c>
      <c r="Q18" s="9">
        <f t="shared" si="12"/>
        <v>60324</v>
      </c>
      <c r="R18" s="9">
        <f t="shared" si="12"/>
        <v>63818</v>
      </c>
      <c r="S18" s="9">
        <f t="shared" si="12"/>
        <v>69551</v>
      </c>
      <c r="T18" s="9">
        <f t="shared" si="12"/>
        <v>83350</v>
      </c>
      <c r="U18" s="9">
        <f t="shared" si="12"/>
        <v>99206</v>
      </c>
      <c r="V18" s="9">
        <f t="shared" si="12"/>
        <v>99940</v>
      </c>
      <c r="W18" s="9">
        <f t="shared" si="12"/>
        <v>98968</v>
      </c>
      <c r="X18" s="9">
        <f t="shared" si="12"/>
        <v>105761</v>
      </c>
      <c r="Y18" s="9">
        <f t="shared" ref="Y18" si="13">SUM(Y16:Y17)</f>
        <v>0</v>
      </c>
      <c r="Z18" s="9">
        <f t="shared" ref="Z18" si="14">SUM(Z16:Z17)</f>
        <v>0</v>
      </c>
      <c r="AC18" s="9">
        <f>SUM(AC16:AC17)</f>
        <v>403875</v>
      </c>
      <c r="AE18" s="9">
        <f>SUM(AE16:AE17)</f>
        <v>0</v>
      </c>
      <c r="AF18" s="9">
        <f t="shared" ref="AF18:AU18" si="15">SUM(AF16:AF17)</f>
        <v>0</v>
      </c>
      <c r="AG18" s="9">
        <f t="shared" si="15"/>
        <v>0</v>
      </c>
      <c r="AH18" s="9">
        <f t="shared" si="15"/>
        <v>0</v>
      </c>
      <c r="AI18" s="9">
        <f t="shared" si="15"/>
        <v>0</v>
      </c>
      <c r="AJ18" s="9">
        <f t="shared" si="15"/>
        <v>0</v>
      </c>
      <c r="AK18" s="9">
        <f t="shared" si="15"/>
        <v>0</v>
      </c>
      <c r="AL18" s="9">
        <f t="shared" si="15"/>
        <v>192953</v>
      </c>
      <c r="AM18" s="9">
        <f t="shared" si="15"/>
        <v>237295</v>
      </c>
      <c r="AN18" s="9">
        <f t="shared" si="15"/>
        <v>352048</v>
      </c>
      <c r="AO18" s="9">
        <f t="shared" si="15"/>
        <v>0</v>
      </c>
      <c r="AP18" s="9">
        <f t="shared" si="15"/>
        <v>0</v>
      </c>
      <c r="AQ18" s="9">
        <f t="shared" si="15"/>
        <v>0</v>
      </c>
      <c r="AR18" s="9">
        <f t="shared" si="15"/>
        <v>0</v>
      </c>
      <c r="AS18" s="9">
        <f t="shared" si="15"/>
        <v>0</v>
      </c>
      <c r="AT18" s="9">
        <f t="shared" si="15"/>
        <v>0</v>
      </c>
      <c r="AU18" s="9">
        <f t="shared" si="15"/>
        <v>0</v>
      </c>
    </row>
    <row r="19" spans="1:61" s="7" customFormat="1" x14ac:dyDescent="0.35">
      <c r="B19" s="7" t="s">
        <v>39</v>
      </c>
      <c r="E19" s="7">
        <f>E15-E18</f>
        <v>0</v>
      </c>
      <c r="F19" s="7">
        <f t="shared" ref="F19:I19" si="16">F15-F18</f>
        <v>0</v>
      </c>
      <c r="G19" s="7">
        <f t="shared" si="16"/>
        <v>-18343</v>
      </c>
      <c r="H19" s="7">
        <f t="shared" si="16"/>
        <v>-18217</v>
      </c>
      <c r="I19" s="7">
        <f t="shared" si="16"/>
        <v>-22474</v>
      </c>
      <c r="J19" s="7">
        <f>J15-J18</f>
        <v>-25581</v>
      </c>
      <c r="K19" s="7">
        <f t="shared" ref="K19:X19" si="17">K15-K18</f>
        <v>-30484</v>
      </c>
      <c r="L19" s="7">
        <f t="shared" si="17"/>
        <v>-40929</v>
      </c>
      <c r="M19" s="7">
        <f t="shared" si="17"/>
        <v>-46402</v>
      </c>
      <c r="N19" s="7">
        <f t="shared" si="17"/>
        <v>-64960</v>
      </c>
      <c r="O19" s="7">
        <f t="shared" si="17"/>
        <v>-55981</v>
      </c>
      <c r="P19" s="7">
        <f t="shared" si="17"/>
        <v>-66191</v>
      </c>
      <c r="Q19" s="7">
        <f t="shared" si="17"/>
        <v>-62573</v>
      </c>
      <c r="R19" s="7">
        <f t="shared" si="17"/>
        <v>-60982</v>
      </c>
      <c r="S19" s="7">
        <f t="shared" si="17"/>
        <v>-69865</v>
      </c>
      <c r="T19" s="7">
        <f t="shared" si="17"/>
        <v>-81715</v>
      </c>
      <c r="U19" s="7">
        <f t="shared" si="17"/>
        <v>-99550</v>
      </c>
      <c r="V19" s="7">
        <f t="shared" si="17"/>
        <v>-98930</v>
      </c>
      <c r="W19" s="7">
        <f t="shared" si="17"/>
        <v>-96340</v>
      </c>
      <c r="X19" s="7">
        <f t="shared" si="17"/>
        <v>-100543</v>
      </c>
      <c r="Y19" s="7">
        <f t="shared" ref="Y19" si="18">Y15-Y18</f>
        <v>0</v>
      </c>
      <c r="Z19" s="7">
        <f t="shared" ref="Z19" si="19">Z15-Z18</f>
        <v>0</v>
      </c>
      <c r="AC19" s="7">
        <f>AC15-AC18</f>
        <v>-395363</v>
      </c>
      <c r="AE19" s="7">
        <f>AE15-AE18</f>
        <v>0</v>
      </c>
      <c r="AF19" s="7">
        <f t="shared" ref="AF19:AU19" si="20">AF15-AF18</f>
        <v>0</v>
      </c>
      <c r="AG19" s="7">
        <f t="shared" si="20"/>
        <v>0</v>
      </c>
      <c r="AH19" s="7">
        <f t="shared" si="20"/>
        <v>0</v>
      </c>
      <c r="AI19" s="7">
        <f t="shared" si="20"/>
        <v>0</v>
      </c>
      <c r="AJ19" s="7">
        <f t="shared" si="20"/>
        <v>0</v>
      </c>
      <c r="AK19" s="7">
        <f t="shared" si="20"/>
        <v>0</v>
      </c>
      <c r="AL19" s="7">
        <f t="shared" si="20"/>
        <v>-182775</v>
      </c>
      <c r="AM19" s="7">
        <f t="shared" si="20"/>
        <v>-245727</v>
      </c>
      <c r="AN19" s="7">
        <f t="shared" si="20"/>
        <v>-350060</v>
      </c>
      <c r="AO19" s="7">
        <f t="shared" si="20"/>
        <v>0</v>
      </c>
      <c r="AP19" s="7">
        <f t="shared" si="20"/>
        <v>0</v>
      </c>
      <c r="AQ19" s="7">
        <f t="shared" si="20"/>
        <v>0</v>
      </c>
      <c r="AR19" s="7">
        <f t="shared" si="20"/>
        <v>0</v>
      </c>
      <c r="AS19" s="7">
        <f t="shared" si="20"/>
        <v>0</v>
      </c>
      <c r="AT19" s="7">
        <f t="shared" si="20"/>
        <v>0</v>
      </c>
      <c r="AU19" s="7">
        <f t="shared" si="20"/>
        <v>0</v>
      </c>
    </row>
    <row r="20" spans="1:61" s="8" customFormat="1" x14ac:dyDescent="0.35">
      <c r="B20" s="8" t="s">
        <v>40</v>
      </c>
      <c r="G20" s="8">
        <v>-81</v>
      </c>
      <c r="H20" s="8">
        <v>-726</v>
      </c>
      <c r="I20" s="8">
        <v>-1399</v>
      </c>
      <c r="J20" s="8">
        <v>-185</v>
      </c>
      <c r="K20" s="8">
        <v>-233</v>
      </c>
      <c r="L20" s="8">
        <v>-2472</v>
      </c>
      <c r="M20" s="8">
        <v>-1026</v>
      </c>
      <c r="N20" s="8">
        <v>27</v>
      </c>
      <c r="O20" s="8">
        <v>2</v>
      </c>
      <c r="P20" s="8">
        <v>631</v>
      </c>
      <c r="Q20" s="8">
        <v>2128</v>
      </c>
      <c r="R20" s="8">
        <v>3490</v>
      </c>
      <c r="S20" s="8">
        <v>4538</v>
      </c>
      <c r="T20" s="8">
        <v>4989</v>
      </c>
      <c r="U20" s="8">
        <v>6533</v>
      </c>
      <c r="V20" s="8">
        <v>4306</v>
      </c>
      <c r="W20" s="8">
        <v>4188</v>
      </c>
      <c r="X20" s="8">
        <v>2480</v>
      </c>
      <c r="AC20" s="8">
        <f>SUM(U20:X20)</f>
        <v>17507</v>
      </c>
      <c r="AL20" s="8">
        <v>-3704</v>
      </c>
      <c r="AM20" s="8">
        <v>6251</v>
      </c>
      <c r="AN20" s="8">
        <v>17932</v>
      </c>
    </row>
    <row r="21" spans="1:61" s="7" customFormat="1" x14ac:dyDescent="0.35">
      <c r="B21" s="7" t="s">
        <v>41</v>
      </c>
      <c r="E21" s="7">
        <f>E19+E20</f>
        <v>0</v>
      </c>
      <c r="F21" s="7">
        <f t="shared" ref="F21:I21" si="21">F19+F20</f>
        <v>0</v>
      </c>
      <c r="G21" s="7">
        <f t="shared" si="21"/>
        <v>-18424</v>
      </c>
      <c r="H21" s="7">
        <f t="shared" si="21"/>
        <v>-18943</v>
      </c>
      <c r="I21" s="7">
        <f t="shared" si="21"/>
        <v>-23873</v>
      </c>
      <c r="J21" s="7">
        <f>J19+J20</f>
        <v>-25766</v>
      </c>
      <c r="K21" s="7">
        <f t="shared" ref="K21:X21" si="22">K19+K20</f>
        <v>-30717</v>
      </c>
      <c r="L21" s="7">
        <f t="shared" si="22"/>
        <v>-43401</v>
      </c>
      <c r="M21" s="7">
        <f t="shared" si="22"/>
        <v>-47428</v>
      </c>
      <c r="N21" s="7">
        <f t="shared" si="22"/>
        <v>-64933</v>
      </c>
      <c r="O21" s="7">
        <f t="shared" si="22"/>
        <v>-55979</v>
      </c>
      <c r="P21" s="7">
        <f t="shared" si="22"/>
        <v>-65560</v>
      </c>
      <c r="Q21" s="7">
        <f t="shared" si="22"/>
        <v>-60445</v>
      </c>
      <c r="R21" s="7">
        <f t="shared" si="22"/>
        <v>-57492</v>
      </c>
      <c r="S21" s="7">
        <f t="shared" si="22"/>
        <v>-65327</v>
      </c>
      <c r="T21" s="7">
        <f t="shared" si="22"/>
        <v>-76726</v>
      </c>
      <c r="U21" s="7">
        <f t="shared" si="22"/>
        <v>-93017</v>
      </c>
      <c r="V21" s="7">
        <f t="shared" si="22"/>
        <v>-94624</v>
      </c>
      <c r="W21" s="7">
        <f t="shared" si="22"/>
        <v>-92152</v>
      </c>
      <c r="X21" s="7">
        <f t="shared" si="22"/>
        <v>-98063</v>
      </c>
      <c r="Y21" s="7">
        <f t="shared" ref="Y21" si="23">Y19+Y20</f>
        <v>0</v>
      </c>
      <c r="Z21" s="7">
        <f t="shared" ref="Z21" si="24">Z19+Z20</f>
        <v>0</v>
      </c>
      <c r="AC21" s="7">
        <f>AC19+AC20</f>
        <v>-377856</v>
      </c>
      <c r="AE21" s="7">
        <f>AE19+AE20</f>
        <v>0</v>
      </c>
      <c r="AF21" s="7">
        <f t="shared" ref="AF21:AU21" si="25">AF19+AF20</f>
        <v>0</v>
      </c>
      <c r="AG21" s="7">
        <f t="shared" si="25"/>
        <v>0</v>
      </c>
      <c r="AH21" s="7">
        <f t="shared" si="25"/>
        <v>0</v>
      </c>
      <c r="AI21" s="7">
        <f t="shared" si="25"/>
        <v>0</v>
      </c>
      <c r="AJ21" s="7">
        <f t="shared" si="25"/>
        <v>0</v>
      </c>
      <c r="AK21" s="7">
        <f t="shared" si="25"/>
        <v>0</v>
      </c>
      <c r="AL21" s="7">
        <f t="shared" si="25"/>
        <v>-186479</v>
      </c>
      <c r="AM21" s="7">
        <f t="shared" si="25"/>
        <v>-239476</v>
      </c>
      <c r="AN21" s="7">
        <f t="shared" si="25"/>
        <v>-332128</v>
      </c>
      <c r="AO21" s="7">
        <f t="shared" si="25"/>
        <v>0</v>
      </c>
      <c r="AP21" s="7">
        <f t="shared" si="25"/>
        <v>0</v>
      </c>
      <c r="AQ21" s="7">
        <f t="shared" si="25"/>
        <v>0</v>
      </c>
      <c r="AR21" s="7">
        <f t="shared" si="25"/>
        <v>0</v>
      </c>
      <c r="AS21" s="7">
        <f t="shared" si="25"/>
        <v>0</v>
      </c>
      <c r="AT21" s="7">
        <f t="shared" si="25"/>
        <v>0</v>
      </c>
      <c r="AU21" s="7">
        <f t="shared" si="25"/>
        <v>0</v>
      </c>
    </row>
    <row r="22" spans="1:61" s="8" customFormat="1" x14ac:dyDescent="0.35">
      <c r="B22" s="8" t="s">
        <v>42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1628</v>
      </c>
      <c r="W22" s="8">
        <v>779</v>
      </c>
      <c r="X22" s="8">
        <v>523</v>
      </c>
      <c r="AC22" s="8">
        <f>SUM(U22:X22)</f>
        <v>2930</v>
      </c>
      <c r="AL22" s="8">
        <v>0</v>
      </c>
      <c r="AM22" s="8">
        <v>0</v>
      </c>
      <c r="AN22" s="8">
        <v>4062</v>
      </c>
    </row>
    <row r="23" spans="1:61" s="7" customFormat="1" x14ac:dyDescent="0.35">
      <c r="B23" s="7" t="s">
        <v>43</v>
      </c>
      <c r="E23" s="7">
        <f>SUM(E21:E22)</f>
        <v>0</v>
      </c>
      <c r="F23" s="7">
        <f t="shared" ref="F23:I23" si="26">SUM(F21:F22)</f>
        <v>0</v>
      </c>
      <c r="G23" s="7">
        <f t="shared" si="26"/>
        <v>-18424</v>
      </c>
      <c r="H23" s="7">
        <f t="shared" si="26"/>
        <v>-18943</v>
      </c>
      <c r="I23" s="7">
        <f t="shared" si="26"/>
        <v>-23873</v>
      </c>
      <c r="J23" s="7">
        <f>SUM(J21:J22)</f>
        <v>-25766</v>
      </c>
      <c r="K23" s="7">
        <f t="shared" ref="K23:X23" si="27">SUM(K21:K22)</f>
        <v>-30717</v>
      </c>
      <c r="L23" s="7">
        <f t="shared" si="27"/>
        <v>-43401</v>
      </c>
      <c r="M23" s="7">
        <f t="shared" si="27"/>
        <v>-47428</v>
      </c>
      <c r="N23" s="7">
        <f t="shared" si="27"/>
        <v>-64933</v>
      </c>
      <c r="O23" s="7">
        <f t="shared" si="27"/>
        <v>-55979</v>
      </c>
      <c r="P23" s="7">
        <f t="shared" si="27"/>
        <v>-65560</v>
      </c>
      <c r="Q23" s="7">
        <f t="shared" si="27"/>
        <v>-60445</v>
      </c>
      <c r="R23" s="7">
        <f t="shared" si="27"/>
        <v>-57492</v>
      </c>
      <c r="S23" s="7">
        <f t="shared" si="27"/>
        <v>-65327</v>
      </c>
      <c r="T23" s="7">
        <f t="shared" si="27"/>
        <v>-76726</v>
      </c>
      <c r="U23" s="7">
        <f t="shared" si="27"/>
        <v>-93017</v>
      </c>
      <c r="V23" s="7">
        <f t="shared" si="27"/>
        <v>-92996</v>
      </c>
      <c r="W23" s="7">
        <f t="shared" si="27"/>
        <v>-91373</v>
      </c>
      <c r="X23" s="7">
        <f t="shared" si="27"/>
        <v>-97540</v>
      </c>
      <c r="Y23" s="7">
        <f t="shared" ref="Y23" si="28">SUM(Y21:Y22)</f>
        <v>0</v>
      </c>
      <c r="Z23" s="7">
        <f t="shared" ref="Z23" si="29">SUM(Z21:Z22)</f>
        <v>0</v>
      </c>
      <c r="AC23" s="7">
        <f>SUM(AC21:AC22)</f>
        <v>-374926</v>
      </c>
      <c r="AE23" s="7">
        <f>SUM(AE21:AE22)</f>
        <v>0</v>
      </c>
      <c r="AF23" s="7">
        <f t="shared" ref="AF23:AU23" si="30">SUM(AF21:AF22)</f>
        <v>0</v>
      </c>
      <c r="AG23" s="7">
        <f t="shared" si="30"/>
        <v>0</v>
      </c>
      <c r="AH23" s="7">
        <f t="shared" si="30"/>
        <v>0</v>
      </c>
      <c r="AI23" s="7">
        <f t="shared" si="30"/>
        <v>0</v>
      </c>
      <c r="AJ23" s="7">
        <f t="shared" si="30"/>
        <v>0</v>
      </c>
      <c r="AK23" s="7">
        <f t="shared" si="30"/>
        <v>0</v>
      </c>
      <c r="AL23" s="7">
        <f t="shared" si="30"/>
        <v>-186479</v>
      </c>
      <c r="AM23" s="7">
        <f t="shared" si="30"/>
        <v>-239476</v>
      </c>
      <c r="AN23" s="7">
        <f t="shared" si="30"/>
        <v>-328066</v>
      </c>
      <c r="AO23" s="7">
        <f t="shared" si="30"/>
        <v>0</v>
      </c>
      <c r="AP23" s="7">
        <f t="shared" si="30"/>
        <v>0</v>
      </c>
      <c r="AQ23" s="7">
        <f t="shared" si="30"/>
        <v>0</v>
      </c>
      <c r="AR23" s="7">
        <f t="shared" si="30"/>
        <v>0</v>
      </c>
      <c r="AS23" s="7">
        <f t="shared" si="30"/>
        <v>0</v>
      </c>
      <c r="AT23" s="7">
        <f t="shared" si="30"/>
        <v>0</v>
      </c>
      <c r="AU23" s="7">
        <f t="shared" si="30"/>
        <v>0</v>
      </c>
    </row>
    <row r="25" spans="1:61" s="10" customFormat="1" x14ac:dyDescent="0.35">
      <c r="B25" s="10" t="s">
        <v>44</v>
      </c>
      <c r="G25" s="10">
        <f>G23/G26</f>
        <v>-0.85139061005436678</v>
      </c>
      <c r="H25" s="10">
        <f>H23/H26</f>
        <v>-0.87487334472951739</v>
      </c>
      <c r="I25" s="10">
        <f>I23/I26</f>
        <v>-1.0941932999967916</v>
      </c>
      <c r="J25" s="10">
        <f>J23/J26</f>
        <v>-1.1705971049279067</v>
      </c>
      <c r="K25" s="10">
        <f>K23/K26</f>
        <v>-1.3334564469995016</v>
      </c>
      <c r="L25" s="10">
        <f>L23/L26</f>
        <v>-0.31368023534668954</v>
      </c>
      <c r="M25" s="10">
        <f>M23/M26</f>
        <v>-0.28141577745202662</v>
      </c>
      <c r="N25" s="10">
        <f>N23/N26</f>
        <v>-0.38338184900059541</v>
      </c>
      <c r="O25" s="10">
        <f>O23/O26</f>
        <v>-0.32795636206635465</v>
      </c>
      <c r="P25" s="10">
        <f>P23/P26</f>
        <v>-0.47383415657079253</v>
      </c>
      <c r="Q25" s="10">
        <f>Q23/Q26</f>
        <v>-0.34851478617728493</v>
      </c>
      <c r="R25" s="10">
        <f>R23/R26</f>
        <v>-0.30964667505787685</v>
      </c>
      <c r="S25" s="10">
        <f>S23/S26</f>
        <v>-0.34092266311310093</v>
      </c>
      <c r="T25" s="10">
        <f>T23/T26</f>
        <v>-0.38093398732148065</v>
      </c>
      <c r="U25" s="10">
        <f>U23/U26</f>
        <v>-0.43399534018983482</v>
      </c>
      <c r="V25" s="10">
        <f>V23/V26</f>
        <v>-0.39885372058668794</v>
      </c>
      <c r="W25" s="10">
        <f>W23/W26</f>
        <v>-0.38714198809183226</v>
      </c>
      <c r="X25" s="10">
        <f>X23/X26</f>
        <v>-0.40273099177122812</v>
      </c>
      <c r="AL25" s="10">
        <f>AL23/AL26</f>
        <v>-1.4876889647558307</v>
      </c>
      <c r="AM25" s="10">
        <f>AM23/AM26</f>
        <v>-1.3642442084180002</v>
      </c>
      <c r="AN25" s="10">
        <f>AN23/AN26</f>
        <v>-1.578350526564112</v>
      </c>
    </row>
    <row r="26" spans="1:61" s="7" customFormat="1" x14ac:dyDescent="0.35">
      <c r="B26" s="7" t="s">
        <v>3</v>
      </c>
      <c r="G26" s="7">
        <v>21639.891</v>
      </c>
      <c r="H26" s="7">
        <v>21652.276999999998</v>
      </c>
      <c r="I26" s="7">
        <v>21817.9</v>
      </c>
      <c r="J26" s="7">
        <v>22010.989000000001</v>
      </c>
      <c r="K26" s="7">
        <v>23035.623</v>
      </c>
      <c r="L26" s="7">
        <v>138360.64600000001</v>
      </c>
      <c r="M26" s="7">
        <v>168533.55</v>
      </c>
      <c r="N26" s="7">
        <v>169368.99900000001</v>
      </c>
      <c r="O26" s="7">
        <v>170690.39199999999</v>
      </c>
      <c r="P26" s="7">
        <v>138360.64600000001</v>
      </c>
      <c r="Q26" s="7">
        <v>173435.97</v>
      </c>
      <c r="R26" s="7">
        <v>185669.68299999999</v>
      </c>
      <c r="S26" s="7">
        <v>191618.23800000001</v>
      </c>
      <c r="T26" s="7">
        <v>201415.47500000001</v>
      </c>
      <c r="U26" s="7">
        <v>214327.18599999999</v>
      </c>
      <c r="V26" s="7">
        <v>233158.16099999999</v>
      </c>
      <c r="W26" s="7">
        <v>236019.34899999999</v>
      </c>
      <c r="X26" s="7">
        <v>242196.40900000001</v>
      </c>
      <c r="AL26" s="7">
        <v>125348.11</v>
      </c>
      <c r="AM26" s="7">
        <v>175537.48699999999</v>
      </c>
      <c r="AN26" s="7">
        <v>207853.70199999999</v>
      </c>
    </row>
    <row r="30" spans="1:61" x14ac:dyDescent="0.35">
      <c r="A30" s="3"/>
      <c r="B30" s="3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spans="1:61" s="7" customFormat="1" x14ac:dyDescent="0.35">
      <c r="B31" s="7" t="s">
        <v>45</v>
      </c>
      <c r="G31" s="7" cm="1">
        <f t="array" ref="G31:X31">_xldudf_WISE($B$1,$B31,G$2:X$2,G$3:X$3, 1000)</f>
        <v>69883</v>
      </c>
      <c r="H31" s="7">
        <v>0</v>
      </c>
      <c r="I31" s="7">
        <v>0</v>
      </c>
      <c r="J31" s="7">
        <v>262126</v>
      </c>
      <c r="K31" s="7">
        <v>214088</v>
      </c>
      <c r="L31" s="7">
        <v>632738</v>
      </c>
      <c r="M31" s="7">
        <v>578910</v>
      </c>
      <c r="N31" s="7">
        <v>516562</v>
      </c>
      <c r="O31" s="7">
        <v>591105</v>
      </c>
      <c r="P31" s="7">
        <v>515436</v>
      </c>
      <c r="Q31" s="7">
        <v>454646</v>
      </c>
      <c r="R31" s="7">
        <v>549912</v>
      </c>
      <c r="S31" s="7">
        <v>473145</v>
      </c>
      <c r="T31" s="7">
        <v>405870</v>
      </c>
      <c r="U31" s="7">
        <v>387322</v>
      </c>
      <c r="V31" s="7">
        <v>394796</v>
      </c>
      <c r="W31" s="7">
        <v>299521</v>
      </c>
      <c r="X31" s="7">
        <v>0</v>
      </c>
    </row>
    <row r="32" spans="1:61" s="7" customFormat="1" x14ac:dyDescent="0.35">
      <c r="B32" s="7" t="s">
        <v>46</v>
      </c>
      <c r="G32" s="7" cm="1">
        <f t="array" ref="G32:X32">_xldudf_WISE($B$1,$B32,G$2:X$2,G$3:X$3, 1000)</f>
        <v>0</v>
      </c>
      <c r="H32" s="7">
        <v>0</v>
      </c>
      <c r="I32" s="7">
        <v>0</v>
      </c>
      <c r="J32" s="7">
        <v>1540</v>
      </c>
      <c r="K32" s="7">
        <v>2644</v>
      </c>
      <c r="L32" s="7">
        <v>3634</v>
      </c>
      <c r="M32" s="7">
        <v>1504</v>
      </c>
      <c r="N32" s="7">
        <v>1506</v>
      </c>
      <c r="O32" s="7">
        <v>4178</v>
      </c>
      <c r="P32" s="7">
        <v>5335</v>
      </c>
      <c r="Q32" s="7">
        <v>5636</v>
      </c>
      <c r="R32" s="7">
        <v>6049</v>
      </c>
      <c r="S32" s="7">
        <v>5101</v>
      </c>
      <c r="T32" s="7">
        <v>5895</v>
      </c>
      <c r="U32" s="7">
        <v>6050</v>
      </c>
      <c r="V32" s="7">
        <v>6157</v>
      </c>
      <c r="W32" s="7">
        <v>6117</v>
      </c>
      <c r="X32" s="7">
        <v>0</v>
      </c>
    </row>
    <row r="33" spans="2:24" s="8" customFormat="1" x14ac:dyDescent="0.35">
      <c r="B33" s="8" t="s">
        <v>47</v>
      </c>
      <c r="G33" s="8" cm="1">
        <f t="array" ref="G33:X33">_xldudf_WISE($B$1,$B33,G$2:X$2,G$3:X$3, 1000)</f>
        <v>0</v>
      </c>
      <c r="H33" s="8">
        <v>0</v>
      </c>
      <c r="I33" s="8">
        <v>0</v>
      </c>
      <c r="J33" s="8">
        <v>14122</v>
      </c>
      <c r="K33" s="8">
        <v>12891</v>
      </c>
      <c r="L33" s="8">
        <v>11850</v>
      </c>
      <c r="M33" s="8">
        <v>4116</v>
      </c>
      <c r="N33" s="8">
        <v>9972</v>
      </c>
      <c r="O33" s="8">
        <v>47927</v>
      </c>
      <c r="P33" s="8">
        <v>48349</v>
      </c>
      <c r="Q33" s="8">
        <v>46554</v>
      </c>
      <c r="R33" s="8">
        <v>44956</v>
      </c>
      <c r="S33" s="8">
        <v>47950</v>
      </c>
      <c r="T33" s="8">
        <v>47005</v>
      </c>
      <c r="U33" s="8">
        <v>45426</v>
      </c>
      <c r="V33" s="8">
        <v>1101</v>
      </c>
      <c r="W33" s="8">
        <v>1071</v>
      </c>
      <c r="X33" s="8">
        <v>0</v>
      </c>
    </row>
    <row r="34" spans="2:24" s="7" customFormat="1" x14ac:dyDescent="0.35">
      <c r="B34" s="7" t="s">
        <v>7</v>
      </c>
      <c r="G34" s="7">
        <f>G31-SUM(G32:G33)</f>
        <v>69883</v>
      </c>
      <c r="H34" s="7">
        <f t="shared" ref="H34:X34" si="31">H31-SUM(H32:H33)</f>
        <v>0</v>
      </c>
      <c r="I34" s="7">
        <f t="shared" si="31"/>
        <v>0</v>
      </c>
      <c r="J34" s="7">
        <f t="shared" si="31"/>
        <v>246464</v>
      </c>
      <c r="K34" s="7">
        <f t="shared" si="31"/>
        <v>198553</v>
      </c>
      <c r="L34" s="7">
        <f t="shared" si="31"/>
        <v>617254</v>
      </c>
      <c r="M34" s="7">
        <f t="shared" si="31"/>
        <v>573290</v>
      </c>
      <c r="N34" s="7">
        <f t="shared" si="31"/>
        <v>505084</v>
      </c>
      <c r="O34" s="7">
        <f t="shared" si="31"/>
        <v>539000</v>
      </c>
      <c r="P34" s="7">
        <f t="shared" si="31"/>
        <v>461752</v>
      </c>
      <c r="Q34" s="7">
        <f t="shared" si="31"/>
        <v>402456</v>
      </c>
      <c r="R34" s="7">
        <f t="shared" si="31"/>
        <v>498907</v>
      </c>
      <c r="S34" s="7">
        <f t="shared" si="31"/>
        <v>420094</v>
      </c>
      <c r="T34" s="7">
        <f t="shared" si="31"/>
        <v>352970</v>
      </c>
      <c r="U34" s="7">
        <f t="shared" si="31"/>
        <v>335846</v>
      </c>
      <c r="V34" s="7">
        <f t="shared" si="31"/>
        <v>387538</v>
      </c>
      <c r="W34" s="7">
        <f t="shared" si="31"/>
        <v>292333</v>
      </c>
      <c r="X34" s="7">
        <f t="shared" si="31"/>
        <v>0</v>
      </c>
    </row>
    <row r="36" spans="2:24" x14ac:dyDescent="0.35">
      <c r="B36" t="s">
        <v>48</v>
      </c>
      <c r="G36" s="7" cm="1">
        <f t="array" ref="G36:X36">_xldudf_WISE($B$1,$B36,G$2:X$2,G$3:X$3, 1000)</f>
        <v>69883</v>
      </c>
      <c r="H36">
        <v>0</v>
      </c>
      <c r="I36">
        <v>0</v>
      </c>
      <c r="J36">
        <v>269478</v>
      </c>
      <c r="K36">
        <v>221822</v>
      </c>
      <c r="L36">
        <v>647635</v>
      </c>
      <c r="M36">
        <v>600870</v>
      </c>
      <c r="N36">
        <v>534718</v>
      </c>
      <c r="O36">
        <v>619455</v>
      </c>
      <c r="P36">
        <v>545996</v>
      </c>
      <c r="Q36">
        <v>481618</v>
      </c>
      <c r="R36">
        <v>569814</v>
      </c>
      <c r="S36">
        <v>492125</v>
      </c>
      <c r="T36">
        <v>431020</v>
      </c>
      <c r="U36">
        <v>410522</v>
      </c>
      <c r="V36">
        <v>438137</v>
      </c>
      <c r="W36">
        <v>343615</v>
      </c>
      <c r="X36">
        <v>0</v>
      </c>
    </row>
    <row r="37" spans="2:24" s="6" customFormat="1" x14ac:dyDescent="0.35">
      <c r="B37" s="6" t="s">
        <v>49</v>
      </c>
      <c r="G37" s="8" cm="1">
        <f t="array" ref="G37:X37">_xldudf_WISE($B$1,$B37,G$2:X$2,G$3:X$3, 1000)</f>
        <v>-69883</v>
      </c>
      <c r="H37" s="6">
        <v>0</v>
      </c>
      <c r="I37" s="6">
        <v>0</v>
      </c>
      <c r="J37" s="6">
        <v>29107</v>
      </c>
      <c r="K37" s="6">
        <v>50121</v>
      </c>
      <c r="L37" s="6">
        <v>50955</v>
      </c>
      <c r="M37" s="6">
        <v>57736</v>
      </c>
      <c r="N37" s="6">
        <v>75627</v>
      </c>
      <c r="O37" s="6">
        <v>114864</v>
      </c>
      <c r="P37" s="6">
        <v>126519</v>
      </c>
      <c r="Q37" s="6">
        <v>129915</v>
      </c>
      <c r="R37" s="6">
        <v>131474</v>
      </c>
      <c r="S37" s="6">
        <v>135241</v>
      </c>
      <c r="T37" s="6">
        <v>235679</v>
      </c>
      <c r="U37" s="6">
        <v>220303</v>
      </c>
      <c r="V37" s="6">
        <v>215561.99900000001</v>
      </c>
      <c r="W37" s="6">
        <v>214231.99900000001</v>
      </c>
      <c r="X37" s="6">
        <v>0</v>
      </c>
    </row>
    <row r="38" spans="2:24" s="15" customFormat="1" x14ac:dyDescent="0.35">
      <c r="B38" s="15" t="s">
        <v>50</v>
      </c>
      <c r="G38" s="12">
        <f>SUM(G36:G37)</f>
        <v>0</v>
      </c>
      <c r="H38" s="12">
        <f t="shared" ref="H38:X38" si="32">SUM(H36:H37)</f>
        <v>0</v>
      </c>
      <c r="I38" s="12">
        <f t="shared" si="32"/>
        <v>0</v>
      </c>
      <c r="J38" s="12">
        <f t="shared" si="32"/>
        <v>298585</v>
      </c>
      <c r="K38" s="12">
        <f t="shared" si="32"/>
        <v>271943</v>
      </c>
      <c r="L38" s="12">
        <f t="shared" si="32"/>
        <v>698590</v>
      </c>
      <c r="M38" s="12">
        <f t="shared" si="32"/>
        <v>658606</v>
      </c>
      <c r="N38" s="12">
        <f t="shared" si="32"/>
        <v>610345</v>
      </c>
      <c r="O38" s="12">
        <f t="shared" si="32"/>
        <v>734319</v>
      </c>
      <c r="P38" s="12">
        <f t="shared" si="32"/>
        <v>672515</v>
      </c>
      <c r="Q38" s="12">
        <f t="shared" si="32"/>
        <v>611533</v>
      </c>
      <c r="R38" s="12">
        <f t="shared" si="32"/>
        <v>701288</v>
      </c>
      <c r="S38" s="12">
        <f t="shared" si="32"/>
        <v>627366</v>
      </c>
      <c r="T38" s="12">
        <f t="shared" si="32"/>
        <v>666699</v>
      </c>
      <c r="U38" s="12">
        <f t="shared" si="32"/>
        <v>630825</v>
      </c>
      <c r="V38" s="12">
        <f t="shared" si="32"/>
        <v>653698.99900000007</v>
      </c>
      <c r="W38" s="12">
        <f t="shared" si="32"/>
        <v>557846.99900000007</v>
      </c>
      <c r="X38" s="12">
        <f t="shared" si="32"/>
        <v>0</v>
      </c>
    </row>
    <row r="39" spans="2:24" x14ac:dyDescent="0.35">
      <c r="B39" t="s">
        <v>51</v>
      </c>
      <c r="G39" s="7" cm="1">
        <f t="array" ref="G39:X39">_xldudf_WISE($B$1,$B39,G$2:X$2,G$3:X$3, 1000)</f>
        <v>0</v>
      </c>
      <c r="H39">
        <v>0</v>
      </c>
      <c r="I39">
        <v>0</v>
      </c>
      <c r="J39">
        <v>23099</v>
      </c>
      <c r="K39">
        <v>26854</v>
      </c>
      <c r="L39">
        <v>29540</v>
      </c>
      <c r="M39">
        <v>42943</v>
      </c>
      <c r="N39">
        <v>46658</v>
      </c>
      <c r="O39">
        <v>85705</v>
      </c>
      <c r="P39">
        <v>96653</v>
      </c>
      <c r="Q39">
        <v>83036</v>
      </c>
      <c r="R39">
        <v>100265</v>
      </c>
      <c r="S39">
        <v>92150</v>
      </c>
      <c r="T39">
        <v>113959</v>
      </c>
      <c r="U39">
        <v>94118</v>
      </c>
      <c r="V39">
        <v>93171</v>
      </c>
      <c r="W39">
        <v>73920</v>
      </c>
      <c r="X39">
        <v>0</v>
      </c>
    </row>
    <row r="40" spans="2:24" s="6" customFormat="1" x14ac:dyDescent="0.35">
      <c r="B40" s="6" t="s">
        <v>52</v>
      </c>
      <c r="G40" s="8" cm="1">
        <f t="array" ref="G40:X40">_xldudf_WISE($B$1,$B40,G$2:X$2,G$3:X$3, 1000)</f>
        <v>0</v>
      </c>
      <c r="H40" s="6">
        <v>0</v>
      </c>
      <c r="I40" s="6">
        <v>0</v>
      </c>
      <c r="J40" s="6">
        <v>481775</v>
      </c>
      <c r="K40" s="6">
        <v>478120</v>
      </c>
      <c r="L40" s="6">
        <v>26336</v>
      </c>
      <c r="M40" s="6">
        <v>16631</v>
      </c>
      <c r="N40" s="6">
        <v>20749</v>
      </c>
      <c r="O40" s="6">
        <v>155048</v>
      </c>
      <c r="P40" s="6">
        <v>138283</v>
      </c>
      <c r="Q40" s="6">
        <v>140463</v>
      </c>
      <c r="R40" s="6">
        <v>115217</v>
      </c>
      <c r="S40" s="6">
        <v>105041</v>
      </c>
      <c r="T40" s="6">
        <v>83777</v>
      </c>
      <c r="U40" s="6">
        <v>98740</v>
      </c>
      <c r="V40" s="6">
        <v>97092</v>
      </c>
      <c r="W40" s="6">
        <v>82776</v>
      </c>
      <c r="X40" s="6">
        <v>0</v>
      </c>
    </row>
    <row r="41" spans="2:24" s="11" customFormat="1" x14ac:dyDescent="0.35">
      <c r="B41" s="11" t="s">
        <v>53</v>
      </c>
      <c r="G41" s="12">
        <f>SUM(G39:G40)</f>
        <v>0</v>
      </c>
      <c r="H41" s="12">
        <f t="shared" ref="H41:X41" si="33">SUM(H39:H40)</f>
        <v>0</v>
      </c>
      <c r="I41" s="12">
        <f t="shared" si="33"/>
        <v>0</v>
      </c>
      <c r="J41" s="12">
        <f t="shared" si="33"/>
        <v>504874</v>
      </c>
      <c r="K41" s="12">
        <f t="shared" si="33"/>
        <v>504974</v>
      </c>
      <c r="L41" s="12">
        <f t="shared" si="33"/>
        <v>55876</v>
      </c>
      <c r="M41" s="12">
        <f t="shared" si="33"/>
        <v>59574</v>
      </c>
      <c r="N41" s="12">
        <f t="shared" si="33"/>
        <v>67407</v>
      </c>
      <c r="O41" s="12">
        <f t="shared" si="33"/>
        <v>240753</v>
      </c>
      <c r="P41" s="12">
        <f t="shared" si="33"/>
        <v>234936</v>
      </c>
      <c r="Q41" s="12">
        <f t="shared" si="33"/>
        <v>223499</v>
      </c>
      <c r="R41" s="12">
        <f t="shared" si="33"/>
        <v>215482</v>
      </c>
      <c r="S41" s="12">
        <f t="shared" si="33"/>
        <v>197191</v>
      </c>
      <c r="T41" s="12">
        <f t="shared" si="33"/>
        <v>197736</v>
      </c>
      <c r="U41" s="12">
        <f t="shared" si="33"/>
        <v>192858</v>
      </c>
      <c r="V41" s="12">
        <f t="shared" si="33"/>
        <v>190263</v>
      </c>
      <c r="W41" s="12">
        <f t="shared" si="33"/>
        <v>156696</v>
      </c>
      <c r="X41" s="12">
        <f t="shared" si="33"/>
        <v>0</v>
      </c>
    </row>
    <row r="42" spans="2:24" s="13" customFormat="1" x14ac:dyDescent="0.35">
      <c r="B42" s="13" t="s">
        <v>54</v>
      </c>
      <c r="G42" s="14">
        <f>G38-G41</f>
        <v>0</v>
      </c>
      <c r="H42" s="14">
        <f t="shared" ref="H42:X42" si="34">H38-H41</f>
        <v>0</v>
      </c>
      <c r="I42" s="14">
        <f t="shared" si="34"/>
        <v>0</v>
      </c>
      <c r="J42" s="14">
        <f t="shared" si="34"/>
        <v>-206289</v>
      </c>
      <c r="K42" s="14">
        <f t="shared" si="34"/>
        <v>-233031</v>
      </c>
      <c r="L42" s="14">
        <f t="shared" si="34"/>
        <v>642714</v>
      </c>
      <c r="M42" s="14">
        <f t="shared" si="34"/>
        <v>599032</v>
      </c>
      <c r="N42" s="14">
        <f t="shared" si="34"/>
        <v>542938</v>
      </c>
      <c r="O42" s="14">
        <f t="shared" si="34"/>
        <v>493566</v>
      </c>
      <c r="P42" s="14">
        <f t="shared" si="34"/>
        <v>437579</v>
      </c>
      <c r="Q42" s="14">
        <f t="shared" si="34"/>
        <v>388034</v>
      </c>
      <c r="R42" s="14">
        <f t="shared" si="34"/>
        <v>485806</v>
      </c>
      <c r="S42" s="14">
        <f t="shared" si="34"/>
        <v>430175</v>
      </c>
      <c r="T42" s="14">
        <f t="shared" si="34"/>
        <v>468963</v>
      </c>
      <c r="U42" s="14">
        <f t="shared" si="34"/>
        <v>437967</v>
      </c>
      <c r="V42" s="14">
        <f t="shared" si="34"/>
        <v>463435.99900000007</v>
      </c>
      <c r="W42" s="14">
        <f t="shared" si="34"/>
        <v>401150.99900000007</v>
      </c>
      <c r="X42" s="14">
        <f t="shared" si="34"/>
        <v>0</v>
      </c>
    </row>
    <row r="43" spans="2:24" s="15" customFormat="1" x14ac:dyDescent="0.35">
      <c r="B43" s="15" t="s">
        <v>55</v>
      </c>
      <c r="G43" s="12">
        <f>G42+G41</f>
        <v>0</v>
      </c>
      <c r="H43" s="12">
        <f t="shared" ref="H43:X43" si="35">H42+H41</f>
        <v>0</v>
      </c>
      <c r="I43" s="12">
        <f t="shared" si="35"/>
        <v>0</v>
      </c>
      <c r="J43" s="12">
        <f t="shared" si="35"/>
        <v>298585</v>
      </c>
      <c r="K43" s="12">
        <f t="shared" si="35"/>
        <v>271943</v>
      </c>
      <c r="L43" s="12">
        <f t="shared" si="35"/>
        <v>698590</v>
      </c>
      <c r="M43" s="12">
        <f t="shared" si="35"/>
        <v>658606</v>
      </c>
      <c r="N43" s="12">
        <f t="shared" si="35"/>
        <v>610345</v>
      </c>
      <c r="O43" s="12">
        <f t="shared" si="35"/>
        <v>734319</v>
      </c>
      <c r="P43" s="12">
        <f t="shared" si="35"/>
        <v>672515</v>
      </c>
      <c r="Q43" s="12">
        <f t="shared" si="35"/>
        <v>611533</v>
      </c>
      <c r="R43" s="12">
        <f t="shared" si="35"/>
        <v>701288</v>
      </c>
      <c r="S43" s="12">
        <f t="shared" si="35"/>
        <v>627366</v>
      </c>
      <c r="T43" s="12">
        <f t="shared" si="35"/>
        <v>666699</v>
      </c>
      <c r="U43" s="12">
        <f t="shared" si="35"/>
        <v>630825</v>
      </c>
      <c r="V43" s="12">
        <f t="shared" si="35"/>
        <v>653698.99900000007</v>
      </c>
      <c r="W43" s="12">
        <f t="shared" si="35"/>
        <v>557846.99900000007</v>
      </c>
      <c r="X43" s="12">
        <f t="shared" si="35"/>
        <v>0</v>
      </c>
    </row>
    <row r="50" spans="1:61" x14ac:dyDescent="0.35">
      <c r="A50" s="3"/>
      <c r="B50" s="3" t="s">
        <v>23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1:61" s="7" customFormat="1" x14ac:dyDescent="0.35">
      <c r="B51" s="7" t="s">
        <v>60</v>
      </c>
      <c r="G51" s="7" cm="1">
        <f t="array" ref="G51:X51">_xldudf_WISE($B$1, "Operating Cash Flow",G$2:X$2,G$3:X$3, 1000)</f>
        <v>-17817</v>
      </c>
      <c r="H51" s="7">
        <v>-16699</v>
      </c>
      <c r="I51" s="7">
        <v>-19456</v>
      </c>
      <c r="J51" s="7">
        <v>8573</v>
      </c>
      <c r="K51" s="7">
        <v>-30755</v>
      </c>
      <c r="L51" s="7">
        <v>-33653</v>
      </c>
      <c r="M51" s="7">
        <v>-33048</v>
      </c>
      <c r="N51" s="7">
        <v>-61158</v>
      </c>
      <c r="O51" s="7">
        <v>77388</v>
      </c>
      <c r="P51" s="7">
        <v>-61623</v>
      </c>
      <c r="Q51" s="7">
        <v>-54541</v>
      </c>
      <c r="R51" s="7">
        <v>-44748</v>
      </c>
      <c r="S51" s="7">
        <v>-73316</v>
      </c>
      <c r="T51" s="7">
        <v>-67467</v>
      </c>
      <c r="U51" s="7">
        <v>-72920</v>
      </c>
      <c r="V51" s="7">
        <v>-74077</v>
      </c>
      <c r="W51" s="7">
        <v>-102300</v>
      </c>
      <c r="X51" s="7">
        <v>0</v>
      </c>
    </row>
    <row r="52" spans="1:61" s="8" customFormat="1" x14ac:dyDescent="0.35">
      <c r="B52" s="8" t="s">
        <v>61</v>
      </c>
      <c r="G52" s="8">
        <f>G51-G53</f>
        <v>684</v>
      </c>
      <c r="H52" s="8">
        <f t="shared" ref="H52:X52" si="36">H51-H53</f>
        <v>634</v>
      </c>
      <c r="I52" s="8">
        <f t="shared" si="36"/>
        <v>826</v>
      </c>
      <c r="J52" s="8">
        <f t="shared" si="36"/>
        <v>4591</v>
      </c>
      <c r="K52" s="8">
        <f t="shared" si="36"/>
        <v>19416</v>
      </c>
      <c r="L52" s="8">
        <f t="shared" si="36"/>
        <v>6212</v>
      </c>
      <c r="M52" s="8">
        <f t="shared" si="36"/>
        <v>9706</v>
      </c>
      <c r="N52" s="8">
        <f t="shared" si="36"/>
        <v>4464</v>
      </c>
      <c r="O52" s="8">
        <f t="shared" si="36"/>
        <v>4342</v>
      </c>
      <c r="P52" s="8">
        <f t="shared" si="36"/>
        <v>16475</v>
      </c>
      <c r="Q52" s="8">
        <f t="shared" si="36"/>
        <v>8563</v>
      </c>
      <c r="R52" s="8">
        <f t="shared" si="36"/>
        <v>7979</v>
      </c>
      <c r="S52" s="8">
        <f t="shared" si="36"/>
        <v>5340</v>
      </c>
      <c r="T52" s="8">
        <f t="shared" si="36"/>
        <v>3968</v>
      </c>
      <c r="U52" s="8">
        <f t="shared" si="36"/>
        <v>827</v>
      </c>
      <c r="V52" s="8">
        <f t="shared" si="36"/>
        <v>2417</v>
      </c>
      <c r="W52" s="8">
        <f t="shared" si="36"/>
        <v>6653</v>
      </c>
      <c r="X52" s="8">
        <f t="shared" si="36"/>
        <v>0</v>
      </c>
    </row>
    <row r="53" spans="1:61" s="7" customFormat="1" x14ac:dyDescent="0.35">
      <c r="B53" s="7" t="s">
        <v>62</v>
      </c>
      <c r="G53" s="7" cm="1">
        <f t="array" ref="G53:X53">_xldudf_WISE($B$1, "Free Cash Flow",G$2:X$2,G$3:X$3, 1000)</f>
        <v>-18501</v>
      </c>
      <c r="H53" s="7">
        <v>-17333</v>
      </c>
      <c r="I53" s="7">
        <v>-20282</v>
      </c>
      <c r="J53" s="7">
        <v>3982</v>
      </c>
      <c r="K53" s="7">
        <v>-50171</v>
      </c>
      <c r="L53" s="7">
        <v>-39865</v>
      </c>
      <c r="M53" s="7">
        <v>-42754</v>
      </c>
      <c r="N53" s="7">
        <v>-65622</v>
      </c>
      <c r="O53" s="7">
        <v>73046</v>
      </c>
      <c r="P53" s="7">
        <v>-78098</v>
      </c>
      <c r="Q53" s="7">
        <v>-63104</v>
      </c>
      <c r="R53" s="7">
        <v>-52727</v>
      </c>
      <c r="S53" s="7">
        <v>-78656</v>
      </c>
      <c r="T53" s="7">
        <v>-71435</v>
      </c>
      <c r="U53" s="7">
        <v>-73747</v>
      </c>
      <c r="V53" s="7">
        <v>-76494</v>
      </c>
      <c r="W53" s="7">
        <v>-108953</v>
      </c>
      <c r="X53" s="7">
        <v>0</v>
      </c>
    </row>
    <row r="55" spans="1:61" s="7" customFormat="1" x14ac:dyDescent="0.35">
      <c r="B55" s="7" t="s">
        <v>63</v>
      </c>
      <c r="G55" s="7" cm="1">
        <f t="array" ref="G55:X55">_xldudf_WISE($B$1, "Stock Based Compensation",G$2:X$2,G$3:X$3, 1000)</f>
        <v>1265</v>
      </c>
      <c r="H55" s="7">
        <v>769</v>
      </c>
      <c r="I55" s="7">
        <v>1070</v>
      </c>
      <c r="J55" s="7">
        <v>1188</v>
      </c>
      <c r="K55" s="7">
        <v>1821</v>
      </c>
      <c r="L55" s="7">
        <v>5317</v>
      </c>
      <c r="M55" s="7">
        <v>3363</v>
      </c>
      <c r="N55" s="7">
        <v>4341</v>
      </c>
      <c r="O55" s="7">
        <v>5632</v>
      </c>
      <c r="P55" s="7">
        <v>5675</v>
      </c>
      <c r="Q55" s="7">
        <v>8907</v>
      </c>
      <c r="R55" s="7">
        <v>7695</v>
      </c>
      <c r="S55" s="7">
        <v>8814</v>
      </c>
      <c r="T55" s="7">
        <v>11811</v>
      </c>
      <c r="U55" s="7">
        <v>16792</v>
      </c>
      <c r="V55" s="7">
        <v>16086</v>
      </c>
      <c r="W55" s="7">
        <v>16127</v>
      </c>
      <c r="X55" s="7">
        <v>0</v>
      </c>
    </row>
    <row r="56" spans="1:61" s="7" customFormat="1" x14ac:dyDescent="0.35">
      <c r="B56" s="7" t="s">
        <v>64</v>
      </c>
      <c r="G56" s="7" cm="1">
        <f t="array" ref="G56:X56">_xldudf_WISE($B$1, "Common Stock Issued",G$2:X$2,G$3:X$3, 1000)</f>
        <v>0</v>
      </c>
      <c r="H56" s="7">
        <v>0</v>
      </c>
      <c r="I56" s="7">
        <v>0</v>
      </c>
      <c r="J56" s="7">
        <v>0</v>
      </c>
      <c r="K56" s="7">
        <v>2154</v>
      </c>
      <c r="L56" s="7">
        <v>463725</v>
      </c>
      <c r="M56" s="7">
        <v>1642</v>
      </c>
      <c r="N56" s="7">
        <v>462901</v>
      </c>
      <c r="O56" s="7">
        <v>2106</v>
      </c>
      <c r="P56" s="7">
        <v>2690</v>
      </c>
      <c r="Q56" s="7">
        <v>2360</v>
      </c>
      <c r="R56" s="7">
        <v>143711</v>
      </c>
      <c r="S56" s="7">
        <v>1946</v>
      </c>
      <c r="T56" s="7">
        <v>3811</v>
      </c>
      <c r="U56" s="7">
        <v>53789</v>
      </c>
      <c r="V56" s="7">
        <v>81353</v>
      </c>
      <c r="W56" s="7">
        <v>13923</v>
      </c>
      <c r="X56" s="7">
        <v>0</v>
      </c>
    </row>
    <row r="57" spans="1:61" s="7" customFormat="1" x14ac:dyDescent="0.35">
      <c r="B57" s="7" t="s">
        <v>65</v>
      </c>
      <c r="G57" s="7" cm="1">
        <f t="array" ref="G57:X57">_xldudf_WISE($B$1, "Common Stock Repurchased",G$2:X$2,G$3:X$3, 1000)</f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r="58" spans="1:61" s="7" customFormat="1" x14ac:dyDescent="0.35">
      <c r="B58" s="7" t="s">
        <v>66</v>
      </c>
      <c r="G58" s="7" cm="1">
        <f t="array" ref="G58:X58">_xldudf_WISE($B$1, "Dividends Paid",G$2:X$2,G$3:X$3, 1000)</f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r="62" spans="1:61" x14ac:dyDescent="0.35">
      <c r="A62" s="4"/>
      <c r="B62" s="4" t="s">
        <v>24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1:61" s="16" customFormat="1" x14ac:dyDescent="0.35">
      <c r="B63" s="16" t="s">
        <v>67</v>
      </c>
      <c r="G63" s="16">
        <f>G15/G13</f>
        <v>1</v>
      </c>
      <c r="H63" s="16">
        <f t="shared" ref="H63:X63" si="37">H15/H13</f>
        <v>1</v>
      </c>
      <c r="I63" s="16">
        <f t="shared" si="37"/>
        <v>1</v>
      </c>
      <c r="J63" s="16">
        <f t="shared" si="37"/>
        <v>1</v>
      </c>
      <c r="K63" s="16">
        <f t="shared" si="37"/>
        <v>1</v>
      </c>
      <c r="L63" s="16">
        <f t="shared" si="37"/>
        <v>1</v>
      </c>
      <c r="M63" s="16">
        <f t="shared" si="37"/>
        <v>1</v>
      </c>
      <c r="N63" s="16">
        <f t="shared" si="37"/>
        <v>1</v>
      </c>
      <c r="O63" s="16">
        <f t="shared" si="37"/>
        <v>-0.46240390024376521</v>
      </c>
      <c r="P63" s="16">
        <f t="shared" si="37"/>
        <v>-0.85392233515767524</v>
      </c>
      <c r="Q63" s="16">
        <f t="shared" si="37"/>
        <v>-0.17089665653495439</v>
      </c>
      <c r="R63" s="16">
        <f t="shared" si="37"/>
        <v>0.20737057619186897</v>
      </c>
      <c r="S63" s="16">
        <f t="shared" si="37"/>
        <v>-2.5877699027525961E-2</v>
      </c>
      <c r="T63" s="16">
        <f t="shared" si="37"/>
        <v>0.14840700735227375</v>
      </c>
      <c r="U63" s="16">
        <f t="shared" si="37"/>
        <v>-3.2659261369030662E-2</v>
      </c>
      <c r="V63" s="16">
        <f t="shared" si="37"/>
        <v>9.2737122394637772E-2</v>
      </c>
      <c r="W63" s="16">
        <f t="shared" si="37"/>
        <v>0.19051761635493694</v>
      </c>
      <c r="X63" s="16">
        <f t="shared" si="37"/>
        <v>0.36193382811958102</v>
      </c>
    </row>
    <row r="64" spans="1:61" s="16" customFormat="1" x14ac:dyDescent="0.35">
      <c r="B64" s="16" t="s">
        <v>68</v>
      </c>
      <c r="G64" s="16">
        <f>G19/G13</f>
        <v>-305.71666666666664</v>
      </c>
      <c r="H64" s="16">
        <f t="shared" ref="H64:X64" si="38">H19/H13</f>
        <v>-97.94086021505376</v>
      </c>
      <c r="I64" s="16">
        <f t="shared" si="38"/>
        <v>-21.925853658536585</v>
      </c>
      <c r="J64" s="16">
        <f t="shared" si="38"/>
        <v>-9.50613154960981</v>
      </c>
      <c r="K64" s="16">
        <f t="shared" si="38"/>
        <v>-11.898516783762686</v>
      </c>
      <c r="L64" s="16">
        <f t="shared" si="38"/>
        <v>-16.056885052961945</v>
      </c>
      <c r="M64" s="16">
        <f t="shared" si="38"/>
        <v>-18.311760063141278</v>
      </c>
      <c r="N64" s="16">
        <f t="shared" si="38"/>
        <v>-25.645479668377419</v>
      </c>
      <c r="O64" s="16">
        <f t="shared" si="38"/>
        <v>-10.497093568348022</v>
      </c>
      <c r="P64" s="16">
        <f t="shared" si="38"/>
        <v>-8.6253583528798536</v>
      </c>
      <c r="Q64" s="16">
        <f t="shared" si="38"/>
        <v>-4.7547872340425528</v>
      </c>
      <c r="R64" s="16">
        <f t="shared" si="38"/>
        <v>-4.459052354489617</v>
      </c>
      <c r="S64" s="16">
        <f t="shared" si="38"/>
        <v>-5.757788033624526</v>
      </c>
      <c r="T64" s="16">
        <f t="shared" si="38"/>
        <v>-7.417173459199419</v>
      </c>
      <c r="U64" s="16">
        <f t="shared" si="38"/>
        <v>-9.45124845722966</v>
      </c>
      <c r="V64" s="16">
        <f t="shared" si="38"/>
        <v>-9.0836470480213016</v>
      </c>
      <c r="W64" s="16">
        <f t="shared" si="38"/>
        <v>-6.9841960272582284</v>
      </c>
      <c r="X64" s="16">
        <f t="shared" si="38"/>
        <v>-6.9739196781577304</v>
      </c>
    </row>
    <row r="65" spans="1:61" s="16" customFormat="1" x14ac:dyDescent="0.35">
      <c r="B65" s="16" t="s">
        <v>69</v>
      </c>
      <c r="G65" s="16">
        <f>G23/G13</f>
        <v>-307.06666666666666</v>
      </c>
      <c r="H65" s="16">
        <f t="shared" ref="H65:X65" si="39">H23/H13</f>
        <v>-101.84408602150538</v>
      </c>
      <c r="I65" s="16">
        <f t="shared" si="39"/>
        <v>-23.290731707317072</v>
      </c>
      <c r="J65" s="16">
        <f t="shared" si="39"/>
        <v>-9.57487922705314</v>
      </c>
      <c r="K65" s="16">
        <f t="shared" si="39"/>
        <v>-11.989461358313818</v>
      </c>
      <c r="L65" s="16">
        <f t="shared" si="39"/>
        <v>-17.026677128285602</v>
      </c>
      <c r="M65" s="16">
        <f t="shared" si="39"/>
        <v>-18.716653512233624</v>
      </c>
      <c r="N65" s="16">
        <f t="shared" si="39"/>
        <v>-25.634820371101462</v>
      </c>
      <c r="O65" s="16">
        <f t="shared" si="39"/>
        <v>-10.496718544909056</v>
      </c>
      <c r="P65" s="16">
        <f t="shared" si="39"/>
        <v>-8.5431326557206155</v>
      </c>
      <c r="Q65" s="16">
        <f t="shared" si="39"/>
        <v>-4.5930851063829783</v>
      </c>
      <c r="R65" s="16">
        <f t="shared" si="39"/>
        <v>-4.2038607780052644</v>
      </c>
      <c r="S65" s="16">
        <f t="shared" si="39"/>
        <v>-5.3837975935388167</v>
      </c>
      <c r="T65" s="16">
        <f t="shared" si="39"/>
        <v>-6.9643278569483522</v>
      </c>
      <c r="U65" s="16">
        <f t="shared" si="39"/>
        <v>-8.8310073103579221</v>
      </c>
      <c r="V65" s="16">
        <f t="shared" si="39"/>
        <v>-8.5387934992195387</v>
      </c>
      <c r="W65" s="16">
        <f t="shared" si="39"/>
        <v>-6.6241119327243725</v>
      </c>
      <c r="X65" s="16">
        <f t="shared" si="39"/>
        <v>-6.7656239162100302</v>
      </c>
    </row>
    <row r="72" spans="1:61" x14ac:dyDescent="0.35">
      <c r="A72" s="4"/>
      <c r="B72" s="4" t="s">
        <v>25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1:61" s="16" customFormat="1" x14ac:dyDescent="0.35">
      <c r="B73" s="16" t="s">
        <v>70</v>
      </c>
      <c r="AE73" s="16">
        <f>AE11/AC11-1</f>
        <v>-1</v>
      </c>
      <c r="AF73" s="16" t="e">
        <f t="shared" ref="AF73:AM73" si="40">AF11/AE11-1</f>
        <v>#DIV/0!</v>
      </c>
      <c r="AG73" s="16" t="e">
        <f t="shared" si="40"/>
        <v>#DIV/0!</v>
      </c>
      <c r="AH73" s="16" t="e">
        <f t="shared" si="40"/>
        <v>#DIV/0!</v>
      </c>
      <c r="AI73" s="16" t="e">
        <f t="shared" si="40"/>
        <v>#DIV/0!</v>
      </c>
      <c r="AJ73" s="16" t="e">
        <f t="shared" si="40"/>
        <v>#DIV/0!</v>
      </c>
      <c r="AK73" s="16" t="e">
        <f t="shared" si="40"/>
        <v>#DIV/0!</v>
      </c>
      <c r="AL73" s="16" t="e">
        <f t="shared" si="40"/>
        <v>#DIV/0!</v>
      </c>
      <c r="AM73" s="16">
        <f t="shared" si="40"/>
        <v>2.9681000000000002</v>
      </c>
      <c r="AN73" s="16">
        <f>AN11/AM11-1</f>
        <v>0.10571810186235231</v>
      </c>
    </row>
    <row r="82" spans="1:61" x14ac:dyDescent="0.35">
      <c r="A82" s="4"/>
      <c r="B82" s="4" t="s">
        <v>26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92" spans="1:61" x14ac:dyDescent="0.35">
      <c r="A92" s="4"/>
      <c r="B92" s="4" t="s">
        <v>27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102" spans="1:61" x14ac:dyDescent="0.35">
      <c r="A102" s="4"/>
      <c r="B102" s="4" t="s">
        <v>28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12" spans="1:61" x14ac:dyDescent="0.35">
      <c r="A112" s="4"/>
      <c r="B112" s="4" t="s">
        <v>29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22" spans="1:61" x14ac:dyDescent="0.35">
      <c r="A122" s="4"/>
      <c r="B122" s="4" t="s">
        <v>25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</sheetData>
  <pageMargins left="0.75" right="0.75" top="1" bottom="1" header="0.5" footer="0.5"/>
  <ignoredErrors>
    <ignoredError sqref="AC11:AC12 AC14 AC16:AC20 AC22:AC23" formulaRange="1"/>
    <ignoredError sqref="AC13 AC15 AC21" formula="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2024-08-09T06:58:58Z</dcterms:created>
  <dcterms:modified xsi:type="dcterms:W3CDTF">2024-08-09T07:44:02Z</dcterms:modified>
</cp:coreProperties>
</file>