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https://d.docs.live.net/534a1defcf7f9d1a/Company Models CloudSave/SNOW/"/>
    </mc:Choice>
  </mc:AlternateContent>
  <xr:revisionPtr revIDLastSave="2151" documentId="8_{802759B5-6396-440F-9600-E94D6CFC7CC3}" xr6:coauthVersionLast="47" xr6:coauthVersionMax="47" xr10:uidLastSave="{971BE0B9-6848-47E2-80ED-21026AD2FB5F}"/>
  <bookViews>
    <workbookView xWindow="11750" yWindow="3410" windowWidth="28800" windowHeight="15460" firstSheet="2" activeTab="2" xr2:uid="{CEA71A0E-9C7D-494B-9C79-388ACB801F89}"/>
  </bookViews>
  <sheets>
    <sheet name="Main" sheetId="4" r:id="rId1"/>
    <sheet name="Info" sheetId="3" r:id="rId2"/>
    <sheet name="Model" sheetId="2" r:id="rId3"/>
    <sheet name="Sheet1"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54" i="2" l="1"/>
  <c r="AF154" i="2"/>
  <c r="AG154" i="2"/>
  <c r="AH154" i="2"/>
  <c r="AI154" i="2"/>
  <c r="AJ154" i="2"/>
  <c r="AK154" i="2"/>
  <c r="AL154" i="2"/>
  <c r="AM154" i="2"/>
  <c r="AN154" i="2"/>
  <c r="AO154" i="2"/>
  <c r="AD154" i="2"/>
  <c r="D135" i="2"/>
  <c r="D134" i="2"/>
  <c r="D130" i="2"/>
  <c r="D123" i="2"/>
  <c r="D136" i="2" s="1"/>
  <c r="E136" i="2" s="1"/>
  <c r="F136" i="2" s="1"/>
  <c r="G136" i="2" s="1"/>
  <c r="D118" i="2"/>
  <c r="D119" i="2" s="1"/>
  <c r="P137" i="2"/>
  <c r="Q137" i="2" s="1"/>
  <c r="R137" i="2" s="1"/>
  <c r="P136" i="2"/>
  <c r="Q136" i="2" s="1"/>
  <c r="R136" i="2" s="1"/>
  <c r="P135" i="2"/>
  <c r="Q135" i="2" s="1"/>
  <c r="R135" i="2" s="1"/>
  <c r="P134" i="2"/>
  <c r="Q134" i="2" s="1"/>
  <c r="R134" i="2" s="1"/>
  <c r="P130" i="2"/>
  <c r="Q130" i="2" s="1"/>
  <c r="E135" i="2"/>
  <c r="F135" i="2" s="1"/>
  <c r="E134" i="2"/>
  <c r="E130" i="2"/>
  <c r="H137" i="2"/>
  <c r="I137" i="2" s="1"/>
  <c r="J137" i="2" s="1"/>
  <c r="K137" i="2" s="1"/>
  <c r="H136" i="2"/>
  <c r="I136" i="2" s="1"/>
  <c r="J136" i="2" s="1"/>
  <c r="K136" i="2" s="1"/>
  <c r="H135" i="2"/>
  <c r="I135" i="2" s="1"/>
  <c r="J135" i="2" s="1"/>
  <c r="I134" i="2"/>
  <c r="J134" i="2" s="1"/>
  <c r="H134" i="2"/>
  <c r="H131" i="2"/>
  <c r="I131" i="2" s="1"/>
  <c r="H130" i="2"/>
  <c r="N134" i="2"/>
  <c r="M137" i="2"/>
  <c r="N137" i="2" s="1"/>
  <c r="O137" i="2" s="1"/>
  <c r="M136" i="2"/>
  <c r="N136" i="2" s="1"/>
  <c r="O136" i="2" s="1"/>
  <c r="M135" i="2"/>
  <c r="N135" i="2" s="1"/>
  <c r="M134" i="2"/>
  <c r="L137" i="2"/>
  <c r="L136" i="2"/>
  <c r="L135" i="2"/>
  <c r="L134" i="2"/>
  <c r="L130" i="2"/>
  <c r="M130" i="2" s="1"/>
  <c r="N130" i="2" s="1"/>
  <c r="H118" i="2"/>
  <c r="G23" i="2"/>
  <c r="G22" i="2"/>
  <c r="G18" i="2"/>
  <c r="G17" i="2"/>
  <c r="G64" i="2"/>
  <c r="G66" i="2"/>
  <c r="G62" i="2"/>
  <c r="G61" i="2"/>
  <c r="G50" i="2"/>
  <c r="G49" i="2"/>
  <c r="G56" i="2"/>
  <c r="G55" i="2"/>
  <c r="G54" i="2"/>
  <c r="E118" i="2"/>
  <c r="E119" i="2" s="1"/>
  <c r="D24" i="2"/>
  <c r="D25" i="2" s="1"/>
  <c r="K18" i="2"/>
  <c r="K17" i="2"/>
  <c r="K23" i="2"/>
  <c r="K22" i="2"/>
  <c r="K24" i="2" s="1"/>
  <c r="K25" i="2" s="1"/>
  <c r="K39" i="2"/>
  <c r="K38" i="2"/>
  <c r="K37" i="2"/>
  <c r="K36" i="2"/>
  <c r="K66" i="2"/>
  <c r="K64" i="2"/>
  <c r="K50" i="2"/>
  <c r="K49" i="2"/>
  <c r="K51" i="2" s="1"/>
  <c r="K52" i="2" s="1"/>
  <c r="K62" i="2"/>
  <c r="K61" i="2"/>
  <c r="K56" i="2"/>
  <c r="K55" i="2"/>
  <c r="K57" i="2" s="1"/>
  <c r="K54" i="2"/>
  <c r="O18" i="2"/>
  <c r="O17" i="2"/>
  <c r="O23" i="2"/>
  <c r="O24" i="2" s="1"/>
  <c r="O25" i="2" s="1"/>
  <c r="O22" i="2"/>
  <c r="O39" i="2"/>
  <c r="O38" i="2"/>
  <c r="O37" i="2"/>
  <c r="O36" i="2"/>
  <c r="O66" i="2"/>
  <c r="O64" i="2"/>
  <c r="O62" i="2"/>
  <c r="O61" i="2"/>
  <c r="O50" i="2"/>
  <c r="O49" i="2"/>
  <c r="O56" i="2"/>
  <c r="O55" i="2"/>
  <c r="O54" i="2"/>
  <c r="F121" i="2"/>
  <c r="F118" i="2"/>
  <c r="F119" i="2" s="1"/>
  <c r="I118" i="2"/>
  <c r="G110" i="2"/>
  <c r="K110" i="2"/>
  <c r="J118" i="2"/>
  <c r="J119" i="2" s="1"/>
  <c r="G124" i="2"/>
  <c r="G123" i="2"/>
  <c r="G122" i="2"/>
  <c r="G117" i="2"/>
  <c r="K124" i="2"/>
  <c r="K123" i="2"/>
  <c r="K122" i="2"/>
  <c r="K121" i="2"/>
  <c r="K117" i="2"/>
  <c r="L118" i="2"/>
  <c r="L119" i="2" s="1"/>
  <c r="P118" i="2"/>
  <c r="P131" i="2" s="1"/>
  <c r="O124" i="2"/>
  <c r="O123" i="2"/>
  <c r="O122" i="2"/>
  <c r="O121" i="2"/>
  <c r="O134" i="2" s="1"/>
  <c r="O117" i="2"/>
  <c r="Q19" i="2"/>
  <c r="Q20" i="2" s="1"/>
  <c r="M118" i="2"/>
  <c r="M119" i="2" s="1"/>
  <c r="Q118" i="2"/>
  <c r="Q119" i="2" s="1"/>
  <c r="N118" i="2"/>
  <c r="R118" i="2"/>
  <c r="G112" i="2"/>
  <c r="G109" i="2"/>
  <c r="G108" i="2"/>
  <c r="G105" i="2"/>
  <c r="G111" i="2" s="1"/>
  <c r="G104" i="2"/>
  <c r="G100" i="2"/>
  <c r="G99" i="2"/>
  <c r="G98" i="2"/>
  <c r="G95" i="2"/>
  <c r="G94" i="2"/>
  <c r="G93" i="2"/>
  <c r="G92" i="2"/>
  <c r="G88" i="2"/>
  <c r="G87" i="2"/>
  <c r="G86" i="2"/>
  <c r="G85" i="2"/>
  <c r="G84" i="2"/>
  <c r="G83" i="2"/>
  <c r="G82" i="2"/>
  <c r="G79" i="2"/>
  <c r="G78" i="2"/>
  <c r="G77" i="2"/>
  <c r="G76" i="2"/>
  <c r="G75" i="2"/>
  <c r="E19" i="2"/>
  <c r="E20" i="2" s="1"/>
  <c r="F19" i="2"/>
  <c r="F20" i="2" s="1"/>
  <c r="E24" i="2"/>
  <c r="E25" i="2" s="1"/>
  <c r="F24" i="2"/>
  <c r="F25" i="2" s="1"/>
  <c r="E27" i="2"/>
  <c r="E32" i="2" s="1"/>
  <c r="F27" i="2"/>
  <c r="F32" i="2" s="1"/>
  <c r="E28" i="2"/>
  <c r="F28" i="2"/>
  <c r="E40" i="2"/>
  <c r="E42" i="2" s="1"/>
  <c r="E46" i="2" s="1"/>
  <c r="F40" i="2"/>
  <c r="F42" i="2" s="1"/>
  <c r="F46" i="2" s="1"/>
  <c r="E51" i="2"/>
  <c r="E52" i="2" s="1"/>
  <c r="F51" i="2"/>
  <c r="F52" i="2" s="1"/>
  <c r="E57" i="2"/>
  <c r="F57" i="2"/>
  <c r="E80" i="2"/>
  <c r="F80" i="2"/>
  <c r="E89" i="2"/>
  <c r="F89" i="2"/>
  <c r="E96" i="2"/>
  <c r="F96" i="2"/>
  <c r="E101" i="2"/>
  <c r="F101" i="2"/>
  <c r="E111" i="2"/>
  <c r="E113" i="2" s="1"/>
  <c r="F111" i="2"/>
  <c r="F113" i="2" s="1"/>
  <c r="D111" i="2"/>
  <c r="D113" i="2" s="1"/>
  <c r="D101" i="2"/>
  <c r="D96" i="2"/>
  <c r="D89" i="2"/>
  <c r="D80" i="2"/>
  <c r="D57" i="2"/>
  <c r="D51" i="2"/>
  <c r="D52" i="2" s="1"/>
  <c r="D40" i="2"/>
  <c r="D45" i="2" s="1"/>
  <c r="D28" i="2"/>
  <c r="D27" i="2"/>
  <c r="D33" i="2" s="1"/>
  <c r="D19" i="2"/>
  <c r="D20" i="2" s="1"/>
  <c r="K112" i="2"/>
  <c r="K109" i="2"/>
  <c r="K108" i="2"/>
  <c r="K106" i="2"/>
  <c r="K105" i="2"/>
  <c r="K104" i="2"/>
  <c r="K100" i="2"/>
  <c r="K99" i="2"/>
  <c r="K98" i="2"/>
  <c r="K95" i="2"/>
  <c r="K94" i="2"/>
  <c r="K93" i="2"/>
  <c r="K92" i="2"/>
  <c r="K88" i="2"/>
  <c r="K87" i="2"/>
  <c r="K86" i="2"/>
  <c r="K85" i="2"/>
  <c r="K84" i="2"/>
  <c r="K83" i="2"/>
  <c r="K82" i="2"/>
  <c r="K79" i="2"/>
  <c r="K78" i="2"/>
  <c r="K77" i="2"/>
  <c r="K76" i="2"/>
  <c r="K75" i="2"/>
  <c r="O112" i="2"/>
  <c r="O110" i="2"/>
  <c r="O109" i="2"/>
  <c r="O108" i="2"/>
  <c r="O106" i="2"/>
  <c r="O105" i="2"/>
  <c r="O104" i="2"/>
  <c r="O100" i="2"/>
  <c r="O99" i="2"/>
  <c r="O98" i="2"/>
  <c r="O95" i="2"/>
  <c r="O94" i="2"/>
  <c r="O93" i="2"/>
  <c r="O92" i="2"/>
  <c r="O88" i="2"/>
  <c r="O87" i="2"/>
  <c r="O86" i="2"/>
  <c r="O85" i="2"/>
  <c r="O84" i="2"/>
  <c r="O83" i="2"/>
  <c r="O82" i="2"/>
  <c r="O79" i="2"/>
  <c r="O78" i="2"/>
  <c r="O77" i="2"/>
  <c r="O76" i="2"/>
  <c r="O75" i="2"/>
  <c r="H19" i="2"/>
  <c r="H20" i="2" s="1"/>
  <c r="I19" i="2"/>
  <c r="I20" i="2" s="1"/>
  <c r="J19" i="2"/>
  <c r="J20" i="2" s="1"/>
  <c r="K19" i="2"/>
  <c r="K20" i="2" s="1"/>
  <c r="H24" i="2"/>
  <c r="H25" i="2" s="1"/>
  <c r="I24" i="2"/>
  <c r="I25" i="2" s="1"/>
  <c r="J24" i="2"/>
  <c r="J25" i="2" s="1"/>
  <c r="H27" i="2"/>
  <c r="H32" i="2" s="1"/>
  <c r="I27" i="2"/>
  <c r="I33" i="2" s="1"/>
  <c r="J27" i="2"/>
  <c r="J32" i="2" s="1"/>
  <c r="H28" i="2"/>
  <c r="I28" i="2"/>
  <c r="J28" i="2"/>
  <c r="H40" i="2"/>
  <c r="H42" i="2" s="1"/>
  <c r="I40" i="2"/>
  <c r="I42" i="2" s="1"/>
  <c r="J40" i="2"/>
  <c r="J42" i="2" s="1"/>
  <c r="H51" i="2"/>
  <c r="H52" i="2" s="1"/>
  <c r="I51" i="2"/>
  <c r="I52" i="2" s="1"/>
  <c r="J51" i="2"/>
  <c r="J52" i="2" s="1"/>
  <c r="H57" i="2"/>
  <c r="I57" i="2"/>
  <c r="J57" i="2"/>
  <c r="H80" i="2"/>
  <c r="I80" i="2"/>
  <c r="J80" i="2"/>
  <c r="H89" i="2"/>
  <c r="I89" i="2"/>
  <c r="J89" i="2"/>
  <c r="H96" i="2"/>
  <c r="I96" i="2"/>
  <c r="J96" i="2"/>
  <c r="H101" i="2"/>
  <c r="I101" i="2"/>
  <c r="J101" i="2"/>
  <c r="H111" i="2"/>
  <c r="H113" i="2" s="1"/>
  <c r="I111" i="2"/>
  <c r="I113" i="2" s="1"/>
  <c r="J111" i="2"/>
  <c r="J113" i="2" s="1"/>
  <c r="H119" i="2"/>
  <c r="I119" i="2"/>
  <c r="G51" i="2"/>
  <c r="G52" i="2" s="1"/>
  <c r="G40" i="2"/>
  <c r="G44" i="2" s="1"/>
  <c r="L111" i="2"/>
  <c r="L113" i="2" s="1"/>
  <c r="M101" i="2"/>
  <c r="L101" i="2"/>
  <c r="M96" i="2"/>
  <c r="L96" i="2"/>
  <c r="M89" i="2"/>
  <c r="L89" i="2"/>
  <c r="M80" i="2"/>
  <c r="L80" i="2"/>
  <c r="M57" i="2"/>
  <c r="L57" i="2"/>
  <c r="M51" i="2"/>
  <c r="M52" i="2" s="1"/>
  <c r="L51" i="2"/>
  <c r="L52" i="2" s="1"/>
  <c r="M40" i="2"/>
  <c r="M45" i="2" s="1"/>
  <c r="L40" i="2"/>
  <c r="L44" i="2" s="1"/>
  <c r="M28" i="2"/>
  <c r="L28" i="2"/>
  <c r="M27" i="2"/>
  <c r="M32" i="2" s="1"/>
  <c r="L27" i="2"/>
  <c r="L33" i="2" s="1"/>
  <c r="M24" i="2"/>
  <c r="M25" i="2" s="1"/>
  <c r="L24" i="2"/>
  <c r="L25" i="2" s="1"/>
  <c r="M19" i="2"/>
  <c r="M20" i="2" s="1"/>
  <c r="L19" i="2"/>
  <c r="L20" i="2" s="1"/>
  <c r="N119" i="2"/>
  <c r="N111" i="2"/>
  <c r="N113" i="2" s="1"/>
  <c r="N101" i="2"/>
  <c r="N96" i="2"/>
  <c r="N89" i="2"/>
  <c r="N80" i="2"/>
  <c r="N57" i="2"/>
  <c r="N51" i="2"/>
  <c r="N52" i="2" s="1"/>
  <c r="N40" i="2"/>
  <c r="N45" i="2" s="1"/>
  <c r="N28" i="2"/>
  <c r="O27" i="2"/>
  <c r="O32" i="2" s="1"/>
  <c r="N27" i="2"/>
  <c r="N33" i="2" s="1"/>
  <c r="N24" i="2"/>
  <c r="N25" i="2" s="1"/>
  <c r="O19" i="2"/>
  <c r="O20" i="2" s="1"/>
  <c r="N19" i="2"/>
  <c r="N20" i="2" s="1"/>
  <c r="R119" i="2"/>
  <c r="R111" i="2"/>
  <c r="R113" i="2" s="1"/>
  <c r="Q111" i="2"/>
  <c r="Q113" i="2" s="1"/>
  <c r="R101" i="2"/>
  <c r="Q101" i="2"/>
  <c r="R96" i="2"/>
  <c r="Q96" i="2"/>
  <c r="R89" i="2"/>
  <c r="Q89" i="2"/>
  <c r="R80" i="2"/>
  <c r="Q80" i="2"/>
  <c r="R57" i="2"/>
  <c r="Q57" i="2"/>
  <c r="R51" i="2"/>
  <c r="Q51" i="2"/>
  <c r="Q52" i="2" s="1"/>
  <c r="R40" i="2"/>
  <c r="R44" i="2" s="1"/>
  <c r="Q40" i="2"/>
  <c r="Q44" i="2" s="1"/>
  <c r="R28" i="2"/>
  <c r="Q28" i="2"/>
  <c r="R27" i="2"/>
  <c r="R32" i="2" s="1"/>
  <c r="Q27" i="2"/>
  <c r="Q33" i="2" s="1"/>
  <c r="R24" i="2"/>
  <c r="R25" i="2" s="1"/>
  <c r="Q24" i="2"/>
  <c r="Q25" i="2" s="1"/>
  <c r="R19" i="2"/>
  <c r="R20" i="2" s="1"/>
  <c r="P111" i="2"/>
  <c r="P113" i="2" s="1"/>
  <c r="P101" i="2"/>
  <c r="P96" i="2"/>
  <c r="P89" i="2"/>
  <c r="P80" i="2"/>
  <c r="P57" i="2"/>
  <c r="P51" i="2"/>
  <c r="P52" i="2" s="1"/>
  <c r="P40" i="2"/>
  <c r="P45" i="2" s="1"/>
  <c r="P28" i="2"/>
  <c r="P27" i="2"/>
  <c r="P32" i="2" s="1"/>
  <c r="P24" i="2"/>
  <c r="P25" i="2" s="1"/>
  <c r="P19" i="2"/>
  <c r="P20" i="2" s="1"/>
  <c r="T119" i="2"/>
  <c r="S119" i="2"/>
  <c r="T111" i="2"/>
  <c r="T113" i="2" s="1"/>
  <c r="S111" i="2"/>
  <c r="S113" i="2" s="1"/>
  <c r="T101" i="2"/>
  <c r="S101" i="2"/>
  <c r="T96" i="2"/>
  <c r="S96" i="2"/>
  <c r="T89" i="2"/>
  <c r="S89" i="2"/>
  <c r="T80" i="2"/>
  <c r="S80" i="2"/>
  <c r="T57" i="2"/>
  <c r="S57" i="2"/>
  <c r="T51" i="2"/>
  <c r="T52" i="2" s="1"/>
  <c r="S51" i="2"/>
  <c r="S52" i="2" s="1"/>
  <c r="T40" i="2"/>
  <c r="T45" i="2" s="1"/>
  <c r="S40" i="2"/>
  <c r="S45" i="2" s="1"/>
  <c r="T28" i="2"/>
  <c r="S28" i="2"/>
  <c r="T27" i="2"/>
  <c r="T33" i="2" s="1"/>
  <c r="S27" i="2"/>
  <c r="S33" i="2" s="1"/>
  <c r="T24" i="2"/>
  <c r="T25" i="2" s="1"/>
  <c r="S24" i="2"/>
  <c r="S25" i="2" s="1"/>
  <c r="T19" i="2"/>
  <c r="T20" i="2" s="1"/>
  <c r="S19" i="2"/>
  <c r="S20" i="2" s="1"/>
  <c r="AD152" i="2"/>
  <c r="AE152" i="2"/>
  <c r="AF152" i="2"/>
  <c r="AG152" i="2"/>
  <c r="AH152" i="2"/>
  <c r="AI152" i="2"/>
  <c r="AJ152" i="2"/>
  <c r="AK152" i="2"/>
  <c r="AL152" i="2"/>
  <c r="AM152" i="2"/>
  <c r="AN152" i="2"/>
  <c r="AO152" i="2"/>
  <c r="AC152" i="2"/>
  <c r="AD145" i="2"/>
  <c r="AD144" i="2" s="1"/>
  <c r="AE145" i="2"/>
  <c r="AE144" i="2" s="1"/>
  <c r="AF145" i="2"/>
  <c r="AF144" i="2" s="1"/>
  <c r="AG145" i="2"/>
  <c r="AG144" i="2" s="1"/>
  <c r="AH145" i="2"/>
  <c r="AH144" i="2" s="1"/>
  <c r="AI145" i="2"/>
  <c r="AI144" i="2" s="1"/>
  <c r="AI146" i="2" s="1"/>
  <c r="AJ145" i="2"/>
  <c r="AJ144" i="2" s="1"/>
  <c r="AJ146" i="2" s="1"/>
  <c r="AK145" i="2"/>
  <c r="AK144" i="2" s="1"/>
  <c r="AK146" i="2" s="1"/>
  <c r="AL145" i="2"/>
  <c r="AL144" i="2" s="1"/>
  <c r="AL146" i="2" s="1"/>
  <c r="AM145" i="2"/>
  <c r="AM144" i="2" s="1"/>
  <c r="AM146" i="2" s="1"/>
  <c r="AN145" i="2"/>
  <c r="AN144" i="2" s="1"/>
  <c r="AO145" i="2"/>
  <c r="AO144" i="2" s="1"/>
  <c r="AO146" i="2" s="1"/>
  <c r="AC145" i="2"/>
  <c r="AC144" i="2" s="1"/>
  <c r="AC118" i="2"/>
  <c r="AC119" i="2" s="1"/>
  <c r="AD118" i="2"/>
  <c r="AD119" i="2" s="1"/>
  <c r="AB111" i="2"/>
  <c r="AB113" i="2" s="1"/>
  <c r="AC111" i="2"/>
  <c r="AC113" i="2" s="1"/>
  <c r="AD111" i="2"/>
  <c r="AD113" i="2" s="1"/>
  <c r="AF111" i="2"/>
  <c r="AF113" i="2" s="1"/>
  <c r="AG111" i="2"/>
  <c r="AG113" i="2" s="1"/>
  <c r="AH111" i="2"/>
  <c r="AH113" i="2" s="1"/>
  <c r="AI111" i="2"/>
  <c r="AI113" i="2" s="1"/>
  <c r="AJ111" i="2"/>
  <c r="AJ113" i="2" s="1"/>
  <c r="AK111" i="2"/>
  <c r="AK113" i="2" s="1"/>
  <c r="AL111" i="2"/>
  <c r="AL113" i="2" s="1"/>
  <c r="AM111" i="2"/>
  <c r="AM113" i="2" s="1"/>
  <c r="AN111" i="2"/>
  <c r="AN113" i="2" s="1"/>
  <c r="AO111" i="2"/>
  <c r="AO113" i="2" s="1"/>
  <c r="AA111" i="2"/>
  <c r="AA113" i="2" s="1"/>
  <c r="AE106" i="2"/>
  <c r="G106" i="2" s="1"/>
  <c r="AB40" i="2"/>
  <c r="AB44" i="2" s="1"/>
  <c r="AC40" i="2"/>
  <c r="AC42" i="2" s="1"/>
  <c r="AD40" i="2"/>
  <c r="AD42" i="2" s="1"/>
  <c r="AE40" i="2"/>
  <c r="AE42" i="2" s="1"/>
  <c r="AF40" i="2"/>
  <c r="AF42" i="2" s="1"/>
  <c r="AG40" i="2"/>
  <c r="AG44" i="2" s="1"/>
  <c r="AH40" i="2"/>
  <c r="AH42" i="2" s="1"/>
  <c r="AH46" i="2" s="1"/>
  <c r="AI40" i="2"/>
  <c r="AI45" i="2" s="1"/>
  <c r="AJ40" i="2"/>
  <c r="AJ44" i="2" s="1"/>
  <c r="AK40" i="2"/>
  <c r="AK44" i="2" s="1"/>
  <c r="AL40" i="2"/>
  <c r="AL44" i="2" s="1"/>
  <c r="AM40" i="2"/>
  <c r="AM44" i="2" s="1"/>
  <c r="AN40" i="2"/>
  <c r="AN42" i="2" s="1"/>
  <c r="AN46" i="2" s="1"/>
  <c r="AO40" i="2"/>
  <c r="AO45" i="2" s="1"/>
  <c r="AA40" i="2"/>
  <c r="AA44" i="2" s="1"/>
  <c r="AE118" i="2"/>
  <c r="AE119" i="2" s="1"/>
  <c r="AB119" i="2"/>
  <c r="AH119" i="2"/>
  <c r="AI119" i="2"/>
  <c r="AJ119" i="2"/>
  <c r="AK119" i="2"/>
  <c r="AL119" i="2"/>
  <c r="AM119" i="2"/>
  <c r="AN119" i="2"/>
  <c r="AO119" i="2"/>
  <c r="AA119" i="2"/>
  <c r="AF118" i="2"/>
  <c r="AF119" i="2" s="1"/>
  <c r="AE121" i="2"/>
  <c r="G121" i="2" s="1"/>
  <c r="AG118" i="2"/>
  <c r="AG119" i="2" s="1"/>
  <c r="AB101" i="2"/>
  <c r="AC101" i="2"/>
  <c r="AD101" i="2"/>
  <c r="AE101" i="2"/>
  <c r="AF101" i="2"/>
  <c r="AG101" i="2"/>
  <c r="AH101" i="2"/>
  <c r="AI101" i="2"/>
  <c r="AJ101" i="2"/>
  <c r="AK101" i="2"/>
  <c r="AL101" i="2"/>
  <c r="AM101" i="2"/>
  <c r="AN101" i="2"/>
  <c r="AO101" i="2"/>
  <c r="AA101" i="2"/>
  <c r="AB96" i="2"/>
  <c r="AC96" i="2"/>
  <c r="AD96" i="2"/>
  <c r="AE96" i="2"/>
  <c r="AF96" i="2"/>
  <c r="AG96" i="2"/>
  <c r="AH96" i="2"/>
  <c r="AI96" i="2"/>
  <c r="AJ96" i="2"/>
  <c r="AK96" i="2"/>
  <c r="AL96" i="2"/>
  <c r="AM96" i="2"/>
  <c r="AN96" i="2"/>
  <c r="AO96" i="2"/>
  <c r="AA96" i="2"/>
  <c r="AB89" i="2"/>
  <c r="AC89" i="2"/>
  <c r="AD89" i="2"/>
  <c r="AE89" i="2"/>
  <c r="AF89" i="2"/>
  <c r="AG89" i="2"/>
  <c r="AH89" i="2"/>
  <c r="AI89" i="2"/>
  <c r="AJ89" i="2"/>
  <c r="AK89" i="2"/>
  <c r="AL89" i="2"/>
  <c r="AM89" i="2"/>
  <c r="AN89" i="2"/>
  <c r="AO89" i="2"/>
  <c r="AA89" i="2"/>
  <c r="AB80" i="2"/>
  <c r="AC80" i="2"/>
  <c r="AD80" i="2"/>
  <c r="AE80" i="2"/>
  <c r="AF80" i="2"/>
  <c r="AG80" i="2"/>
  <c r="AH80" i="2"/>
  <c r="AI80" i="2"/>
  <c r="AJ80" i="2"/>
  <c r="AK80" i="2"/>
  <c r="AL80" i="2"/>
  <c r="AM80" i="2"/>
  <c r="AN80" i="2"/>
  <c r="AO80" i="2"/>
  <c r="AA80" i="2"/>
  <c r="AB57" i="2"/>
  <c r="AC57" i="2"/>
  <c r="AD57" i="2"/>
  <c r="AE57" i="2"/>
  <c r="AF57" i="2"/>
  <c r="AG57" i="2"/>
  <c r="AH57" i="2"/>
  <c r="AI57" i="2"/>
  <c r="AJ57" i="2"/>
  <c r="AK57" i="2"/>
  <c r="AL57" i="2"/>
  <c r="AM57" i="2"/>
  <c r="AN57" i="2"/>
  <c r="AO57" i="2"/>
  <c r="AA57" i="2"/>
  <c r="AB51" i="2"/>
  <c r="AC51" i="2"/>
  <c r="AD51" i="2"/>
  <c r="AD52" i="2" s="1"/>
  <c r="AE51" i="2"/>
  <c r="AF51" i="2"/>
  <c r="AG51" i="2"/>
  <c r="AG52" i="2" s="1"/>
  <c r="AH51" i="2"/>
  <c r="AH52" i="2" s="1"/>
  <c r="AI51" i="2"/>
  <c r="AI52" i="2" s="1"/>
  <c r="AJ51" i="2"/>
  <c r="AJ52" i="2" s="1"/>
  <c r="AK51" i="2"/>
  <c r="AK52" i="2" s="1"/>
  <c r="AL51" i="2"/>
  <c r="AL52" i="2" s="1"/>
  <c r="AM51" i="2"/>
  <c r="AM52" i="2" s="1"/>
  <c r="AN51" i="2"/>
  <c r="AN52" i="2" s="1"/>
  <c r="AO51" i="2"/>
  <c r="AO52" i="2" s="1"/>
  <c r="AA51" i="2"/>
  <c r="AA52" i="2" s="1"/>
  <c r="AB27" i="2"/>
  <c r="AB32" i="2" s="1"/>
  <c r="AB34" i="2" s="1"/>
  <c r="AC27" i="2"/>
  <c r="AC33" i="2" s="1"/>
  <c r="AD27" i="2"/>
  <c r="AD33" i="2" s="1"/>
  <c r="AE27" i="2"/>
  <c r="AE32" i="2" s="1"/>
  <c r="AF27" i="2"/>
  <c r="AF32" i="2" s="1"/>
  <c r="AG27" i="2"/>
  <c r="AG33" i="2" s="1"/>
  <c r="AH27" i="2"/>
  <c r="AH33" i="2" s="1"/>
  <c r="AI27" i="2"/>
  <c r="AI33" i="2" s="1"/>
  <c r="AJ27" i="2"/>
  <c r="AJ33" i="2" s="1"/>
  <c r="AK27" i="2"/>
  <c r="AK33" i="2" s="1"/>
  <c r="AL27" i="2"/>
  <c r="AL33" i="2" s="1"/>
  <c r="AM27" i="2"/>
  <c r="AM33" i="2" s="1"/>
  <c r="AN27" i="2"/>
  <c r="AN32" i="2" s="1"/>
  <c r="AN34" i="2" s="1"/>
  <c r="AO27" i="2"/>
  <c r="AO33" i="2" s="1"/>
  <c r="AB28" i="2"/>
  <c r="AC28" i="2"/>
  <c r="AD28" i="2"/>
  <c r="AE28" i="2"/>
  <c r="AF28" i="2"/>
  <c r="AG28" i="2"/>
  <c r="AH28" i="2"/>
  <c r="AI28" i="2"/>
  <c r="AJ28" i="2"/>
  <c r="AK28" i="2"/>
  <c r="AL28" i="2"/>
  <c r="AM28" i="2"/>
  <c r="AN28" i="2"/>
  <c r="AO28" i="2"/>
  <c r="AA28" i="2"/>
  <c r="AA27" i="2"/>
  <c r="AA33" i="2" s="1"/>
  <c r="AB24" i="2"/>
  <c r="AB25" i="2" s="1"/>
  <c r="AC24" i="2"/>
  <c r="AC25" i="2" s="1"/>
  <c r="AD24" i="2"/>
  <c r="AD25" i="2" s="1"/>
  <c r="AE24" i="2"/>
  <c r="AE25" i="2" s="1"/>
  <c r="AF24" i="2"/>
  <c r="AF25" i="2" s="1"/>
  <c r="AG24" i="2"/>
  <c r="AG25" i="2" s="1"/>
  <c r="AH24" i="2"/>
  <c r="AH25" i="2" s="1"/>
  <c r="AI24" i="2"/>
  <c r="AI25" i="2" s="1"/>
  <c r="AJ24" i="2"/>
  <c r="AJ25" i="2" s="1"/>
  <c r="AK24" i="2"/>
  <c r="AK25" i="2" s="1"/>
  <c r="AL24" i="2"/>
  <c r="AL25" i="2" s="1"/>
  <c r="AM24" i="2"/>
  <c r="AM25" i="2" s="1"/>
  <c r="AN24" i="2"/>
  <c r="AN25" i="2" s="1"/>
  <c r="AO24" i="2"/>
  <c r="AO25" i="2" s="1"/>
  <c r="AA24" i="2"/>
  <c r="AA25" i="2" s="1"/>
  <c r="AB19" i="2"/>
  <c r="AB20" i="2" s="1"/>
  <c r="AC19" i="2"/>
  <c r="AC20" i="2" s="1"/>
  <c r="AD19" i="2"/>
  <c r="AD20" i="2" s="1"/>
  <c r="AE19" i="2"/>
  <c r="AE20" i="2" s="1"/>
  <c r="AF19" i="2"/>
  <c r="AF20" i="2" s="1"/>
  <c r="AG19" i="2"/>
  <c r="AG20" i="2" s="1"/>
  <c r="AH19" i="2"/>
  <c r="AH20" i="2" s="1"/>
  <c r="AI19" i="2"/>
  <c r="AI20" i="2" s="1"/>
  <c r="AJ19" i="2"/>
  <c r="AJ20" i="2" s="1"/>
  <c r="AK19" i="2"/>
  <c r="AK20" i="2" s="1"/>
  <c r="AL19" i="2"/>
  <c r="AL20" i="2" s="1"/>
  <c r="AM19" i="2"/>
  <c r="AM20" i="2" s="1"/>
  <c r="AN19" i="2"/>
  <c r="AN20" i="2" s="1"/>
  <c r="AO19" i="2"/>
  <c r="AO20" i="2" s="1"/>
  <c r="AA19" i="2"/>
  <c r="AA20" i="2" s="1"/>
  <c r="B3" i="4" a="1"/>
  <c r="B3" i="4" s="1"/>
  <c r="B2" i="4" a="1"/>
  <c r="B2" i="4" s="1"/>
  <c r="O130" i="2" l="1"/>
  <c r="O135" i="2"/>
  <c r="P132" i="2"/>
  <c r="Q131" i="2"/>
  <c r="R131" i="2" s="1"/>
  <c r="H132" i="2"/>
  <c r="K118" i="2"/>
  <c r="K119" i="2" s="1"/>
  <c r="J131" i="2"/>
  <c r="G24" i="2"/>
  <c r="G25" i="2" s="1"/>
  <c r="K134" i="2"/>
  <c r="O57" i="2"/>
  <c r="K135" i="2"/>
  <c r="L131" i="2"/>
  <c r="M131" i="2" s="1"/>
  <c r="O51" i="2"/>
  <c r="O58" i="2" s="1"/>
  <c r="O63" i="2" s="1"/>
  <c r="O65" i="2" s="1"/>
  <c r="O67" i="2" s="1"/>
  <c r="O69" i="2" s="1"/>
  <c r="P119" i="2"/>
  <c r="G118" i="2"/>
  <c r="G119" i="2" s="1"/>
  <c r="D124" i="2"/>
  <c r="D137" i="2" s="1"/>
  <c r="E137" i="2" s="1"/>
  <c r="F137" i="2" s="1"/>
  <c r="G137" i="2" s="1"/>
  <c r="K27" i="2"/>
  <c r="K33" i="2" s="1"/>
  <c r="F90" i="2"/>
  <c r="O118" i="2"/>
  <c r="F134" i="2"/>
  <c r="G134" i="2" s="1"/>
  <c r="G135" i="2"/>
  <c r="D131" i="2"/>
  <c r="E131" i="2" s="1"/>
  <c r="F131" i="2" s="1"/>
  <c r="R102" i="2"/>
  <c r="Q132" i="2"/>
  <c r="R130" i="2"/>
  <c r="F130" i="2"/>
  <c r="I130" i="2"/>
  <c r="G27" i="2"/>
  <c r="G32" i="2" s="1"/>
  <c r="G19" i="2"/>
  <c r="G20" i="2" s="1"/>
  <c r="G28" i="2"/>
  <c r="G57" i="2"/>
  <c r="G58" i="2" s="1"/>
  <c r="K28" i="2"/>
  <c r="K29" i="2" s="1"/>
  <c r="K30" i="2" s="1"/>
  <c r="K40" i="2"/>
  <c r="K42" i="2" s="1"/>
  <c r="O28" i="2"/>
  <c r="O29" i="2" s="1"/>
  <c r="O30" i="2" s="1"/>
  <c r="O40" i="2"/>
  <c r="O45" i="2" s="1"/>
  <c r="F45" i="2"/>
  <c r="J58" i="2"/>
  <c r="J59" i="2" s="1"/>
  <c r="G101" i="2"/>
  <c r="G102" i="2" s="1"/>
  <c r="F43" i="2"/>
  <c r="F102" i="2"/>
  <c r="D90" i="2"/>
  <c r="I102" i="2"/>
  <c r="I114" i="2" s="1"/>
  <c r="D44" i="2"/>
  <c r="E102" i="2"/>
  <c r="E114" i="2" s="1"/>
  <c r="J102" i="2"/>
  <c r="J114" i="2" s="1"/>
  <c r="E45" i="2"/>
  <c r="N102" i="2"/>
  <c r="N114" i="2" s="1"/>
  <c r="H102" i="2"/>
  <c r="D42" i="2"/>
  <c r="D46" i="2" s="1"/>
  <c r="F44" i="2"/>
  <c r="D58" i="2"/>
  <c r="D63" i="2" s="1"/>
  <c r="D65" i="2" s="1"/>
  <c r="D67" i="2" s="1"/>
  <c r="D69" i="2" s="1"/>
  <c r="F33" i="2"/>
  <c r="F34" i="2" s="1"/>
  <c r="E90" i="2"/>
  <c r="R90" i="2"/>
  <c r="G96" i="2"/>
  <c r="D102" i="2"/>
  <c r="D114" i="2" s="1"/>
  <c r="F29" i="2"/>
  <c r="F30" i="2" s="1"/>
  <c r="E58" i="2"/>
  <c r="E59" i="2" s="1"/>
  <c r="F114" i="2"/>
  <c r="G113" i="2"/>
  <c r="G89" i="2"/>
  <c r="G80" i="2"/>
  <c r="E44" i="2"/>
  <c r="E29" i="2"/>
  <c r="E30" i="2" s="1"/>
  <c r="E43" i="2"/>
  <c r="F58" i="2"/>
  <c r="E33" i="2"/>
  <c r="E34" i="2" s="1"/>
  <c r="D29" i="2"/>
  <c r="D30" i="2" s="1"/>
  <c r="D32" i="2"/>
  <c r="D34" i="2" s="1"/>
  <c r="D43" i="2"/>
  <c r="P33" i="2"/>
  <c r="P34" i="2" s="1"/>
  <c r="K58" i="2"/>
  <c r="K59" i="2" s="1"/>
  <c r="J33" i="2"/>
  <c r="J34" i="2" s="1"/>
  <c r="I58" i="2"/>
  <c r="I59" i="2" s="1"/>
  <c r="J29" i="2"/>
  <c r="J30" i="2" s="1"/>
  <c r="K32" i="2"/>
  <c r="K34" i="2" s="1"/>
  <c r="I29" i="2"/>
  <c r="I30" i="2" s="1"/>
  <c r="O101" i="2"/>
  <c r="AJ148" i="2"/>
  <c r="I90" i="2"/>
  <c r="L58" i="2"/>
  <c r="L63" i="2" s="1"/>
  <c r="L65" i="2" s="1"/>
  <c r="L67" i="2" s="1"/>
  <c r="L69" i="2" s="1"/>
  <c r="J90" i="2"/>
  <c r="H29" i="2"/>
  <c r="H30" i="2" s="1"/>
  <c r="O111" i="2"/>
  <c r="O113" i="2" s="1"/>
  <c r="H90" i="2"/>
  <c r="I45" i="2"/>
  <c r="I32" i="2"/>
  <c r="I34" i="2" s="1"/>
  <c r="H45" i="2"/>
  <c r="I44" i="2"/>
  <c r="G42" i="2"/>
  <c r="G46" i="2" s="1"/>
  <c r="K101" i="2"/>
  <c r="L102" i="2"/>
  <c r="L114" i="2" s="1"/>
  <c r="H114" i="2"/>
  <c r="AG148" i="2"/>
  <c r="AO148" i="2"/>
  <c r="AI148" i="2"/>
  <c r="R114" i="2"/>
  <c r="H58" i="2"/>
  <c r="H59" i="2" s="1"/>
  <c r="N90" i="2"/>
  <c r="T102" i="2"/>
  <c r="T114" i="2" s="1"/>
  <c r="R58" i="2"/>
  <c r="R63" i="2" s="1"/>
  <c r="R65" i="2" s="1"/>
  <c r="R67" i="2" s="1"/>
  <c r="R69" i="2" s="1"/>
  <c r="S102" i="2"/>
  <c r="S114" i="2" s="1"/>
  <c r="H33" i="2"/>
  <c r="H34" i="2" s="1"/>
  <c r="K111" i="2"/>
  <c r="K113" i="2" s="1"/>
  <c r="K96" i="2"/>
  <c r="K89" i="2"/>
  <c r="K80" i="2"/>
  <c r="O96" i="2"/>
  <c r="O102" i="2" s="1"/>
  <c r="O89" i="2"/>
  <c r="O80" i="2"/>
  <c r="J63" i="2"/>
  <c r="J65" i="2" s="1"/>
  <c r="J67" i="2" s="1"/>
  <c r="J69" i="2" s="1"/>
  <c r="J45" i="2"/>
  <c r="J44" i="2"/>
  <c r="H44" i="2"/>
  <c r="J43" i="2"/>
  <c r="I43" i="2"/>
  <c r="H43" i="2"/>
  <c r="G43" i="2"/>
  <c r="G45" i="2"/>
  <c r="Q102" i="2"/>
  <c r="Q114" i="2" s="1"/>
  <c r="O33" i="2"/>
  <c r="O34" i="2" s="1"/>
  <c r="P90" i="2"/>
  <c r="Q45" i="2"/>
  <c r="AM149" i="2"/>
  <c r="P102" i="2"/>
  <c r="P114" i="2" s="1"/>
  <c r="M111" i="2" s="1"/>
  <c r="M113" i="2" s="1"/>
  <c r="R45" i="2"/>
  <c r="L90" i="2"/>
  <c r="M102" i="2"/>
  <c r="AH149" i="2"/>
  <c r="T90" i="2"/>
  <c r="P42" i="2"/>
  <c r="T44" i="2"/>
  <c r="N42" i="2"/>
  <c r="AG149" i="2"/>
  <c r="N43" i="2"/>
  <c r="M90" i="2"/>
  <c r="S58" i="2"/>
  <c r="S63" i="2" s="1"/>
  <c r="S65" i="2" s="1"/>
  <c r="S67" i="2" s="1"/>
  <c r="S69" i="2" s="1"/>
  <c r="Q29" i="2"/>
  <c r="Q30" i="2" s="1"/>
  <c r="Q90" i="2"/>
  <c r="M33" i="2"/>
  <c r="M34" i="2" s="1"/>
  <c r="T42" i="2"/>
  <c r="T46" i="2" s="1"/>
  <c r="AG146" i="2"/>
  <c r="T58" i="2"/>
  <c r="T63" i="2" s="1"/>
  <c r="T65" i="2" s="1"/>
  <c r="T67" i="2" s="1"/>
  <c r="T69" i="2" s="1"/>
  <c r="Q32" i="2"/>
  <c r="Q34" i="2" s="1"/>
  <c r="L42" i="2"/>
  <c r="R52" i="2"/>
  <c r="R33" i="2"/>
  <c r="R34" i="2" s="1"/>
  <c r="M43" i="2"/>
  <c r="AJ149" i="2"/>
  <c r="S90" i="2"/>
  <c r="L45" i="2"/>
  <c r="AI149" i="2"/>
  <c r="N58" i="2"/>
  <c r="N63" i="2" s="1"/>
  <c r="N65" i="2" s="1"/>
  <c r="N67" i="2" s="1"/>
  <c r="N69" i="2" s="1"/>
  <c r="T43" i="2"/>
  <c r="AC149" i="2"/>
  <c r="M42" i="2"/>
  <c r="M58" i="2"/>
  <c r="L43" i="2"/>
  <c r="L29" i="2"/>
  <c r="L30" i="2" s="1"/>
  <c r="M29" i="2"/>
  <c r="M30" i="2" s="1"/>
  <c r="M44" i="2"/>
  <c r="L32" i="2"/>
  <c r="L34" i="2" s="1"/>
  <c r="N29" i="2"/>
  <c r="N30" i="2" s="1"/>
  <c r="N44" i="2"/>
  <c r="N32" i="2"/>
  <c r="N34" i="2" s="1"/>
  <c r="Q42" i="2"/>
  <c r="R42" i="2"/>
  <c r="Q58" i="2"/>
  <c r="Q43" i="2"/>
  <c r="R43" i="2"/>
  <c r="R29" i="2"/>
  <c r="R30" i="2" s="1"/>
  <c r="P58" i="2"/>
  <c r="P43" i="2"/>
  <c r="P29" i="2"/>
  <c r="P30" i="2" s="1"/>
  <c r="P44" i="2"/>
  <c r="S42" i="2"/>
  <c r="S46" i="2" s="1"/>
  <c r="S43" i="2"/>
  <c r="S29" i="2"/>
  <c r="S30" i="2" s="1"/>
  <c r="S44" i="2"/>
  <c r="T29" i="2"/>
  <c r="T30" i="2" s="1"/>
  <c r="S32" i="2"/>
  <c r="S34" i="2" s="1"/>
  <c r="T32" i="2"/>
  <c r="T34" i="2" s="1"/>
  <c r="AF149" i="2"/>
  <c r="AF148" i="2"/>
  <c r="AF146" i="2"/>
  <c r="AE146" i="2"/>
  <c r="AE149" i="2"/>
  <c r="AD148" i="2"/>
  <c r="AD146" i="2"/>
  <c r="AD149" i="2"/>
  <c r="AH146" i="2"/>
  <c r="AC146" i="2"/>
  <c r="AC148" i="2"/>
  <c r="AM148" i="2"/>
  <c r="AL148" i="2"/>
  <c r="AN148" i="2"/>
  <c r="AO149" i="2"/>
  <c r="AK148" i="2"/>
  <c r="AN149" i="2"/>
  <c r="AL149" i="2"/>
  <c r="AH148" i="2"/>
  <c r="AK149" i="2"/>
  <c r="AN146" i="2"/>
  <c r="AN33" i="2"/>
  <c r="AC32" i="2"/>
  <c r="AC34" i="2" s="1"/>
  <c r="AE111" i="2"/>
  <c r="AE113" i="2" s="1"/>
  <c r="AE148" i="2" s="1"/>
  <c r="AE102" i="2"/>
  <c r="AF33" i="2"/>
  <c r="AF34" i="2" s="1"/>
  <c r="AO32" i="2"/>
  <c r="AO34" i="2" s="1"/>
  <c r="AM32" i="2"/>
  <c r="AM34" i="2" s="1"/>
  <c r="AL32" i="2"/>
  <c r="AL34" i="2" s="1"/>
  <c r="AB33" i="2"/>
  <c r="AK32" i="2"/>
  <c r="AK34" i="2" s="1"/>
  <c r="AI32" i="2"/>
  <c r="AI34" i="2" s="1"/>
  <c r="AC102" i="2"/>
  <c r="AC114" i="2" s="1"/>
  <c r="AG45" i="2"/>
  <c r="AH32" i="2"/>
  <c r="AH34" i="2" s="1"/>
  <c r="AJ32" i="2"/>
  <c r="AJ34" i="2" s="1"/>
  <c r="AB102" i="2"/>
  <c r="AB114" i="2" s="1"/>
  <c r="AH44" i="2"/>
  <c r="AG32" i="2"/>
  <c r="AG34" i="2" s="1"/>
  <c r="AH43" i="2"/>
  <c r="AG43" i="2"/>
  <c r="AD43" i="2"/>
  <c r="AA32" i="2"/>
  <c r="AA34" i="2" s="1"/>
  <c r="AE33" i="2"/>
  <c r="AE34" i="2" s="1"/>
  <c r="AD32" i="2"/>
  <c r="AD34" i="2" s="1"/>
  <c r="AC43" i="2"/>
  <c r="AB43" i="2"/>
  <c r="AC90" i="2"/>
  <c r="AB45" i="2"/>
  <c r="AI44" i="2"/>
  <c r="AB42" i="2"/>
  <c r="AE90" i="2"/>
  <c r="AD90" i="2"/>
  <c r="AN45" i="2"/>
  <c r="AJ43" i="2"/>
  <c r="AF45" i="2"/>
  <c r="AN44" i="2"/>
  <c r="AF44" i="2"/>
  <c r="AM43" i="2"/>
  <c r="AA45" i="2"/>
  <c r="AM45" i="2"/>
  <c r="AF43" i="2"/>
  <c r="AL45" i="2"/>
  <c r="AK45" i="2"/>
  <c r="AJ45" i="2"/>
  <c r="AM42" i="2"/>
  <c r="AM46" i="2" s="1"/>
  <c r="AN43" i="2"/>
  <c r="AL43" i="2"/>
  <c r="AH45" i="2"/>
  <c r="AL42" i="2"/>
  <c r="AL46" i="2" s="1"/>
  <c r="AJ42" i="2"/>
  <c r="AJ46" i="2" s="1"/>
  <c r="AE45" i="2"/>
  <c r="AE43" i="2"/>
  <c r="AE44" i="2"/>
  <c r="AD44" i="2"/>
  <c r="AC44" i="2"/>
  <c r="AD45" i="2"/>
  <c r="AO42" i="2"/>
  <c r="AO46" i="2" s="1"/>
  <c r="AC45" i="2"/>
  <c r="AO43" i="2"/>
  <c r="AO44" i="2"/>
  <c r="AK42" i="2"/>
  <c r="AK46" i="2" s="1"/>
  <c r="AK43" i="2"/>
  <c r="AI42" i="2"/>
  <c r="AI46" i="2" s="1"/>
  <c r="AI43" i="2"/>
  <c r="AG42" i="2"/>
  <c r="AA42" i="2"/>
  <c r="AA43" i="2"/>
  <c r="AC58" i="2"/>
  <c r="AC59" i="2" s="1"/>
  <c r="AD102" i="2"/>
  <c r="AD114" i="2" s="1"/>
  <c r="AB58" i="2"/>
  <c r="AB59" i="2" s="1"/>
  <c r="AN102" i="2"/>
  <c r="AN114" i="2" s="1"/>
  <c r="AL90" i="2"/>
  <c r="AK90" i="2"/>
  <c r="AL102" i="2"/>
  <c r="AL114" i="2" s="1"/>
  <c r="AI102" i="2"/>
  <c r="AI114" i="2" s="1"/>
  <c r="AB90" i="2"/>
  <c r="AA102" i="2"/>
  <c r="AA114" i="2" s="1"/>
  <c r="AN90" i="2"/>
  <c r="AO102" i="2"/>
  <c r="AO114" i="2" s="1"/>
  <c r="AM90" i="2"/>
  <c r="AJ90" i="2"/>
  <c r="AI90" i="2"/>
  <c r="AM102" i="2"/>
  <c r="AM114" i="2" s="1"/>
  <c r="AH90" i="2"/>
  <c r="AG90" i="2"/>
  <c r="AK102" i="2"/>
  <c r="AK114" i="2" s="1"/>
  <c r="AF90" i="2"/>
  <c r="AJ102" i="2"/>
  <c r="AJ114" i="2" s="1"/>
  <c r="AA90" i="2"/>
  <c r="AH102" i="2"/>
  <c r="AH114" i="2" s="1"/>
  <c r="AG102" i="2"/>
  <c r="AG114" i="2" s="1"/>
  <c r="AF102" i="2"/>
  <c r="AF114" i="2" s="1"/>
  <c r="AO58" i="2"/>
  <c r="AO59" i="2" s="1"/>
  <c r="AO90" i="2"/>
  <c r="AM58" i="2"/>
  <c r="AM59" i="2" s="1"/>
  <c r="AA58" i="2"/>
  <c r="AA59" i="2" s="1"/>
  <c r="AL58" i="2"/>
  <c r="AL59" i="2" s="1"/>
  <c r="AG58" i="2"/>
  <c r="AG59" i="2" s="1"/>
  <c r="AD58" i="2"/>
  <c r="AD59" i="2" s="1"/>
  <c r="AC52" i="2"/>
  <c r="AB52" i="2"/>
  <c r="AN58" i="2"/>
  <c r="AK58" i="2"/>
  <c r="AJ58" i="2"/>
  <c r="AI58" i="2"/>
  <c r="AH58" i="2"/>
  <c r="AE58" i="2"/>
  <c r="AE52" i="2"/>
  <c r="AF58" i="2"/>
  <c r="AF52" i="2"/>
  <c r="AF29" i="2"/>
  <c r="AF30" i="2" s="1"/>
  <c r="AC29" i="2"/>
  <c r="AC30" i="2" s="1"/>
  <c r="AN29" i="2"/>
  <c r="AN30" i="2" s="1"/>
  <c r="AG29" i="2"/>
  <c r="AG30" i="2" s="1"/>
  <c r="AE29" i="2"/>
  <c r="AE30" i="2" s="1"/>
  <c r="AD29" i="2"/>
  <c r="AD30" i="2" s="1"/>
  <c r="AB29" i="2"/>
  <c r="AB30" i="2" s="1"/>
  <c r="AO29" i="2"/>
  <c r="AO30" i="2" s="1"/>
  <c r="AA29" i="2"/>
  <c r="AA30" i="2" s="1"/>
  <c r="AM29" i="2"/>
  <c r="AM30" i="2" s="1"/>
  <c r="AL29" i="2"/>
  <c r="AL30" i="2" s="1"/>
  <c r="AK29" i="2"/>
  <c r="AK30" i="2" s="1"/>
  <c r="AJ29" i="2"/>
  <c r="AJ30" i="2" s="1"/>
  <c r="AI29" i="2"/>
  <c r="AI30" i="2" s="1"/>
  <c r="AH29" i="2"/>
  <c r="AH30" i="2" s="1"/>
  <c r="B4" i="4"/>
  <c r="M132" i="2" l="1"/>
  <c r="N131" i="2"/>
  <c r="N132" i="2" s="1"/>
  <c r="E132" i="2"/>
  <c r="O52" i="2"/>
  <c r="J46" i="2"/>
  <c r="L132" i="2"/>
  <c r="G131" i="2"/>
  <c r="K131" i="2"/>
  <c r="D132" i="2"/>
  <c r="O119" i="2"/>
  <c r="O131" i="2"/>
  <c r="G29" i="2"/>
  <c r="G30" i="2" s="1"/>
  <c r="G33" i="2"/>
  <c r="G34" i="2" s="1"/>
  <c r="O43" i="2"/>
  <c r="O132" i="2"/>
  <c r="R132" i="2"/>
  <c r="F132" i="2"/>
  <c r="G130" i="2"/>
  <c r="I132" i="2"/>
  <c r="J130" i="2"/>
  <c r="K45" i="2"/>
  <c r="K43" i="2"/>
  <c r="K46" i="2" s="1"/>
  <c r="K44" i="2"/>
  <c r="O42" i="2"/>
  <c r="O44" i="2"/>
  <c r="H46" i="2"/>
  <c r="I46" i="2"/>
  <c r="M114" i="2"/>
  <c r="L46" i="2"/>
  <c r="P46" i="2"/>
  <c r="L59" i="2"/>
  <c r="M46" i="2"/>
  <c r="Q46" i="2"/>
  <c r="D59" i="2"/>
  <c r="E63" i="2"/>
  <c r="E65" i="2" s="1"/>
  <c r="E67" i="2" s="1"/>
  <c r="E69" i="2" s="1"/>
  <c r="G90" i="2"/>
  <c r="N46" i="2"/>
  <c r="R46" i="2"/>
  <c r="I63" i="2"/>
  <c r="I65" i="2" s="1"/>
  <c r="I67" i="2" s="1"/>
  <c r="I69" i="2" s="1"/>
  <c r="K63" i="2"/>
  <c r="K65" i="2" s="1"/>
  <c r="K67" i="2" s="1"/>
  <c r="K69" i="2" s="1"/>
  <c r="G114" i="2"/>
  <c r="F59" i="2"/>
  <c r="F63" i="2"/>
  <c r="F65" i="2" s="1"/>
  <c r="F67" i="2" s="1"/>
  <c r="F69" i="2" s="1"/>
  <c r="H63" i="2"/>
  <c r="H65" i="2" s="1"/>
  <c r="H67" i="2" s="1"/>
  <c r="H69" i="2" s="1"/>
  <c r="O114" i="2"/>
  <c r="T59" i="2"/>
  <c r="O59" i="2"/>
  <c r="K102" i="2"/>
  <c r="K114" i="2" s="1"/>
  <c r="R59" i="2"/>
  <c r="O90" i="2"/>
  <c r="K90" i="2"/>
  <c r="G63" i="2"/>
  <c r="G65" i="2" s="1"/>
  <c r="G67" i="2" s="1"/>
  <c r="G69" i="2" s="1"/>
  <c r="G59" i="2"/>
  <c r="S59" i="2"/>
  <c r="N59" i="2"/>
  <c r="M63" i="2"/>
  <c r="M65" i="2" s="1"/>
  <c r="M67" i="2" s="1"/>
  <c r="M69" i="2" s="1"/>
  <c r="M59" i="2"/>
  <c r="Q63" i="2"/>
  <c r="Q65" i="2" s="1"/>
  <c r="Q67" i="2" s="1"/>
  <c r="Q69" i="2" s="1"/>
  <c r="Q59" i="2"/>
  <c r="P63" i="2"/>
  <c r="P65" i="2" s="1"/>
  <c r="P67" i="2" s="1"/>
  <c r="P69" i="2" s="1"/>
  <c r="P59" i="2"/>
  <c r="AE114" i="2"/>
  <c r="AA46" i="2"/>
  <c r="AC46" i="2"/>
  <c r="AB46" i="2"/>
  <c r="AD46" i="2"/>
  <c r="AG46" i="2"/>
  <c r="AF46" i="2"/>
  <c r="AE46" i="2"/>
  <c r="AG63" i="2"/>
  <c r="AG65" i="2" s="1"/>
  <c r="AG67" i="2" s="1"/>
  <c r="AC63" i="2"/>
  <c r="AC65" i="2" s="1"/>
  <c r="AC67" i="2" s="1"/>
  <c r="AB63" i="2"/>
  <c r="AB65" i="2" s="1"/>
  <c r="AB67" i="2" s="1"/>
  <c r="AB69" i="2" s="1"/>
  <c r="AO63" i="2"/>
  <c r="AO65" i="2" s="1"/>
  <c r="AO67" i="2" s="1"/>
  <c r="AM63" i="2"/>
  <c r="AM65" i="2" s="1"/>
  <c r="AM67" i="2" s="1"/>
  <c r="AL63" i="2"/>
  <c r="AL65" i="2" s="1"/>
  <c r="AL67" i="2" s="1"/>
  <c r="AA63" i="2"/>
  <c r="AA65" i="2" s="1"/>
  <c r="AA67" i="2" s="1"/>
  <c r="AA69" i="2" s="1"/>
  <c r="AD63" i="2"/>
  <c r="AD65" i="2" s="1"/>
  <c r="AD67" i="2" s="1"/>
  <c r="AJ59" i="2"/>
  <c r="AJ63" i="2"/>
  <c r="AJ65" i="2" s="1"/>
  <c r="AJ67" i="2" s="1"/>
  <c r="AN59" i="2"/>
  <c r="AN63" i="2"/>
  <c r="AN65" i="2" s="1"/>
  <c r="AN67" i="2" s="1"/>
  <c r="AK59" i="2"/>
  <c r="AK63" i="2"/>
  <c r="AK65" i="2" s="1"/>
  <c r="AK67" i="2" s="1"/>
  <c r="AF59" i="2"/>
  <c r="AF63" i="2"/>
  <c r="AF65" i="2" s="1"/>
  <c r="AF67" i="2" s="1"/>
  <c r="AI59" i="2"/>
  <c r="AI63" i="2"/>
  <c r="AI65" i="2" s="1"/>
  <c r="AI67" i="2" s="1"/>
  <c r="AE59" i="2"/>
  <c r="AE63" i="2"/>
  <c r="AE65" i="2" s="1"/>
  <c r="AE67" i="2" s="1"/>
  <c r="AH59" i="2"/>
  <c r="AH63" i="2"/>
  <c r="AH65" i="2" s="1"/>
  <c r="AH67" i="2" s="1"/>
  <c r="O46" i="2" l="1"/>
  <c r="G132" i="2"/>
  <c r="J132" i="2"/>
  <c r="K130" i="2"/>
  <c r="K132" i="2" s="1"/>
  <c r="AO69" i="2"/>
  <c r="AO153" i="2"/>
  <c r="AO147" i="2"/>
  <c r="AH69" i="2"/>
  <c r="AH153" i="2"/>
  <c r="AH147" i="2"/>
  <c r="AG69" i="2"/>
  <c r="AG147" i="2"/>
  <c r="AG153" i="2"/>
  <c r="AL69" i="2"/>
  <c r="AL153" i="2"/>
  <c r="AL147" i="2"/>
  <c r="AF69" i="2"/>
  <c r="AF153" i="2"/>
  <c r="AF147" i="2"/>
  <c r="AE69" i="2"/>
  <c r="AE153" i="2"/>
  <c r="AE147" i="2"/>
  <c r="AK69" i="2"/>
  <c r="AK153" i="2"/>
  <c r="AK147" i="2"/>
  <c r="AD69" i="2"/>
  <c r="AD153" i="2"/>
  <c r="AD147" i="2"/>
  <c r="AI69" i="2"/>
  <c r="AI153" i="2"/>
  <c r="AI147" i="2"/>
  <c r="AM69" i="2"/>
  <c r="AM153" i="2"/>
  <c r="AM147" i="2"/>
  <c r="AN69" i="2"/>
  <c r="AN153" i="2"/>
  <c r="AN147" i="2"/>
  <c r="AC69" i="2"/>
  <c r="AC153" i="2"/>
  <c r="AC147" i="2"/>
  <c r="AJ69" i="2"/>
  <c r="AJ153" i="2"/>
  <c r="AJ14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<sst xmlns="http://schemas.openxmlformats.org/spreadsheetml/2006/main" count="218" uniqueCount="161">
  <si>
    <t>Price</t>
  </si>
  <si>
    <t>Shares</t>
  </si>
  <si>
    <t>MarketCap</t>
  </si>
  <si>
    <t>Cash</t>
  </si>
  <si>
    <t>Debt</t>
  </si>
  <si>
    <t>EV</t>
  </si>
  <si>
    <t>Company Name</t>
  </si>
  <si>
    <t>Snowflake Inc.</t>
  </si>
  <si>
    <t>Ticker</t>
  </si>
  <si>
    <t xml:space="preserve">SNOW   </t>
  </si>
  <si>
    <t>Country</t>
  </si>
  <si>
    <t>USA</t>
  </si>
  <si>
    <t>Sector</t>
  </si>
  <si>
    <t>Information Technology</t>
  </si>
  <si>
    <t>Industry</t>
  </si>
  <si>
    <t>Software - Application</t>
  </si>
  <si>
    <t>Headcount</t>
  </si>
  <si>
    <t>N/A</t>
  </si>
  <si>
    <t xml:space="preserve">Info </t>
  </si>
  <si>
    <r>
      <t xml:space="preserve">Snowflake Inc. provides a </t>
    </r>
    <r>
      <rPr>
        <b/>
        <sz val="12"/>
        <color rgb="FF232A31"/>
        <rFont val="Aptos Narrow"/>
        <family val="2"/>
        <scheme val="minor"/>
      </rPr>
      <t xml:space="preserve">cloud-based data platform </t>
    </r>
    <r>
      <rPr>
        <sz val="12"/>
        <color rgb="FF232A31"/>
        <rFont val="Aptos Narrow"/>
        <family val="2"/>
        <scheme val="minor"/>
      </rPr>
      <t>for various organizations in the United States and internationally.</t>
    </r>
  </si>
  <si>
    <t> Its platform offers Data Cloud, which enables customers to consolidate data into a single source of truth to drive meaningful business insights, build data-driven applications, and share data and data products.</t>
  </si>
  <si>
    <t>The company was formerly known as Snowflake Computing, Inc. and changed its name to Snowflake Inc. in April 2019. Snowflake Inc. was incorporated in 2012 and is based in Bozeman, Montana.</t>
  </si>
  <si>
    <t>Customers</t>
  </si>
  <si>
    <t>Adobe</t>
  </si>
  <si>
    <t>Capital One</t>
  </si>
  <si>
    <t>Square</t>
  </si>
  <si>
    <t xml:space="preserve">Sony </t>
  </si>
  <si>
    <t>Netflix</t>
  </si>
  <si>
    <t>Office Depot</t>
  </si>
  <si>
    <t>Acquisitions</t>
  </si>
  <si>
    <t xml:space="preserve">Acquired all oustanding shares of "Streamlist, Inc." a privately-held company which provides an open-source framedwork for creating and deploying data applications. </t>
  </si>
  <si>
    <t>Fiscal Period</t>
  </si>
  <si>
    <t>Q120</t>
  </si>
  <si>
    <t>Q220</t>
  </si>
  <si>
    <t>Q320</t>
  </si>
  <si>
    <t>Q420</t>
  </si>
  <si>
    <t>Q121</t>
  </si>
  <si>
    <t>Q221</t>
  </si>
  <si>
    <t>Q321</t>
  </si>
  <si>
    <t>Q421</t>
  </si>
  <si>
    <t>Q122</t>
  </si>
  <si>
    <t>Q222</t>
  </si>
  <si>
    <t>Q322</t>
  </si>
  <si>
    <t>Q422</t>
  </si>
  <si>
    <t>Q123</t>
  </si>
  <si>
    <t>Q223</t>
  </si>
  <si>
    <t>Q323</t>
  </si>
  <si>
    <t>Q423</t>
  </si>
  <si>
    <t>FY18</t>
  </si>
  <si>
    <t>FY19</t>
  </si>
  <si>
    <t>FY20</t>
  </si>
  <si>
    <t>FY21</t>
  </si>
  <si>
    <t>FY22</t>
  </si>
  <si>
    <t>FY23</t>
  </si>
  <si>
    <t>Filing Date</t>
  </si>
  <si>
    <t>Period of Report</t>
  </si>
  <si>
    <t>High</t>
  </si>
  <si>
    <t>Low</t>
  </si>
  <si>
    <t>Average</t>
  </si>
  <si>
    <t>x</t>
  </si>
  <si>
    <t>Total Customers</t>
  </si>
  <si>
    <t>Net revenue retention rate</t>
  </si>
  <si>
    <t>Customers with trailing 12-month grater than $1 million</t>
  </si>
  <si>
    <t>Remaining performance obligations (RPO)</t>
  </si>
  <si>
    <t>Forbes 2000 Customers</t>
  </si>
  <si>
    <t>-</t>
  </si>
  <si>
    <t>Service Breakdown *in thousands, USD</t>
  </si>
  <si>
    <t xml:space="preserve"> </t>
  </si>
  <si>
    <t xml:space="preserve">Product </t>
  </si>
  <si>
    <t>Revenue</t>
  </si>
  <si>
    <t>COGs</t>
  </si>
  <si>
    <t xml:space="preserve">Gross Profit </t>
  </si>
  <si>
    <t>Gross Margin</t>
  </si>
  <si>
    <t>Professional Services &amp; Other</t>
  </si>
  <si>
    <t>Consolidated Breakdown</t>
  </si>
  <si>
    <t>Revenue Mix %</t>
  </si>
  <si>
    <t>Total Mix %</t>
  </si>
  <si>
    <t>Revenue by Geography *in thousands, USD</t>
  </si>
  <si>
    <t>United States</t>
  </si>
  <si>
    <t>Other Americas</t>
  </si>
  <si>
    <t>EMEA</t>
  </si>
  <si>
    <t>Asia-Pacific &amp; Japan</t>
  </si>
  <si>
    <t>Total Revenue</t>
  </si>
  <si>
    <t>Mix %</t>
  </si>
  <si>
    <t>Income Statement *in thousands, USD</t>
  </si>
  <si>
    <t>Operating Expenses</t>
  </si>
  <si>
    <t>S&amp;M</t>
  </si>
  <si>
    <t>R&amp;D</t>
  </si>
  <si>
    <t>G&amp;A</t>
  </si>
  <si>
    <t>Total Operating Expenses</t>
  </si>
  <si>
    <t>Operating Income</t>
  </si>
  <si>
    <t>Operating Margin</t>
  </si>
  <si>
    <t>Other income (expenses)</t>
  </si>
  <si>
    <t>Interest income</t>
  </si>
  <si>
    <t>Income before taxes</t>
  </si>
  <si>
    <t>Taxes (benefit)</t>
  </si>
  <si>
    <t>Net Income, including non-controlling interests</t>
  </si>
  <si>
    <t>Less: Noncontrolling interests</t>
  </si>
  <si>
    <t xml:space="preserve">Net Income   </t>
  </si>
  <si>
    <t>EPS</t>
  </si>
  <si>
    <t>Balance Sheet *in thousands, USD</t>
  </si>
  <si>
    <t>Current Assets</t>
  </si>
  <si>
    <t xml:space="preserve">Cash </t>
  </si>
  <si>
    <t>Short-term investments</t>
  </si>
  <si>
    <t>AR</t>
  </si>
  <si>
    <t>Deferred commissions</t>
  </si>
  <si>
    <t>Prepaid expenses and other current assets</t>
  </si>
  <si>
    <t>Total Current Assets</t>
  </si>
  <si>
    <t>Non-current Assets</t>
  </si>
  <si>
    <t>Long-term investments</t>
  </si>
  <si>
    <t>PP&amp;E</t>
  </si>
  <si>
    <t>Operating lease right-of-use assets</t>
  </si>
  <si>
    <t>Goodwill</t>
  </si>
  <si>
    <t>Intangible assets</t>
  </si>
  <si>
    <t>Deferred commissions, non-current</t>
  </si>
  <si>
    <t>Other assets</t>
  </si>
  <si>
    <t>Total Non-current Assets</t>
  </si>
  <si>
    <t>Total Assets</t>
  </si>
  <si>
    <t>Current Liabilities</t>
  </si>
  <si>
    <t>AP</t>
  </si>
  <si>
    <t>Accrued expenses and other current liabilities</t>
  </si>
  <si>
    <t>Operating lease liabilities</t>
  </si>
  <si>
    <t>Deferred revenue</t>
  </si>
  <si>
    <t>Total Current Liabilities</t>
  </si>
  <si>
    <t>Non-current Liabilities</t>
  </si>
  <si>
    <t>Operating lease liabilities, non-current</t>
  </si>
  <si>
    <t>Deferred revenue, non-current</t>
  </si>
  <si>
    <t>Other liabilities</t>
  </si>
  <si>
    <t>Total Non-current Liabilities</t>
  </si>
  <si>
    <t>Total Liabilities</t>
  </si>
  <si>
    <t>Equity</t>
  </si>
  <si>
    <t>Redeemable preferred stock</t>
  </si>
  <si>
    <t>Preferred stock</t>
  </si>
  <si>
    <t>Common stock</t>
  </si>
  <si>
    <t>Treasury stock</t>
  </si>
  <si>
    <t>Additional paid-in capital</t>
  </si>
  <si>
    <t>Accumulated other comprehensive loss</t>
  </si>
  <si>
    <t>Accumulated deficit</t>
  </si>
  <si>
    <t>Total Snowflake Inc. Stockholders' equity</t>
  </si>
  <si>
    <t>Noncontrolling interest</t>
  </si>
  <si>
    <t>Total Stockholders' Equity</t>
  </si>
  <si>
    <t>Total Equity &amp; Liabilities</t>
  </si>
  <si>
    <t>Cash Flow *in thousands, USD</t>
  </si>
  <si>
    <t>CFFO</t>
  </si>
  <si>
    <t>CapEx</t>
  </si>
  <si>
    <t>FCF</t>
  </si>
  <si>
    <t>SBI</t>
  </si>
  <si>
    <t>SBC</t>
  </si>
  <si>
    <t>SBB</t>
  </si>
  <si>
    <t>Dividends</t>
  </si>
  <si>
    <t>Cash start</t>
  </si>
  <si>
    <t>Cash end</t>
  </si>
  <si>
    <t>3-month adjusted</t>
  </si>
  <si>
    <t>Stock Statistics</t>
  </si>
  <si>
    <t>Marketcap</t>
  </si>
  <si>
    <t>P/S</t>
  </si>
  <si>
    <t>P/E</t>
  </si>
  <si>
    <t>P/B</t>
  </si>
  <si>
    <t>P/FCF</t>
  </si>
  <si>
    <t xml:space="preserve">Growth </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</si>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</sst>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quot;$&quot;#,##0.0"/>
  </numFmts>
  <fonts count="6">
    <font>
      <sz val="11"/>
      <color theme="1"/>
      <name val="Aptos Narrow"/>
      <family val="2"/>
      <scheme val="minor"/>
    </font>
    <font>
      <b/>
      <sz val="11"/>
      <color theme="0"/>
      <name val="Aptos Narrow"/>
      <family val="2"/>
      <scheme val="minor"/>
    </font>
    <font>
      <b/>
      <sz val="11"/>
      <color theme="1"/>
      <name val="Aptos Narrow"/>
      <family val="2"/>
      <scheme val="minor"/>
    </font>
    <font>
      <sz val="12"/>
      <color rgb="FF232A31"/>
      <name val="Aptos Narrow"/>
      <family val="2"/>
      <scheme val="minor"/>
    </font>
    <font>
      <b/>
      <sz val="12"/>
      <color rgb="FF232A31"/>
      <name val="Aptos Narrow"/>
      <family val="2"/>
      <scheme val="minor"/>
    </font>
    <font>
      <i/>
      <u/>
      <sz val="11"/>
      <color theme="1"/>
      <name val="Aptos Narrow"/>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2" borderId="0" xfId="0" applyFont="1" applyFill="1"/>
    <xf numFmtId="0" fontId="3" fillId="0" borderId="0" xfId="0" applyFont="1"/>
    <xf numFmtId="164" fontId="0" fillId="0" borderId="0" xfId="0" applyNumberFormat="1"/>
    <xf numFmtId="0" fontId="5" fillId="3" borderId="0" xfId="0" applyFont="1" applyFill="1"/>
    <xf numFmtId="3" fontId="0" fillId="0" borderId="0" xfId="0" applyNumberFormat="1"/>
    <xf numFmtId="3" fontId="5" fillId="3" borderId="0" xfId="0" applyNumberFormat="1" applyFont="1" applyFill="1"/>
    <xf numFmtId="3" fontId="1" fillId="2" borderId="0" xfId="0" applyNumberFormat="1" applyFont="1" applyFill="1"/>
    <xf numFmtId="3" fontId="0" fillId="0" borderId="1" xfId="0" applyNumberFormat="1" applyBorder="1"/>
    <xf numFmtId="9" fontId="0" fillId="0" borderId="0" xfId="0" applyNumberFormat="1"/>
    <xf numFmtId="9" fontId="5" fillId="3" borderId="0" xfId="0" applyNumberFormat="1" applyFont="1" applyFill="1"/>
    <xf numFmtId="3" fontId="0" fillId="0" borderId="2" xfId="0" applyNumberFormat="1" applyBorder="1"/>
    <xf numFmtId="3" fontId="2" fillId="0" borderId="0" xfId="0" applyNumberFormat="1" applyFont="1"/>
    <xf numFmtId="9" fontId="0" fillId="4" borderId="0" xfId="0" applyNumberFormat="1" applyFill="1"/>
    <xf numFmtId="3" fontId="0" fillId="4" borderId="0" xfId="0" applyNumberFormat="1" applyFill="1"/>
    <xf numFmtId="3" fontId="2" fillId="0" borderId="2" xfId="0" applyNumberFormat="1" applyFont="1" applyBorder="1"/>
    <xf numFmtId="14" fontId="0" fillId="0" borderId="0" xfId="0" applyNumberFormat="1"/>
    <xf numFmtId="4" fontId="0" fillId="0" borderId="0" xfId="0" applyNumberFormat="1"/>
    <xf numFmtId="44" fontId="0" fillId="0" borderId="0" xfId="0" applyNumberFormat="1"/>
    <xf numFmtId="44" fontId="2" fillId="0" borderId="0" xfId="0" applyNumberFormat="1" applyFont="1"/>
    <xf numFmtId="9" fontId="0" fillId="0" borderId="1" xfId="0" applyNumberFormat="1" applyBorder="1"/>
    <xf numFmtId="9" fontId="2" fillId="0" borderId="0" xfId="0" applyNumberFormat="1" applyFont="1"/>
    <xf numFmtId="10" fontId="0" fillId="0" borderId="0" xfId="0" applyNumberFormat="1"/>
    <xf numFmtId="2" fontId="0" fillId="0" borderId="0" xfId="0" applyNumberFormat="1"/>
    <xf numFmtId="0" fontId="0" fillId="0" borderId="3" xfId="0" applyBorder="1"/>
    <xf numFmtId="14" fontId="0" fillId="0" borderId="3" xfId="0" applyNumberFormat="1" applyBorder="1"/>
    <xf numFmtId="0" fontId="1" fillId="2" borderId="3" xfId="0" applyFont="1" applyFill="1" applyBorder="1"/>
    <xf numFmtId="44" fontId="0" fillId="0" borderId="3" xfId="0" applyNumberFormat="1" applyBorder="1"/>
    <xf numFmtId="44" fontId="2" fillId="0" borderId="3" xfId="0" applyNumberFormat="1" applyFont="1" applyBorder="1"/>
    <xf numFmtId="9" fontId="0" fillId="0" borderId="3" xfId="0" applyNumberFormat="1" applyBorder="1"/>
    <xf numFmtId="0" fontId="5" fillId="3" borderId="3" xfId="0" applyFont="1" applyFill="1" applyBorder="1"/>
    <xf numFmtId="3" fontId="0" fillId="0" borderId="3" xfId="0" applyNumberFormat="1" applyBorder="1"/>
    <xf numFmtId="3" fontId="0" fillId="0" borderId="4" xfId="0" applyNumberFormat="1" applyBorder="1"/>
    <xf numFmtId="3" fontId="5" fillId="3" borderId="3" xfId="0" applyNumberFormat="1" applyFont="1" applyFill="1" applyBorder="1"/>
    <xf numFmtId="9" fontId="5" fillId="3" borderId="3" xfId="0" applyNumberFormat="1" applyFont="1" applyFill="1" applyBorder="1"/>
    <xf numFmtId="3" fontId="2" fillId="0" borderId="3" xfId="0" applyNumberFormat="1" applyFont="1" applyBorder="1"/>
    <xf numFmtId="9" fontId="0" fillId="0" borderId="4" xfId="0" applyNumberFormat="1" applyBorder="1"/>
    <xf numFmtId="3" fontId="1" fillId="2" borderId="3" xfId="0" applyNumberFormat="1" applyFont="1" applyFill="1" applyBorder="1"/>
    <xf numFmtId="9" fontId="0" fillId="4" borderId="3" xfId="0" applyNumberFormat="1" applyFill="1" applyBorder="1"/>
    <xf numFmtId="3" fontId="0" fillId="0" borderId="5" xfId="0" applyNumberFormat="1" applyBorder="1"/>
    <xf numFmtId="4" fontId="0" fillId="0" borderId="3" xfId="0" applyNumberFormat="1" applyBorder="1"/>
    <xf numFmtId="3" fontId="0" fillId="4" borderId="3" xfId="0" applyNumberFormat="1" applyFill="1" applyBorder="1"/>
    <xf numFmtId="3" fontId="2" fillId="0" borderId="5" xfId="0" applyNumberFormat="1" applyFont="1" applyBorder="1"/>
    <xf numFmtId="10" fontId="0" fillId="0" borderId="3" xfId="0" applyNumberFormat="1" applyBorder="1"/>
    <xf numFmtId="165" fontId="0" fillId="0" borderId="0" xfId="0" applyNumberFormat="1"/>
    <xf numFmtId="165"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en-US</v>
    <v>bvlqa2</v>
    <v>268435456</v>
    <v>1</v>
    <v>Powered by Refinitiv</v>
    <v>0</v>
    <v>SNOWFLAKE INC. (XNYS:SNOW)</v>
    <v>2</v>
    <v>3</v>
    <v>Finance</v>
    <v>4</v>
    <v>237.72</v>
    <v>121.45</v>
    <v>0.84530000000000005</v>
    <v>-6.49</v>
    <v>-4.9778000000000003E-2</v>
    <v>USD</v>
    <v>Snowflake Inc. enables every organization to mobilize their data with Snowflakes Data Cloud. The Company’s platform powers the Data Cloud, enabling customers to consolidate data into a single source of truth to drive meaningful business insights, apply artificial intelligence (AI) to solve business problems, build data applications, and share data and data products. Its platform supports a range of workload, including data warehouse, data lake, data engineering, AI/machine learning (ML), applications, collaboration, cybersecurity, and Unistore.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v>
    <v>7004</v>
    <v>New York Stock Exchange</v>
    <v>XNYS</v>
    <v>XNYS</v>
    <v>106 East Babcock Street, Suite 3A, BOZEMAN, MT, 59715 US</v>
    <v>129.79</v>
    <v>Software &amp; IT Services</v>
    <v>Stock</v>
    <v>45505.828278055465</v>
    <v>0</v>
    <v>121.45</v>
    <v>43149020000</v>
    <v>SNOWFLAKE INC.</v>
    <v>SNOWFLAKE INC.</v>
    <v>129.38</v>
    <v>130.38</v>
    <v>123.89</v>
    <v>334800000</v>
    <v>SNOW</v>
    <v>SNOWFLAKE INC. (XNYS:SNOW)</v>
    <v>5983688</v>
    <v>5794405</v>
    <v>2012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428B-0E0F-4388-ACFC-519D2C91082B}">
  <dimension ref="A1:B7"/>
  <sheetViews>
    <sheetView workbookViewId="0">
      <selection activeCell="B40" sqref="B40"/>
    </sheetView>
  </sheetViews>
  <sheetFormatPr defaultRowHeight="14.45"/>
  <cols>
    <col min="2" max="2" width="11.140625" bestFit="1" customWidth="1"/>
  </cols>
  <sheetData>
    <row r="1" spans="1:2">
      <c r="A1" t="e" vm="1">
        <v>#VALUE!</v>
      </c>
    </row>
    <row r="2" spans="1:2">
      <c r="A2" t="s">
        <v>0</v>
      </c>
      <c r="B2" s="3" cm="1">
        <f t="array" ref="B2">_FV(A1,"Price")</f>
        <v>123.89</v>
      </c>
    </row>
    <row r="3" spans="1:2">
      <c r="A3" t="s">
        <v>1</v>
      </c>
      <c r="B3" cm="1">
        <f t="array" ref="B3">_FV(A1,"Shares outstanding",TRUE)/1000000</f>
        <v>334.8</v>
      </c>
    </row>
    <row r="4" spans="1:2">
      <c r="A4" t="s">
        <v>2</v>
      </c>
      <c r="B4" s="3">
        <f>B2*B3</f>
        <v>41478.372000000003</v>
      </c>
    </row>
    <row r="5" spans="1:2">
      <c r="A5" t="s">
        <v>3</v>
      </c>
    </row>
    <row r="6" spans="1:2">
      <c r="A6" t="s">
        <v>4</v>
      </c>
    </row>
    <row r="7" spans="1: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C038-29EA-47BC-BB2E-C4E2FD60F2A6}">
  <dimension ref="A3:B27"/>
  <sheetViews>
    <sheetView topLeftCell="A24" workbookViewId="0">
      <selection activeCell="A28" sqref="A28"/>
    </sheetView>
  </sheetViews>
  <sheetFormatPr defaultRowHeight="14.45"/>
  <cols>
    <col min="1" max="1" width="9.140625" bestFit="1" customWidth="1"/>
  </cols>
  <sheetData>
    <row r="3" spans="1:2">
      <c r="A3" t="s">
        <v>6</v>
      </c>
      <c r="B3" t="s">
        <v>7</v>
      </c>
    </row>
    <row r="4" spans="1:2">
      <c r="A4" t="s">
        <v>8</v>
      </c>
      <c r="B4" t="s">
        <v>9</v>
      </c>
    </row>
    <row r="5" spans="1:2">
      <c r="A5" t="s">
        <v>10</v>
      </c>
      <c r="B5" t="s">
        <v>11</v>
      </c>
    </row>
    <row r="6" spans="1:2">
      <c r="A6" t="s">
        <v>12</v>
      </c>
      <c r="B6" t="s">
        <v>13</v>
      </c>
    </row>
    <row r="7" spans="1:2">
      <c r="A7" t="s">
        <v>14</v>
      </c>
      <c r="B7" t="s">
        <v>15</v>
      </c>
    </row>
    <row r="8" spans="1:2">
      <c r="A8" t="s">
        <v>16</v>
      </c>
      <c r="B8" t="s">
        <v>17</v>
      </c>
    </row>
    <row r="10" spans="1:2" s="1" customFormat="1">
      <c r="A10" s="1" t="s">
        <v>18</v>
      </c>
    </row>
    <row r="11" spans="1:2" ht="15.95">
      <c r="A11" s="2" t="s">
        <v>19</v>
      </c>
    </row>
    <row r="12" spans="1:2" ht="15.95">
      <c r="A12" s="2" t="s">
        <v>20</v>
      </c>
    </row>
    <row r="13" spans="1:2" ht="15.95">
      <c r="A13" s="2" t="s">
        <v>21</v>
      </c>
    </row>
    <row r="16" spans="1:2" s="1" customFormat="1">
      <c r="A16" s="1" t="s">
        <v>22</v>
      </c>
    </row>
    <row r="17" spans="1:2">
      <c r="A17" t="s">
        <v>23</v>
      </c>
    </row>
    <row r="18" spans="1:2">
      <c r="A18" t="s">
        <v>24</v>
      </c>
    </row>
    <row r="19" spans="1:2">
      <c r="A19" t="s">
        <v>25</v>
      </c>
    </row>
    <row r="20" spans="1:2">
      <c r="A20" t="s">
        <v>26</v>
      </c>
    </row>
    <row r="21" spans="1:2">
      <c r="A21" t="s">
        <v>27</v>
      </c>
    </row>
    <row r="22" spans="1:2">
      <c r="A22" t="s">
        <v>28</v>
      </c>
    </row>
    <row r="26" spans="1:2" s="1" customFormat="1">
      <c r="A26" s="1" t="s">
        <v>29</v>
      </c>
    </row>
    <row r="27" spans="1:2">
      <c r="A27" s="16">
        <v>44651</v>
      </c>
      <c r="B2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9CD6-51EE-4611-BDC3-0F92F29296AB}">
  <dimension ref="A1:AO154"/>
  <sheetViews>
    <sheetView tabSelected="1" zoomScaleNormal="100" workbookViewId="0">
      <pane xSplit="2" ySplit="7" topLeftCell="Z8" activePane="bottomRight" state="frozen"/>
      <selection pane="bottomRight" activeCell="AG27" sqref="AD27:AG27"/>
      <selection pane="bottomLeft" activeCell="A7" sqref="A7"/>
      <selection pane="topRight" activeCell="C1" sqref="C1"/>
    </sheetView>
  </sheetViews>
  <sheetFormatPr defaultRowHeight="14.45"/>
  <cols>
    <col min="1" max="1" width="4.140625" customWidth="1"/>
    <col min="2" max="2" width="21.85546875" customWidth="1"/>
    <col min="4" max="5" width="9.140625" bestFit="1" customWidth="1"/>
    <col min="6" max="6" width="10.140625" bestFit="1" customWidth="1"/>
    <col min="7" max="7" width="9.5703125" bestFit="1" customWidth="1"/>
    <col min="8" max="8" width="9.5703125" style="24" bestFit="1" customWidth="1"/>
    <col min="9" max="9" width="9.5703125" bestFit="1" customWidth="1"/>
    <col min="10" max="10" width="10.140625" bestFit="1" customWidth="1"/>
    <col min="11" max="11" width="9.5703125" bestFit="1" customWidth="1"/>
    <col min="12" max="12" width="9.5703125" style="24" bestFit="1" customWidth="1"/>
    <col min="13" max="13" width="9.5703125" bestFit="1" customWidth="1"/>
    <col min="14" max="14" width="10.140625" bestFit="1" customWidth="1"/>
    <col min="15" max="15" width="9.140625" bestFit="1" customWidth="1"/>
    <col min="16" max="16" width="9.5703125" style="24" bestFit="1" customWidth="1"/>
    <col min="17" max="17" width="9.5703125" bestFit="1" customWidth="1"/>
    <col min="18" max="18" width="10.140625" bestFit="1" customWidth="1"/>
    <col min="29" max="31" width="10" bestFit="1" customWidth="1"/>
    <col min="32" max="32" width="9.85546875" bestFit="1" customWidth="1"/>
    <col min="33" max="33" width="9.85546875" customWidth="1"/>
    <col min="34" max="41" width="8.85546875" bestFit="1" customWidth="1"/>
  </cols>
  <sheetData>
    <row r="1" spans="1:34">
      <c r="B1" t="s">
        <v>31</v>
      </c>
      <c r="D1" t="s">
        <v>32</v>
      </c>
      <c r="E1" t="s">
        <v>33</v>
      </c>
      <c r="F1" t="s">
        <v>34</v>
      </c>
      <c r="G1" t="s">
        <v>35</v>
      </c>
      <c r="H1" s="24" t="s">
        <v>36</v>
      </c>
      <c r="I1" t="s">
        <v>37</v>
      </c>
      <c r="J1" t="s">
        <v>38</v>
      </c>
      <c r="K1" t="s">
        <v>39</v>
      </c>
      <c r="L1" s="24" t="s">
        <v>40</v>
      </c>
      <c r="M1" t="s">
        <v>41</v>
      </c>
      <c r="N1" t="s">
        <v>42</v>
      </c>
      <c r="O1" t="s">
        <v>43</v>
      </c>
      <c r="P1" s="24" t="s">
        <v>44</v>
      </c>
      <c r="Q1" t="s">
        <v>45</v>
      </c>
      <c r="R1" t="s">
        <v>46</v>
      </c>
      <c r="S1" t="s">
        <v>47</v>
      </c>
      <c r="AC1" t="s">
        <v>48</v>
      </c>
      <c r="AD1" t="s">
        <v>49</v>
      </c>
      <c r="AE1" t="s">
        <v>50</v>
      </c>
      <c r="AF1" t="s">
        <v>51</v>
      </c>
      <c r="AG1" t="s">
        <v>52</v>
      </c>
      <c r="AH1" t="s">
        <v>53</v>
      </c>
    </row>
    <row r="2" spans="1:34">
      <c r="B2" t="s">
        <v>54</v>
      </c>
      <c r="H2" s="25">
        <v>44351</v>
      </c>
      <c r="I2" s="16">
        <v>44441</v>
      </c>
      <c r="J2" s="16">
        <v>44533</v>
      </c>
      <c r="L2" s="25">
        <v>44715</v>
      </c>
      <c r="M2" s="16">
        <v>44805</v>
      </c>
      <c r="N2" s="16">
        <v>44897</v>
      </c>
      <c r="P2" s="25">
        <v>45079</v>
      </c>
      <c r="Q2" s="16">
        <v>45169</v>
      </c>
      <c r="R2" s="16">
        <v>45261</v>
      </c>
      <c r="AC2" s="16">
        <v>43555</v>
      </c>
      <c r="AD2" s="16">
        <v>43921</v>
      </c>
      <c r="AE2" s="16">
        <v>44286</v>
      </c>
      <c r="AF2" s="16">
        <v>44650</v>
      </c>
      <c r="AG2" s="16">
        <v>45014</v>
      </c>
    </row>
    <row r="3" spans="1:34">
      <c r="B3" t="s">
        <v>55</v>
      </c>
      <c r="D3" s="16">
        <v>43951</v>
      </c>
      <c r="E3" s="16">
        <v>44043</v>
      </c>
      <c r="F3" s="16">
        <v>44135</v>
      </c>
      <c r="G3" s="16">
        <v>44227</v>
      </c>
      <c r="H3" s="25">
        <v>44316</v>
      </c>
      <c r="I3" s="16">
        <v>44408</v>
      </c>
      <c r="J3" s="16">
        <v>44500</v>
      </c>
      <c r="K3" s="16">
        <v>44592</v>
      </c>
      <c r="L3" s="25">
        <v>44681</v>
      </c>
      <c r="M3" s="16">
        <v>44773</v>
      </c>
      <c r="N3" s="16">
        <v>44865</v>
      </c>
      <c r="O3" s="16">
        <v>44957</v>
      </c>
      <c r="P3" s="25">
        <v>45046</v>
      </c>
      <c r="Q3" s="16">
        <v>45138</v>
      </c>
      <c r="R3" s="16">
        <v>45230</v>
      </c>
      <c r="AC3" s="16">
        <v>43496</v>
      </c>
      <c r="AD3" s="16">
        <v>43861</v>
      </c>
      <c r="AE3" s="16">
        <v>44227</v>
      </c>
      <c r="AF3" s="16">
        <v>44592</v>
      </c>
      <c r="AG3" s="16">
        <v>44957</v>
      </c>
    </row>
    <row r="4" spans="1:34" s="1" customFormat="1">
      <c r="H4" s="26"/>
      <c r="L4" s="26"/>
      <c r="P4" s="26"/>
    </row>
    <row r="5" spans="1:34" s="18" customFormat="1">
      <c r="B5" s="18" t="s">
        <v>56</v>
      </c>
      <c r="H5" s="27"/>
      <c r="L5" s="27"/>
      <c r="P5" s="27"/>
      <c r="AE5" s="18">
        <v>429</v>
      </c>
      <c r="AF5" s="18">
        <v>405</v>
      </c>
      <c r="AG5" s="18">
        <v>329.49</v>
      </c>
      <c r="AH5" s="18">
        <v>211.65</v>
      </c>
    </row>
    <row r="6" spans="1:34" s="18" customFormat="1">
      <c r="B6" s="18" t="s">
        <v>57</v>
      </c>
      <c r="H6" s="27"/>
      <c r="L6" s="27"/>
      <c r="P6" s="27"/>
      <c r="AE6" s="18">
        <v>208.55</v>
      </c>
      <c r="AF6" s="18">
        <v>184.71</v>
      </c>
      <c r="AG6" s="18">
        <v>110.26</v>
      </c>
      <c r="AH6" s="18">
        <v>128.56</v>
      </c>
    </row>
    <row r="7" spans="1:34" s="19" customFormat="1">
      <c r="B7" s="19" t="s">
        <v>58</v>
      </c>
      <c r="H7" s="28"/>
      <c r="L7" s="28"/>
      <c r="P7" s="28"/>
      <c r="AE7" s="19">
        <v>279.39</v>
      </c>
      <c r="AF7" s="19">
        <v>283.52999999999997</v>
      </c>
      <c r="AG7" s="19">
        <v>172.06</v>
      </c>
      <c r="AH7" s="19">
        <v>164.62</v>
      </c>
    </row>
    <row r="9" spans="1:34" s="1" customFormat="1">
      <c r="A9" s="1" t="s">
        <v>59</v>
      </c>
      <c r="B9" s="1" t="s">
        <v>22</v>
      </c>
      <c r="H9" s="26"/>
      <c r="L9" s="26"/>
      <c r="P9" s="26"/>
    </row>
    <row r="10" spans="1:34" s="5" customFormat="1">
      <c r="B10" s="5" t="s">
        <v>60</v>
      </c>
      <c r="D10" s="5">
        <v>2720</v>
      </c>
      <c r="E10" s="5">
        <v>3117</v>
      </c>
      <c r="F10" s="5">
        <v>3554</v>
      </c>
      <c r="G10" s="5">
        <v>4139</v>
      </c>
      <c r="H10" s="31">
        <v>4532</v>
      </c>
      <c r="I10" s="5">
        <v>4990</v>
      </c>
      <c r="J10" s="5">
        <v>5432</v>
      </c>
      <c r="K10" s="5">
        <v>5966</v>
      </c>
      <c r="L10" s="31">
        <v>6333</v>
      </c>
      <c r="M10" s="5">
        <v>6818</v>
      </c>
      <c r="N10" s="5">
        <v>7292</v>
      </c>
      <c r="O10" s="5">
        <v>7776</v>
      </c>
      <c r="P10" s="31">
        <v>8167</v>
      </c>
      <c r="Q10" s="5">
        <v>8537</v>
      </c>
      <c r="R10" s="5">
        <v>8907</v>
      </c>
      <c r="AC10" s="5">
        <v>948</v>
      </c>
      <c r="AD10" s="5">
        <v>2392</v>
      </c>
      <c r="AE10" s="5">
        <v>4139</v>
      </c>
      <c r="AF10" s="5">
        <v>5967</v>
      </c>
      <c r="AG10" s="5">
        <v>7828</v>
      </c>
    </row>
    <row r="11" spans="1:34" s="9" customFormat="1">
      <c r="B11" s="9" t="s">
        <v>61</v>
      </c>
      <c r="D11" s="9">
        <v>1.71</v>
      </c>
      <c r="E11" s="9">
        <v>1.58</v>
      </c>
      <c r="F11" s="9">
        <v>1.62</v>
      </c>
      <c r="G11" s="9">
        <v>1.68</v>
      </c>
      <c r="H11" s="29">
        <v>1.68</v>
      </c>
      <c r="I11" s="9">
        <v>1.69</v>
      </c>
      <c r="J11" s="9">
        <v>1.72</v>
      </c>
      <c r="K11" s="9">
        <v>1.77</v>
      </c>
      <c r="L11" s="29">
        <v>1.74</v>
      </c>
      <c r="M11" s="9">
        <v>1.71</v>
      </c>
      <c r="N11" s="9">
        <v>1.65</v>
      </c>
      <c r="O11" s="9">
        <v>1.58</v>
      </c>
      <c r="P11" s="29">
        <v>1.51</v>
      </c>
      <c r="Q11" s="9">
        <v>1.42</v>
      </c>
      <c r="R11" s="9">
        <v>1.35</v>
      </c>
      <c r="AC11" s="9">
        <v>1.8</v>
      </c>
      <c r="AD11" s="9">
        <v>1.69</v>
      </c>
      <c r="AE11" s="9">
        <v>1.68</v>
      </c>
    </row>
    <row r="12" spans="1:34">
      <c r="B12" t="s">
        <v>62</v>
      </c>
      <c r="D12">
        <v>48</v>
      </c>
      <c r="E12">
        <v>56</v>
      </c>
      <c r="F12">
        <v>65</v>
      </c>
      <c r="G12">
        <v>77</v>
      </c>
      <c r="H12" s="24">
        <v>104</v>
      </c>
      <c r="I12">
        <v>116</v>
      </c>
      <c r="J12">
        <v>148</v>
      </c>
      <c r="K12">
        <v>184</v>
      </c>
      <c r="L12" s="24">
        <v>206</v>
      </c>
      <c r="M12">
        <v>246</v>
      </c>
      <c r="N12">
        <v>287</v>
      </c>
      <c r="O12">
        <v>332</v>
      </c>
      <c r="P12" s="24">
        <v>373</v>
      </c>
      <c r="Q12">
        <v>401</v>
      </c>
      <c r="R12">
        <v>436</v>
      </c>
      <c r="AC12">
        <v>14</v>
      </c>
      <c r="AD12">
        <v>41</v>
      </c>
      <c r="AE12">
        <v>77</v>
      </c>
    </row>
    <row r="13" spans="1:34" s="44" customFormat="1">
      <c r="B13" s="44" t="s">
        <v>63</v>
      </c>
      <c r="D13" s="44">
        <v>467.8</v>
      </c>
      <c r="E13" s="44">
        <v>688.2</v>
      </c>
      <c r="F13" s="44">
        <v>927.9</v>
      </c>
      <c r="G13" s="44">
        <v>1332.8</v>
      </c>
      <c r="H13" s="45">
        <v>1431.7</v>
      </c>
      <c r="I13" s="44">
        <v>1528.7</v>
      </c>
      <c r="J13" s="44">
        <v>1804</v>
      </c>
      <c r="K13" s="44">
        <v>2646.5</v>
      </c>
      <c r="L13" s="45">
        <v>2610</v>
      </c>
      <c r="M13" s="44">
        <v>2715.7</v>
      </c>
      <c r="N13" s="44">
        <v>3003.1</v>
      </c>
      <c r="O13" s="44">
        <v>3660.5</v>
      </c>
      <c r="P13" s="45">
        <v>3409</v>
      </c>
      <c r="Q13" s="44">
        <v>3540.2</v>
      </c>
      <c r="R13" s="44">
        <v>3698.7</v>
      </c>
      <c r="AE13" s="44">
        <v>1332.8</v>
      </c>
      <c r="AF13" s="44">
        <v>2646.5</v>
      </c>
      <c r="AG13" s="44">
        <v>3660.5</v>
      </c>
    </row>
    <row r="14" spans="1:34" s="5" customFormat="1">
      <c r="B14" s="5" t="s">
        <v>64</v>
      </c>
      <c r="H14" s="31" t="s">
        <v>65</v>
      </c>
      <c r="I14" s="5" t="s">
        <v>65</v>
      </c>
      <c r="J14" s="5" t="s">
        <v>65</v>
      </c>
      <c r="K14" s="5" t="s">
        <v>65</v>
      </c>
      <c r="L14" s="31">
        <v>506</v>
      </c>
      <c r="M14" s="5">
        <v>510</v>
      </c>
      <c r="N14" s="5">
        <v>586</v>
      </c>
      <c r="O14" s="5">
        <v>614</v>
      </c>
      <c r="P14" s="31">
        <v>623</v>
      </c>
      <c r="Q14" s="5">
        <v>645</v>
      </c>
      <c r="R14" s="5">
        <v>647</v>
      </c>
      <c r="AE14" s="5">
        <v>403</v>
      </c>
      <c r="AF14" s="5">
        <v>492</v>
      </c>
      <c r="AG14" s="5">
        <v>573</v>
      </c>
    </row>
    <row r="15" spans="1:34" s="1" customFormat="1">
      <c r="A15" s="1" t="s">
        <v>59</v>
      </c>
      <c r="B15" s="1" t="s">
        <v>66</v>
      </c>
      <c r="H15" s="26"/>
      <c r="L15" s="26"/>
      <c r="N15" s="1" t="s">
        <v>67</v>
      </c>
      <c r="P15" s="26"/>
    </row>
    <row r="16" spans="1:34" s="4" customFormat="1">
      <c r="B16" s="4" t="s">
        <v>68</v>
      </c>
      <c r="H16" s="30"/>
      <c r="L16" s="30"/>
      <c r="P16" s="30"/>
    </row>
    <row r="17" spans="2:41" s="5" customFormat="1">
      <c r="B17" s="5" t="s">
        <v>69</v>
      </c>
      <c r="D17" s="5">
        <v>101817</v>
      </c>
      <c r="E17" s="5">
        <v>125216</v>
      </c>
      <c r="F17" s="5">
        <v>148473</v>
      </c>
      <c r="G17" s="5">
        <f>AE17-F17-E17-D17</f>
        <v>158288</v>
      </c>
      <c r="H17" s="31">
        <v>213830</v>
      </c>
      <c r="I17" s="5">
        <v>254623</v>
      </c>
      <c r="J17" s="5">
        <v>312458</v>
      </c>
      <c r="K17" s="5">
        <f>AF17-J17-I17-H17</f>
        <v>359558</v>
      </c>
      <c r="L17" s="31">
        <v>394434</v>
      </c>
      <c r="M17" s="5">
        <v>466268</v>
      </c>
      <c r="N17" s="5">
        <v>522752</v>
      </c>
      <c r="O17" s="5">
        <f>AG17-N17-M17-L17</f>
        <v>555329</v>
      </c>
      <c r="P17" s="31">
        <v>590072</v>
      </c>
      <c r="Q17" s="5">
        <v>640209</v>
      </c>
      <c r="R17" s="5">
        <v>698478</v>
      </c>
      <c r="AD17" s="5">
        <v>252229</v>
      </c>
      <c r="AE17" s="5">
        <v>533794</v>
      </c>
      <c r="AF17" s="5">
        <v>1140469</v>
      </c>
      <c r="AG17" s="5">
        <v>1938783</v>
      </c>
    </row>
    <row r="18" spans="2:41" s="8" customFormat="1">
      <c r="B18" s="8" t="s">
        <v>70</v>
      </c>
      <c r="D18" s="8">
        <v>35533</v>
      </c>
      <c r="E18" s="8">
        <v>42716</v>
      </c>
      <c r="F18" s="8">
        <v>51816</v>
      </c>
      <c r="G18" s="8">
        <f>AE18-F18-E18-D18</f>
        <v>63770</v>
      </c>
      <c r="H18" s="32">
        <v>72080</v>
      </c>
      <c r="I18" s="8">
        <v>81048</v>
      </c>
      <c r="J18" s="8">
        <v>92292</v>
      </c>
      <c r="K18" s="8">
        <f>AF18-J18-I18-H18</f>
        <v>102397</v>
      </c>
      <c r="L18" s="32">
        <v>111411</v>
      </c>
      <c r="M18" s="8">
        <v>131606</v>
      </c>
      <c r="N18" s="8">
        <v>145929</v>
      </c>
      <c r="O18" s="8">
        <f>AG18-N18-M18-L18</f>
        <v>158601</v>
      </c>
      <c r="P18" s="32">
        <v>159378</v>
      </c>
      <c r="Q18" s="8">
        <v>169046</v>
      </c>
      <c r="R18" s="8">
        <v>180000</v>
      </c>
      <c r="AD18" s="8">
        <v>96622</v>
      </c>
      <c r="AE18" s="8">
        <v>193835</v>
      </c>
      <c r="AF18" s="8">
        <v>347817</v>
      </c>
      <c r="AG18" s="8">
        <v>547547</v>
      </c>
    </row>
    <row r="19" spans="2:41" s="5" customFormat="1">
      <c r="B19" s="5" t="s">
        <v>71</v>
      </c>
      <c r="D19" s="5">
        <f t="shared" ref="D19" si="0">D17-D18</f>
        <v>66284</v>
      </c>
      <c r="E19" s="5">
        <f t="shared" ref="E19" si="1">E17-E18</f>
        <v>82500</v>
      </c>
      <c r="F19" s="5">
        <f t="shared" ref="F19" si="2">F17-F18</f>
        <v>96657</v>
      </c>
      <c r="G19" s="5">
        <f t="shared" ref="G19" si="3">G17-G18</f>
        <v>94518</v>
      </c>
      <c r="H19" s="31">
        <f t="shared" ref="H19" si="4">H17-H18</f>
        <v>141750</v>
      </c>
      <c r="I19" s="5">
        <f t="shared" ref="I19" si="5">I17-I18</f>
        <v>173575</v>
      </c>
      <c r="J19" s="5">
        <f t="shared" ref="J19" si="6">J17-J18</f>
        <v>220166</v>
      </c>
      <c r="K19" s="5">
        <f t="shared" ref="K19" si="7">K17-K18</f>
        <v>257161</v>
      </c>
      <c r="L19" s="31">
        <f>L17-L18</f>
        <v>283023</v>
      </c>
      <c r="M19" s="5">
        <f t="shared" ref="M19" si="8">M17-M18</f>
        <v>334662</v>
      </c>
      <c r="N19" s="5">
        <f>N17-N18</f>
        <v>376823</v>
      </c>
      <c r="O19" s="5">
        <f t="shared" ref="O19" si="9">O17-O18</f>
        <v>396728</v>
      </c>
      <c r="P19" s="31">
        <f>P17-P18</f>
        <v>430694</v>
      </c>
      <c r="Q19" s="5">
        <f>Q17-Q18</f>
        <v>471163</v>
      </c>
      <c r="R19" s="5">
        <f t="shared" ref="R19" si="10">R17-R18</f>
        <v>518478</v>
      </c>
      <c r="S19" s="5">
        <f>S17-S18</f>
        <v>0</v>
      </c>
      <c r="T19" s="5">
        <f t="shared" ref="T19" si="11">T17-T18</f>
        <v>0</v>
      </c>
      <c r="AA19" s="5">
        <f>AA17-AA18</f>
        <v>0</v>
      </c>
      <c r="AB19" s="5">
        <f t="shared" ref="AB19:AO19" si="12">AB17-AB18</f>
        <v>0</v>
      </c>
      <c r="AC19" s="5">
        <f t="shared" si="12"/>
        <v>0</v>
      </c>
      <c r="AD19" s="5">
        <f t="shared" si="12"/>
        <v>155607</v>
      </c>
      <c r="AE19" s="5">
        <f t="shared" si="12"/>
        <v>339959</v>
      </c>
      <c r="AF19" s="5">
        <f t="shared" si="12"/>
        <v>792652</v>
      </c>
      <c r="AG19" s="5">
        <f t="shared" si="12"/>
        <v>1391236</v>
      </c>
      <c r="AH19" s="5">
        <f t="shared" si="12"/>
        <v>0</v>
      </c>
      <c r="AI19" s="5">
        <f t="shared" si="12"/>
        <v>0</v>
      </c>
      <c r="AJ19" s="5">
        <f t="shared" si="12"/>
        <v>0</v>
      </c>
      <c r="AK19" s="5">
        <f t="shared" si="12"/>
        <v>0</v>
      </c>
      <c r="AL19" s="5">
        <f t="shared" si="12"/>
        <v>0</v>
      </c>
      <c r="AM19" s="5">
        <f t="shared" si="12"/>
        <v>0</v>
      </c>
      <c r="AN19" s="5">
        <f t="shared" si="12"/>
        <v>0</v>
      </c>
      <c r="AO19" s="5">
        <f t="shared" si="12"/>
        <v>0</v>
      </c>
    </row>
    <row r="20" spans="2:41" s="9" customFormat="1">
      <c r="B20" s="9" t="s">
        <v>72</v>
      </c>
      <c r="D20" s="9">
        <f t="shared" ref="D20" si="13">D19/D17</f>
        <v>0.65101112780773351</v>
      </c>
      <c r="E20" s="9">
        <f t="shared" ref="E20" si="14">E19/E17</f>
        <v>0.6588614873498595</v>
      </c>
      <c r="F20" s="9">
        <f t="shared" ref="F20" si="15">F19/F17</f>
        <v>0.65100725384413327</v>
      </c>
      <c r="G20" s="9">
        <f t="shared" ref="G20" si="16">G19/G17</f>
        <v>0.59712675629232792</v>
      </c>
      <c r="H20" s="29">
        <f t="shared" ref="H20" si="17">H19/H17</f>
        <v>0.66290978814946455</v>
      </c>
      <c r="I20" s="9">
        <f t="shared" ref="I20" si="18">I19/I17</f>
        <v>0.68169411247216471</v>
      </c>
      <c r="J20" s="9">
        <f t="shared" ref="J20" si="19">J19/J17</f>
        <v>0.70462590172119133</v>
      </c>
      <c r="K20" s="9">
        <f t="shared" ref="K20" si="20">K19/K17</f>
        <v>0.7152142352555082</v>
      </c>
      <c r="L20" s="29">
        <f>L19/L17</f>
        <v>0.71754209829781412</v>
      </c>
      <c r="M20" s="9">
        <f t="shared" ref="M20" si="21">M19/M17</f>
        <v>0.71774601731193222</v>
      </c>
      <c r="N20" s="9">
        <f>N19/N17</f>
        <v>0.72084468352105779</v>
      </c>
      <c r="O20" s="9">
        <f t="shared" ref="O20" si="22">O19/O17</f>
        <v>0.71440173302672827</v>
      </c>
      <c r="P20" s="29">
        <f>P19/P17</f>
        <v>0.72990075787361541</v>
      </c>
      <c r="Q20" s="9">
        <f>Q19/Q17</f>
        <v>0.73595185322293188</v>
      </c>
      <c r="R20" s="9">
        <f t="shared" ref="R20" si="23">R19/R17</f>
        <v>0.74229682251982165</v>
      </c>
      <c r="S20" s="9" t="e">
        <f>S19/S17</f>
        <v>#DIV/0!</v>
      </c>
      <c r="T20" s="9" t="e">
        <f t="shared" ref="T20" si="24">T19/T17</f>
        <v>#DIV/0!</v>
      </c>
      <c r="AA20" s="9" t="e">
        <f>AA19/AA17</f>
        <v>#DIV/0!</v>
      </c>
      <c r="AB20" s="9" t="e">
        <f t="shared" ref="AB20:AO20" si="25">AB19/AB17</f>
        <v>#DIV/0!</v>
      </c>
      <c r="AC20" s="9" t="e">
        <f t="shared" si="25"/>
        <v>#DIV/0!</v>
      </c>
      <c r="AD20" s="9">
        <f t="shared" si="25"/>
        <v>0.61692747463614417</v>
      </c>
      <c r="AE20" s="9">
        <f t="shared" si="25"/>
        <v>0.6368730259238583</v>
      </c>
      <c r="AF20" s="9">
        <f t="shared" si="25"/>
        <v>0.69502283709596668</v>
      </c>
      <c r="AG20" s="9">
        <f t="shared" si="25"/>
        <v>0.71758211207752487</v>
      </c>
      <c r="AH20" s="9" t="e">
        <f t="shared" si="25"/>
        <v>#DIV/0!</v>
      </c>
      <c r="AI20" s="9" t="e">
        <f t="shared" si="25"/>
        <v>#DIV/0!</v>
      </c>
      <c r="AJ20" s="9" t="e">
        <f t="shared" si="25"/>
        <v>#DIV/0!</v>
      </c>
      <c r="AK20" s="9" t="e">
        <f t="shared" si="25"/>
        <v>#DIV/0!</v>
      </c>
      <c r="AL20" s="9" t="e">
        <f t="shared" si="25"/>
        <v>#DIV/0!</v>
      </c>
      <c r="AM20" s="9" t="e">
        <f t="shared" si="25"/>
        <v>#DIV/0!</v>
      </c>
      <c r="AN20" s="9" t="e">
        <f t="shared" si="25"/>
        <v>#DIV/0!</v>
      </c>
      <c r="AO20" s="9" t="e">
        <f t="shared" si="25"/>
        <v>#DIV/0!</v>
      </c>
    </row>
    <row r="21" spans="2:41" s="6" customFormat="1">
      <c r="B21" s="6" t="s">
        <v>73</v>
      </c>
      <c r="H21" s="33"/>
      <c r="L21" s="33"/>
      <c r="P21" s="33"/>
    </row>
    <row r="22" spans="2:41" s="5" customFormat="1">
      <c r="B22" s="5" t="s">
        <v>69</v>
      </c>
      <c r="D22" s="5">
        <v>6998</v>
      </c>
      <c r="E22" s="5">
        <v>7929</v>
      </c>
      <c r="F22" s="5">
        <v>11151</v>
      </c>
      <c r="G22" s="5">
        <f>AE22-F22-E22-D22</f>
        <v>12177</v>
      </c>
      <c r="H22" s="31">
        <v>15084</v>
      </c>
      <c r="I22" s="5">
        <v>17575</v>
      </c>
      <c r="J22" s="5">
        <v>21983</v>
      </c>
      <c r="K22" s="5">
        <f>AF22-J22-I22-H22</f>
        <v>24216</v>
      </c>
      <c r="L22" s="31">
        <v>27937</v>
      </c>
      <c r="M22" s="5">
        <v>30980</v>
      </c>
      <c r="N22" s="5">
        <v>34276</v>
      </c>
      <c r="O22" s="5">
        <f>AG22-N22-M22-L22</f>
        <v>33683</v>
      </c>
      <c r="P22" s="31">
        <v>33527</v>
      </c>
      <c r="Q22" s="5">
        <v>33809</v>
      </c>
      <c r="R22" s="5">
        <v>35695</v>
      </c>
      <c r="AD22" s="5">
        <v>12519</v>
      </c>
      <c r="AE22" s="5">
        <v>38255</v>
      </c>
      <c r="AF22" s="5">
        <v>78858</v>
      </c>
      <c r="AG22" s="5">
        <v>126876</v>
      </c>
    </row>
    <row r="23" spans="2:41" s="8" customFormat="1">
      <c r="B23" s="8" t="s">
        <v>70</v>
      </c>
      <c r="D23" s="8">
        <v>7024</v>
      </c>
      <c r="E23" s="8">
        <v>7730</v>
      </c>
      <c r="F23" s="8">
        <v>14865</v>
      </c>
      <c r="G23" s="8">
        <f>AE23-F23-E23-D23</f>
        <v>19134</v>
      </c>
      <c r="H23" s="32">
        <v>25266</v>
      </c>
      <c r="I23" s="8">
        <v>25073</v>
      </c>
      <c r="J23" s="8">
        <v>28494</v>
      </c>
      <c r="K23" s="8">
        <f>AF23-J23-I23-H23</f>
        <v>31783</v>
      </c>
      <c r="L23" s="32">
        <v>36519</v>
      </c>
      <c r="M23" s="8">
        <v>41626</v>
      </c>
      <c r="N23" s="8">
        <v>44792</v>
      </c>
      <c r="O23" s="8">
        <f>AG23-N23-M23-L23</f>
        <v>47056</v>
      </c>
      <c r="P23" s="32">
        <v>50036</v>
      </c>
      <c r="Q23" s="8">
        <v>49346</v>
      </c>
      <c r="R23" s="8">
        <v>48948</v>
      </c>
      <c r="AD23" s="8">
        <v>19935</v>
      </c>
      <c r="AE23" s="8">
        <v>48753</v>
      </c>
      <c r="AF23" s="8">
        <v>110616</v>
      </c>
      <c r="AG23" s="8">
        <v>169993</v>
      </c>
    </row>
    <row r="24" spans="2:41" s="5" customFormat="1">
      <c r="B24" s="5" t="s">
        <v>71</v>
      </c>
      <c r="D24" s="5">
        <f t="shared" ref="D24:E24" si="26">D22-D23</f>
        <v>-26</v>
      </c>
      <c r="E24" s="5">
        <f t="shared" si="26"/>
        <v>199</v>
      </c>
      <c r="F24" s="5">
        <f t="shared" ref="F24" si="27">F22-F23</f>
        <v>-3714</v>
      </c>
      <c r="G24" s="5">
        <f t="shared" ref="G24" si="28">G22-G23</f>
        <v>-6957</v>
      </c>
      <c r="H24" s="31">
        <f t="shared" ref="H24" si="29">H22-H23</f>
        <v>-10182</v>
      </c>
      <c r="I24" s="5">
        <f t="shared" ref="I24" si="30">I22-I23</f>
        <v>-7498</v>
      </c>
      <c r="J24" s="5">
        <f t="shared" ref="J24" si="31">J22-J23</f>
        <v>-6511</v>
      </c>
      <c r="K24" s="5">
        <f t="shared" ref="K24" si="32">K22-K23</f>
        <v>-7567</v>
      </c>
      <c r="L24" s="31">
        <f>L22-L23</f>
        <v>-8582</v>
      </c>
      <c r="M24" s="5">
        <f t="shared" ref="M24" si="33">M22-M23</f>
        <v>-10646</v>
      </c>
      <c r="N24" s="5">
        <f>N22-N23</f>
        <v>-10516</v>
      </c>
      <c r="O24" s="5">
        <f t="shared" ref="O24" si="34">O22-O23</f>
        <v>-13373</v>
      </c>
      <c r="P24" s="31">
        <f>P22-P23</f>
        <v>-16509</v>
      </c>
      <c r="Q24" s="5">
        <f>Q22-Q23</f>
        <v>-15537</v>
      </c>
      <c r="R24" s="5">
        <f t="shared" ref="R24" si="35">R22-R23</f>
        <v>-13253</v>
      </c>
      <c r="S24" s="5">
        <f>S22-S23</f>
        <v>0</v>
      </c>
      <c r="T24" s="5">
        <f t="shared" ref="T24" si="36">T22-T23</f>
        <v>0</v>
      </c>
      <c r="AA24" s="5">
        <f>AA22-AA23</f>
        <v>0</v>
      </c>
      <c r="AB24" s="5">
        <f t="shared" ref="AB24:AO24" si="37">AB22-AB23</f>
        <v>0</v>
      </c>
      <c r="AC24" s="5">
        <f t="shared" si="37"/>
        <v>0</v>
      </c>
      <c r="AD24" s="5">
        <f t="shared" si="37"/>
        <v>-7416</v>
      </c>
      <c r="AE24" s="5">
        <f t="shared" si="37"/>
        <v>-10498</v>
      </c>
      <c r="AF24" s="5">
        <f t="shared" si="37"/>
        <v>-31758</v>
      </c>
      <c r="AG24" s="5">
        <f t="shared" si="37"/>
        <v>-43117</v>
      </c>
      <c r="AH24" s="5">
        <f t="shared" si="37"/>
        <v>0</v>
      </c>
      <c r="AI24" s="5">
        <f t="shared" si="37"/>
        <v>0</v>
      </c>
      <c r="AJ24" s="5">
        <f t="shared" si="37"/>
        <v>0</v>
      </c>
      <c r="AK24" s="5">
        <f t="shared" si="37"/>
        <v>0</v>
      </c>
      <c r="AL24" s="5">
        <f t="shared" si="37"/>
        <v>0</v>
      </c>
      <c r="AM24" s="5">
        <f t="shared" si="37"/>
        <v>0</v>
      </c>
      <c r="AN24" s="5">
        <f t="shared" si="37"/>
        <v>0</v>
      </c>
      <c r="AO24" s="5">
        <f t="shared" si="37"/>
        <v>0</v>
      </c>
    </row>
    <row r="25" spans="2:41" s="9" customFormat="1">
      <c r="B25" s="9" t="s">
        <v>72</v>
      </c>
      <c r="D25" s="9">
        <f t="shared" ref="D25" si="38">D24/D22</f>
        <v>-3.7153472420691628E-3</v>
      </c>
      <c r="E25" s="9">
        <f t="shared" ref="E25" si="39">E24/E22</f>
        <v>2.5097742464371294E-2</v>
      </c>
      <c r="F25" s="9">
        <f t="shared" ref="F25" si="40">F24/F22</f>
        <v>-0.33306429916599406</v>
      </c>
      <c r="G25" s="9">
        <f t="shared" ref="G25" si="41">G24/G22</f>
        <v>-0.57132298595713227</v>
      </c>
      <c r="H25" s="29">
        <f t="shared" ref="H25" si="42">H24/H22</f>
        <v>-0.67501988862370721</v>
      </c>
      <c r="I25" s="9">
        <f t="shared" ref="I25" si="43">I24/I22</f>
        <v>-0.42662873399715506</v>
      </c>
      <c r="J25" s="9">
        <f t="shared" ref="J25" si="44">J24/J22</f>
        <v>-0.29618341445662555</v>
      </c>
      <c r="K25" s="9">
        <f t="shared" ref="K25" si="45">K24/K22</f>
        <v>-0.31247935249421871</v>
      </c>
      <c r="L25" s="29">
        <f>L24/L22</f>
        <v>-0.30719118015534952</v>
      </c>
      <c r="M25" s="9">
        <f t="shared" ref="M25" si="46">M24/M22</f>
        <v>-0.34364105874757911</v>
      </c>
      <c r="N25" s="9">
        <f>N24/N22</f>
        <v>-0.30680359435173299</v>
      </c>
      <c r="O25" s="9">
        <f t="shared" ref="O25" si="47">O24/O22</f>
        <v>-0.39702520559332599</v>
      </c>
      <c r="P25" s="29">
        <f>P24/P22</f>
        <v>-0.49240910311092551</v>
      </c>
      <c r="Q25" s="9">
        <f>Q24/Q22</f>
        <v>-0.459552190245201</v>
      </c>
      <c r="R25" s="9">
        <f t="shared" ref="R25" si="48">R24/R22</f>
        <v>-0.37128449362655835</v>
      </c>
      <c r="S25" s="9" t="e">
        <f>S24/S22</f>
        <v>#DIV/0!</v>
      </c>
      <c r="T25" s="9" t="e">
        <f t="shared" ref="T25" si="49">T24/T22</f>
        <v>#DIV/0!</v>
      </c>
      <c r="AA25" s="9" t="e">
        <f>AA24/AA22</f>
        <v>#DIV/0!</v>
      </c>
      <c r="AB25" s="9" t="e">
        <f t="shared" ref="AB25:AO25" si="50">AB24/AB22</f>
        <v>#DIV/0!</v>
      </c>
      <c r="AC25" s="9" t="e">
        <f t="shared" si="50"/>
        <v>#DIV/0!</v>
      </c>
      <c r="AD25" s="9">
        <f t="shared" si="50"/>
        <v>-0.59237958303378868</v>
      </c>
      <c r="AE25" s="9">
        <f t="shared" si="50"/>
        <v>-0.27442164422951248</v>
      </c>
      <c r="AF25" s="9">
        <f t="shared" si="50"/>
        <v>-0.40272388343604959</v>
      </c>
      <c r="AG25" s="9">
        <f t="shared" si="50"/>
        <v>-0.33983574513698417</v>
      </c>
      <c r="AH25" s="9" t="e">
        <f t="shared" si="50"/>
        <v>#DIV/0!</v>
      </c>
      <c r="AI25" s="9" t="e">
        <f t="shared" si="50"/>
        <v>#DIV/0!</v>
      </c>
      <c r="AJ25" s="9" t="e">
        <f t="shared" si="50"/>
        <v>#DIV/0!</v>
      </c>
      <c r="AK25" s="9" t="e">
        <f t="shared" si="50"/>
        <v>#DIV/0!</v>
      </c>
      <c r="AL25" s="9" t="e">
        <f t="shared" si="50"/>
        <v>#DIV/0!</v>
      </c>
      <c r="AM25" s="9" t="e">
        <f t="shared" si="50"/>
        <v>#DIV/0!</v>
      </c>
      <c r="AN25" s="9" t="e">
        <f t="shared" si="50"/>
        <v>#DIV/0!</v>
      </c>
      <c r="AO25" s="9" t="e">
        <f t="shared" si="50"/>
        <v>#DIV/0!</v>
      </c>
    </row>
    <row r="26" spans="2:41" s="10" customFormat="1">
      <c r="B26" s="10" t="s">
        <v>74</v>
      </c>
      <c r="H26" s="34"/>
      <c r="L26" s="34"/>
      <c r="P26" s="34"/>
    </row>
    <row r="27" spans="2:41" s="12" customFormat="1">
      <c r="B27" s="12" t="s">
        <v>69</v>
      </c>
      <c r="D27" s="12">
        <f t="shared" ref="D27:F27" si="51">D17+D22</f>
        <v>108815</v>
      </c>
      <c r="E27" s="12">
        <f t="shared" si="51"/>
        <v>133145</v>
      </c>
      <c r="F27" s="12">
        <f t="shared" si="51"/>
        <v>159624</v>
      </c>
      <c r="G27" s="12">
        <f t="shared" ref="G27:K28" si="52">G17+G22</f>
        <v>170465</v>
      </c>
      <c r="H27" s="35">
        <f t="shared" si="52"/>
        <v>228914</v>
      </c>
      <c r="I27" s="12">
        <f t="shared" si="52"/>
        <v>272198</v>
      </c>
      <c r="J27" s="12">
        <f t="shared" si="52"/>
        <v>334441</v>
      </c>
      <c r="K27" s="12">
        <f t="shared" si="52"/>
        <v>383774</v>
      </c>
      <c r="L27" s="35">
        <f>L17+L22</f>
        <v>422371</v>
      </c>
      <c r="M27" s="12">
        <f t="shared" ref="M27" si="53">M17+M22</f>
        <v>497248</v>
      </c>
      <c r="N27" s="12">
        <f>N17+N22</f>
        <v>557028</v>
      </c>
      <c r="O27" s="12">
        <f t="shared" ref="O27" si="54">O17+O22</f>
        <v>589012</v>
      </c>
      <c r="P27" s="35">
        <f>P17+P22</f>
        <v>623599</v>
      </c>
      <c r="Q27" s="12">
        <f>Q17+Q22</f>
        <v>674018</v>
      </c>
      <c r="R27" s="12">
        <f t="shared" ref="R27" si="55">R17+R22</f>
        <v>734173</v>
      </c>
      <c r="S27" s="12">
        <f>S17+S22</f>
        <v>0</v>
      </c>
      <c r="T27" s="12">
        <f t="shared" ref="T27" si="56">T17+T22</f>
        <v>0</v>
      </c>
      <c r="AA27" s="12">
        <f>AA17+AA22</f>
        <v>0</v>
      </c>
      <c r="AB27" s="12">
        <f t="shared" ref="AB27:AO27" si="57">AB17+AB22</f>
        <v>0</v>
      </c>
      <c r="AC27" s="12">
        <f t="shared" si="57"/>
        <v>0</v>
      </c>
      <c r="AD27" s="12">
        <f t="shared" si="57"/>
        <v>264748</v>
      </c>
      <c r="AE27" s="12">
        <f t="shared" si="57"/>
        <v>572049</v>
      </c>
      <c r="AF27" s="12">
        <f t="shared" si="57"/>
        <v>1219327</v>
      </c>
      <c r="AG27" s="12">
        <f t="shared" si="57"/>
        <v>2065659</v>
      </c>
      <c r="AH27" s="12">
        <f t="shared" si="57"/>
        <v>0</v>
      </c>
      <c r="AI27" s="12">
        <f t="shared" si="57"/>
        <v>0</v>
      </c>
      <c r="AJ27" s="12">
        <f t="shared" si="57"/>
        <v>0</v>
      </c>
      <c r="AK27" s="12">
        <f t="shared" si="57"/>
        <v>0</v>
      </c>
      <c r="AL27" s="12">
        <f t="shared" si="57"/>
        <v>0</v>
      </c>
      <c r="AM27" s="12">
        <f t="shared" si="57"/>
        <v>0</v>
      </c>
      <c r="AN27" s="12">
        <f t="shared" si="57"/>
        <v>0</v>
      </c>
      <c r="AO27" s="12">
        <f t="shared" si="57"/>
        <v>0</v>
      </c>
    </row>
    <row r="28" spans="2:41" s="8" customFormat="1">
      <c r="B28" s="8" t="s">
        <v>70</v>
      </c>
      <c r="D28" s="8">
        <f t="shared" ref="D28:F28" si="58">D18+D23</f>
        <v>42557</v>
      </c>
      <c r="E28" s="8">
        <f t="shared" si="58"/>
        <v>50446</v>
      </c>
      <c r="F28" s="8">
        <f t="shared" si="58"/>
        <v>66681</v>
      </c>
      <c r="G28" s="8">
        <f t="shared" si="52"/>
        <v>82904</v>
      </c>
      <c r="H28" s="32">
        <f t="shared" si="52"/>
        <v>97346</v>
      </c>
      <c r="I28" s="8">
        <f t="shared" si="52"/>
        <v>106121</v>
      </c>
      <c r="J28" s="8">
        <f t="shared" si="52"/>
        <v>120786</v>
      </c>
      <c r="K28" s="8">
        <f t="shared" si="52"/>
        <v>134180</v>
      </c>
      <c r="L28" s="32">
        <f>L18+L23</f>
        <v>147930</v>
      </c>
      <c r="M28" s="8">
        <f t="shared" ref="M28" si="59">M18+M23</f>
        <v>173232</v>
      </c>
      <c r="N28" s="8">
        <f>N18+N23</f>
        <v>190721</v>
      </c>
      <c r="O28" s="8">
        <f t="shared" ref="O28" si="60">O18+O23</f>
        <v>205657</v>
      </c>
      <c r="P28" s="32">
        <f>P18+P23</f>
        <v>209414</v>
      </c>
      <c r="Q28" s="8">
        <f>Q18+Q23</f>
        <v>218392</v>
      </c>
      <c r="R28" s="8">
        <f t="shared" ref="R28" si="61">R18+R23</f>
        <v>228948</v>
      </c>
      <c r="S28" s="8">
        <f>S18+S23</f>
        <v>0</v>
      </c>
      <c r="T28" s="8">
        <f t="shared" ref="T28" si="62">T18+T23</f>
        <v>0</v>
      </c>
      <c r="AA28" s="8">
        <f>AA18+AA23</f>
        <v>0</v>
      </c>
      <c r="AB28" s="8">
        <f t="shared" ref="AB28:AO28" si="63">AB18+AB23</f>
        <v>0</v>
      </c>
      <c r="AC28" s="8">
        <f t="shared" si="63"/>
        <v>0</v>
      </c>
      <c r="AD28" s="8">
        <f t="shared" si="63"/>
        <v>116557</v>
      </c>
      <c r="AE28" s="8">
        <f t="shared" si="63"/>
        <v>242588</v>
      </c>
      <c r="AF28" s="8">
        <f t="shared" si="63"/>
        <v>458433</v>
      </c>
      <c r="AG28" s="8">
        <f t="shared" si="63"/>
        <v>717540</v>
      </c>
      <c r="AH28" s="8">
        <f t="shared" si="63"/>
        <v>0</v>
      </c>
      <c r="AI28" s="8">
        <f t="shared" si="63"/>
        <v>0</v>
      </c>
      <c r="AJ28" s="8">
        <f t="shared" si="63"/>
        <v>0</v>
      </c>
      <c r="AK28" s="8">
        <f t="shared" si="63"/>
        <v>0</v>
      </c>
      <c r="AL28" s="8">
        <f t="shared" si="63"/>
        <v>0</v>
      </c>
      <c r="AM28" s="8">
        <f t="shared" si="63"/>
        <v>0</v>
      </c>
      <c r="AN28" s="8">
        <f t="shared" si="63"/>
        <v>0</v>
      </c>
      <c r="AO28" s="8">
        <f t="shared" si="63"/>
        <v>0</v>
      </c>
    </row>
    <row r="29" spans="2:41" s="5" customFormat="1">
      <c r="B29" s="5" t="s">
        <v>71</v>
      </c>
      <c r="D29" s="5">
        <f t="shared" ref="D29" si="64">D27-D28</f>
        <v>66258</v>
      </c>
      <c r="E29" s="5">
        <f t="shared" ref="E29" si="65">E27-E28</f>
        <v>82699</v>
      </c>
      <c r="F29" s="5">
        <f t="shared" ref="F29" si="66">F27-F28</f>
        <v>92943</v>
      </c>
      <c r="G29" s="5">
        <f t="shared" ref="G29" si="67">G27-G28</f>
        <v>87561</v>
      </c>
      <c r="H29" s="31">
        <f t="shared" ref="H29" si="68">H27-H28</f>
        <v>131568</v>
      </c>
      <c r="I29" s="5">
        <f t="shared" ref="I29" si="69">I27-I28</f>
        <v>166077</v>
      </c>
      <c r="J29" s="5">
        <f t="shared" ref="J29" si="70">J27-J28</f>
        <v>213655</v>
      </c>
      <c r="K29" s="5">
        <f t="shared" ref="K29" si="71">K27-K28</f>
        <v>249594</v>
      </c>
      <c r="L29" s="31">
        <f>L27-L28</f>
        <v>274441</v>
      </c>
      <c r="M29" s="5">
        <f t="shared" ref="M29" si="72">M27-M28</f>
        <v>324016</v>
      </c>
      <c r="N29" s="5">
        <f>N27-N28</f>
        <v>366307</v>
      </c>
      <c r="O29" s="5">
        <f t="shared" ref="O29" si="73">O27-O28</f>
        <v>383355</v>
      </c>
      <c r="P29" s="31">
        <f>P27-P28</f>
        <v>414185</v>
      </c>
      <c r="Q29" s="5">
        <f>Q27-Q28</f>
        <v>455626</v>
      </c>
      <c r="R29" s="5">
        <f t="shared" ref="R29" si="74">R27-R28</f>
        <v>505225</v>
      </c>
      <c r="S29" s="5">
        <f>S27-S28</f>
        <v>0</v>
      </c>
      <c r="T29" s="5">
        <f t="shared" ref="T29" si="75">T27-T28</f>
        <v>0</v>
      </c>
      <c r="AA29" s="5">
        <f>AA27-AA28</f>
        <v>0</v>
      </c>
      <c r="AB29" s="5">
        <f t="shared" ref="AB29:AO29" si="76">AB27-AB28</f>
        <v>0</v>
      </c>
      <c r="AC29" s="5">
        <f t="shared" si="76"/>
        <v>0</v>
      </c>
      <c r="AD29" s="5">
        <f t="shared" si="76"/>
        <v>148191</v>
      </c>
      <c r="AE29" s="5">
        <f t="shared" si="76"/>
        <v>329461</v>
      </c>
      <c r="AF29" s="5">
        <f t="shared" si="76"/>
        <v>760894</v>
      </c>
      <c r="AG29" s="5">
        <f t="shared" si="76"/>
        <v>1348119</v>
      </c>
      <c r="AH29" s="5">
        <f t="shared" si="76"/>
        <v>0</v>
      </c>
      <c r="AI29" s="5">
        <f t="shared" si="76"/>
        <v>0</v>
      </c>
      <c r="AJ29" s="5">
        <f t="shared" si="76"/>
        <v>0</v>
      </c>
      <c r="AK29" s="5">
        <f t="shared" si="76"/>
        <v>0</v>
      </c>
      <c r="AL29" s="5">
        <f t="shared" si="76"/>
        <v>0</v>
      </c>
      <c r="AM29" s="5">
        <f t="shared" si="76"/>
        <v>0</v>
      </c>
      <c r="AN29" s="5">
        <f t="shared" si="76"/>
        <v>0</v>
      </c>
      <c r="AO29" s="5">
        <f t="shared" si="76"/>
        <v>0</v>
      </c>
    </row>
    <row r="30" spans="2:41" s="9" customFormat="1">
      <c r="B30" s="9" t="s">
        <v>72</v>
      </c>
      <c r="D30" s="9">
        <f t="shared" ref="D30" si="77">D29/D27</f>
        <v>0.60890502228553045</v>
      </c>
      <c r="E30" s="9">
        <f t="shared" ref="E30" si="78">E29/E27</f>
        <v>0.62111983176236429</v>
      </c>
      <c r="F30" s="9">
        <f t="shared" ref="F30" si="79">F29/F27</f>
        <v>0.5822620658547587</v>
      </c>
      <c r="G30" s="9">
        <f t="shared" ref="G30" si="80">G29/G27</f>
        <v>0.51365969553867363</v>
      </c>
      <c r="H30" s="29">
        <f t="shared" ref="H30" si="81">H29/H27</f>
        <v>0.57474859554243074</v>
      </c>
      <c r="I30" s="9">
        <f t="shared" ref="I30" si="82">I29/I27</f>
        <v>0.61013306490128505</v>
      </c>
      <c r="J30" s="9">
        <f t="shared" ref="J30" si="83">J29/J27</f>
        <v>0.63884212760995218</v>
      </c>
      <c r="K30" s="9">
        <f t="shared" ref="K30" si="84">K29/K27</f>
        <v>0.65036714316238198</v>
      </c>
      <c r="L30" s="29">
        <f>L29/L27</f>
        <v>0.64976288618300027</v>
      </c>
      <c r="M30" s="9">
        <f t="shared" ref="M30" si="85">M29/M27</f>
        <v>0.6516185082695154</v>
      </c>
      <c r="N30" s="9">
        <f>N29/N27</f>
        <v>0.65760967132711456</v>
      </c>
      <c r="O30" s="9">
        <f t="shared" ref="O30" si="86">O29/O27</f>
        <v>0.6508441254167997</v>
      </c>
      <c r="P30" s="29">
        <f>P29/P27</f>
        <v>0.66418483673001405</v>
      </c>
      <c r="Q30" s="9">
        <f>Q29/Q27</f>
        <v>0.67598491434946839</v>
      </c>
      <c r="R30" s="9">
        <f t="shared" ref="R30" si="87">R29/R27</f>
        <v>0.68815524406372885</v>
      </c>
      <c r="S30" s="9" t="e">
        <f>S29/S27</f>
        <v>#DIV/0!</v>
      </c>
      <c r="T30" s="9" t="e">
        <f t="shared" ref="T30" si="88">T29/T27</f>
        <v>#DIV/0!</v>
      </c>
      <c r="AA30" s="9" t="e">
        <f>AA29/AA27</f>
        <v>#DIV/0!</v>
      </c>
      <c r="AB30" s="9" t="e">
        <f t="shared" ref="AB30:AO30" si="89">AB29/AB27</f>
        <v>#DIV/0!</v>
      </c>
      <c r="AC30" s="9" t="e">
        <f t="shared" si="89"/>
        <v>#DIV/0!</v>
      </c>
      <c r="AD30" s="9">
        <f t="shared" si="89"/>
        <v>0.55974360523969968</v>
      </c>
      <c r="AE30" s="9">
        <f t="shared" si="89"/>
        <v>0.57593143244722045</v>
      </c>
      <c r="AF30" s="9">
        <f t="shared" si="89"/>
        <v>0.6240278448685217</v>
      </c>
      <c r="AG30" s="9">
        <f t="shared" si="89"/>
        <v>0.65263385679824215</v>
      </c>
      <c r="AH30" s="9" t="e">
        <f t="shared" si="89"/>
        <v>#DIV/0!</v>
      </c>
      <c r="AI30" s="9" t="e">
        <f t="shared" si="89"/>
        <v>#DIV/0!</v>
      </c>
      <c r="AJ30" s="9" t="e">
        <f t="shared" si="89"/>
        <v>#DIV/0!</v>
      </c>
      <c r="AK30" s="9" t="e">
        <f t="shared" si="89"/>
        <v>#DIV/0!</v>
      </c>
      <c r="AL30" s="9" t="e">
        <f t="shared" si="89"/>
        <v>#DIV/0!</v>
      </c>
      <c r="AM30" s="9" t="e">
        <f t="shared" si="89"/>
        <v>#DIV/0!</v>
      </c>
      <c r="AN30" s="9" t="e">
        <f t="shared" si="89"/>
        <v>#DIV/0!</v>
      </c>
      <c r="AO30" s="9" t="e">
        <f t="shared" si="89"/>
        <v>#DIV/0!</v>
      </c>
    </row>
    <row r="31" spans="2:41" s="9" customFormat="1">
      <c r="B31" s="21" t="s">
        <v>75</v>
      </c>
      <c r="H31" s="29"/>
      <c r="L31" s="29"/>
      <c r="P31" s="29"/>
    </row>
    <row r="32" spans="2:41" s="9" customFormat="1">
      <c r="B32" s="9" t="s">
        <v>68</v>
      </c>
      <c r="D32" s="9">
        <f t="shared" ref="D32:F32" si="90">D17/D$27</f>
        <v>0.93568901346321742</v>
      </c>
      <c r="E32" s="9">
        <f t="shared" si="90"/>
        <v>0.94044838334146985</v>
      </c>
      <c r="F32" s="9">
        <f t="shared" si="90"/>
        <v>0.93014208389715836</v>
      </c>
      <c r="G32" s="9">
        <f t="shared" ref="G32:K32" si="91">G17/G$27</f>
        <v>0.92856598128648105</v>
      </c>
      <c r="H32" s="29">
        <f t="shared" si="91"/>
        <v>0.93410625824545468</v>
      </c>
      <c r="I32" s="9">
        <f t="shared" si="91"/>
        <v>0.93543303036760006</v>
      </c>
      <c r="J32" s="9">
        <f t="shared" si="91"/>
        <v>0.93426942270834024</v>
      </c>
      <c r="K32" s="9">
        <f t="shared" si="91"/>
        <v>0.93690036323461201</v>
      </c>
      <c r="L32" s="29">
        <f>L17/L$27</f>
        <v>0.93385672785300122</v>
      </c>
      <c r="M32" s="9">
        <f t="shared" ref="M32" si="92">M17/M$27</f>
        <v>0.93769708475448865</v>
      </c>
      <c r="N32" s="9">
        <f>N17/N$27</f>
        <v>0.93846628894777284</v>
      </c>
      <c r="O32" s="9">
        <f t="shared" ref="O32" si="93">O17/O$27</f>
        <v>0.94281440785586712</v>
      </c>
      <c r="P32" s="29">
        <f>P17/P$27</f>
        <v>0.94623628325253895</v>
      </c>
      <c r="Q32" s="9">
        <f>Q17/Q$27</f>
        <v>0.94983961852650822</v>
      </c>
      <c r="R32" s="9">
        <f t="shared" ref="R32" si="94">R17/R$27</f>
        <v>0.95138066913384178</v>
      </c>
      <c r="S32" s="9" t="e">
        <f>S17/S$27</f>
        <v>#DIV/0!</v>
      </c>
      <c r="T32" s="9" t="e">
        <f t="shared" ref="T32" si="95">T17/T$27</f>
        <v>#DIV/0!</v>
      </c>
      <c r="AA32" s="9" t="e">
        <f>AA17/AA$27</f>
        <v>#DIV/0!</v>
      </c>
      <c r="AB32" s="9" t="e">
        <f t="shared" ref="AB32:AO32" si="96">AB17/AB$27</f>
        <v>#DIV/0!</v>
      </c>
      <c r="AC32" s="9" t="e">
        <f t="shared" si="96"/>
        <v>#DIV/0!</v>
      </c>
      <c r="AD32" s="9">
        <f t="shared" si="96"/>
        <v>0.95271352380376806</v>
      </c>
      <c r="AE32" s="9">
        <f t="shared" si="96"/>
        <v>0.93312635805673994</v>
      </c>
      <c r="AF32" s="9">
        <f t="shared" si="96"/>
        <v>0.93532661870031586</v>
      </c>
      <c r="AG32" s="9">
        <f t="shared" si="96"/>
        <v>0.93857843913249961</v>
      </c>
      <c r="AH32" s="9" t="e">
        <f t="shared" si="96"/>
        <v>#DIV/0!</v>
      </c>
      <c r="AI32" s="9" t="e">
        <f t="shared" si="96"/>
        <v>#DIV/0!</v>
      </c>
      <c r="AJ32" s="9" t="e">
        <f t="shared" si="96"/>
        <v>#DIV/0!</v>
      </c>
      <c r="AK32" s="9" t="e">
        <f t="shared" si="96"/>
        <v>#DIV/0!</v>
      </c>
      <c r="AL32" s="9" t="e">
        <f t="shared" si="96"/>
        <v>#DIV/0!</v>
      </c>
      <c r="AM32" s="9" t="e">
        <f t="shared" si="96"/>
        <v>#DIV/0!</v>
      </c>
      <c r="AN32" s="9" t="e">
        <f t="shared" si="96"/>
        <v>#DIV/0!</v>
      </c>
      <c r="AO32" s="9" t="e">
        <f t="shared" si="96"/>
        <v>#DIV/0!</v>
      </c>
    </row>
    <row r="33" spans="1:41" s="20" customFormat="1">
      <c r="B33" s="20" t="s">
        <v>73</v>
      </c>
      <c r="D33" s="20">
        <f t="shared" ref="D33:F33" si="97">D22/D$27</f>
        <v>6.4310986536782619E-2</v>
      </c>
      <c r="E33" s="20">
        <f t="shared" si="97"/>
        <v>5.9551616658530176E-2</v>
      </c>
      <c r="F33" s="20">
        <f t="shared" si="97"/>
        <v>6.9857916102841672E-2</v>
      </c>
      <c r="G33" s="20">
        <f t="shared" ref="G33:K33" si="98">G22/G$27</f>
        <v>7.1434018713518899E-2</v>
      </c>
      <c r="H33" s="36">
        <f t="shared" si="98"/>
        <v>6.5893741754545376E-2</v>
      </c>
      <c r="I33" s="20">
        <f t="shared" si="98"/>
        <v>6.456696963239994E-2</v>
      </c>
      <c r="J33" s="20">
        <f t="shared" si="98"/>
        <v>6.573057729165982E-2</v>
      </c>
      <c r="K33" s="20">
        <f t="shared" si="98"/>
        <v>6.3099636765387962E-2</v>
      </c>
      <c r="L33" s="36">
        <f>L22/L$27</f>
        <v>6.6143272146998722E-2</v>
      </c>
      <c r="M33" s="20">
        <f t="shared" ref="M33" si="99">M22/M$27</f>
        <v>6.2302915245511292E-2</v>
      </c>
      <c r="N33" s="20">
        <f>N22/N$27</f>
        <v>6.1533711052227179E-2</v>
      </c>
      <c r="O33" s="20">
        <f t="shared" ref="O33" si="100">O22/O$27</f>
        <v>5.7185592144132887E-2</v>
      </c>
      <c r="P33" s="36">
        <f>P22/P$27</f>
        <v>5.376371674746111E-2</v>
      </c>
      <c r="Q33" s="20">
        <f>Q22/Q$27</f>
        <v>5.0160381473491805E-2</v>
      </c>
      <c r="R33" s="20">
        <f t="shared" ref="R33" si="101">R22/R$27</f>
        <v>4.8619330866158252E-2</v>
      </c>
      <c r="S33" s="20" t="e">
        <f>S22/S$27</f>
        <v>#DIV/0!</v>
      </c>
      <c r="T33" s="20" t="e">
        <f t="shared" ref="T33" si="102">T22/T$27</f>
        <v>#DIV/0!</v>
      </c>
      <c r="AA33" s="20" t="e">
        <f>AA22/AA$27</f>
        <v>#DIV/0!</v>
      </c>
      <c r="AB33" s="20" t="e">
        <f t="shared" ref="AB33:AO33" si="103">AB22/AB$27</f>
        <v>#DIV/0!</v>
      </c>
      <c r="AC33" s="20" t="e">
        <f t="shared" si="103"/>
        <v>#DIV/0!</v>
      </c>
      <c r="AD33" s="20">
        <f t="shared" si="103"/>
        <v>4.7286476196231886E-2</v>
      </c>
      <c r="AE33" s="20">
        <f t="shared" si="103"/>
        <v>6.6873641943260106E-2</v>
      </c>
      <c r="AF33" s="20">
        <f t="shared" si="103"/>
        <v>6.4673381299684168E-2</v>
      </c>
      <c r="AG33" s="20">
        <f t="shared" si="103"/>
        <v>6.1421560867500398E-2</v>
      </c>
      <c r="AH33" s="20" t="e">
        <f t="shared" si="103"/>
        <v>#DIV/0!</v>
      </c>
      <c r="AI33" s="20" t="e">
        <f t="shared" si="103"/>
        <v>#DIV/0!</v>
      </c>
      <c r="AJ33" s="20" t="e">
        <f t="shared" si="103"/>
        <v>#DIV/0!</v>
      </c>
      <c r="AK33" s="20" t="e">
        <f t="shared" si="103"/>
        <v>#DIV/0!</v>
      </c>
      <c r="AL33" s="20" t="e">
        <f t="shared" si="103"/>
        <v>#DIV/0!</v>
      </c>
      <c r="AM33" s="20" t="e">
        <f t="shared" si="103"/>
        <v>#DIV/0!</v>
      </c>
      <c r="AN33" s="20" t="e">
        <f t="shared" si="103"/>
        <v>#DIV/0!</v>
      </c>
      <c r="AO33" s="20" t="e">
        <f t="shared" si="103"/>
        <v>#DIV/0!</v>
      </c>
    </row>
    <row r="34" spans="1:41" s="9" customFormat="1">
      <c r="B34" s="9" t="s">
        <v>76</v>
      </c>
      <c r="D34" s="9">
        <f t="shared" ref="D34" si="104">SUM(D32:D33)</f>
        <v>1</v>
      </c>
      <c r="E34" s="9">
        <f t="shared" ref="E34" si="105">SUM(E32:E33)</f>
        <v>1</v>
      </c>
      <c r="F34" s="9">
        <f t="shared" ref="F34" si="106">SUM(F32:F33)</f>
        <v>1</v>
      </c>
      <c r="G34" s="9">
        <f t="shared" ref="G34" si="107">SUM(G32:G33)</f>
        <v>1</v>
      </c>
      <c r="H34" s="29">
        <f t="shared" ref="H34" si="108">SUM(H32:H33)</f>
        <v>1</v>
      </c>
      <c r="I34" s="9">
        <f t="shared" ref="I34" si="109">SUM(I32:I33)</f>
        <v>1</v>
      </c>
      <c r="J34" s="9">
        <f t="shared" ref="J34" si="110">SUM(J32:J33)</f>
        <v>1</v>
      </c>
      <c r="K34" s="9">
        <f t="shared" ref="K34" si="111">SUM(K32:K33)</f>
        <v>1</v>
      </c>
      <c r="L34" s="29">
        <f>SUM(L32:L33)</f>
        <v>1</v>
      </c>
      <c r="M34" s="9">
        <f t="shared" ref="M34" si="112">SUM(M32:M33)</f>
        <v>1</v>
      </c>
      <c r="N34" s="9">
        <f>SUM(N32:N33)</f>
        <v>1</v>
      </c>
      <c r="O34" s="9">
        <f t="shared" ref="O34" si="113">SUM(O32:O33)</f>
        <v>1</v>
      </c>
      <c r="P34" s="29">
        <f>SUM(P32:P33)</f>
        <v>1</v>
      </c>
      <c r="Q34" s="9">
        <f>SUM(Q32:Q33)</f>
        <v>1</v>
      </c>
      <c r="R34" s="9">
        <f t="shared" ref="R34" si="114">SUM(R32:R33)</f>
        <v>1</v>
      </c>
      <c r="S34" s="9" t="e">
        <f>SUM(S32:S33)</f>
        <v>#DIV/0!</v>
      </c>
      <c r="T34" s="9" t="e">
        <f t="shared" ref="T34" si="115">SUM(T32:T33)</f>
        <v>#DIV/0!</v>
      </c>
      <c r="AA34" s="9" t="e">
        <f>SUM(AA32:AA33)</f>
        <v>#DIV/0!</v>
      </c>
      <c r="AB34" s="9" t="e">
        <f t="shared" ref="AB34:AO34" si="116">SUM(AB32:AB33)</f>
        <v>#DIV/0!</v>
      </c>
      <c r="AC34" s="9" t="e">
        <f t="shared" si="116"/>
        <v>#DIV/0!</v>
      </c>
      <c r="AD34" s="9">
        <f t="shared" si="116"/>
        <v>1</v>
      </c>
      <c r="AE34" s="9">
        <f t="shared" si="116"/>
        <v>1</v>
      </c>
      <c r="AF34" s="9">
        <f t="shared" si="116"/>
        <v>1</v>
      </c>
      <c r="AG34" s="9">
        <f t="shared" si="116"/>
        <v>1</v>
      </c>
      <c r="AH34" s="9" t="e">
        <f t="shared" si="116"/>
        <v>#DIV/0!</v>
      </c>
      <c r="AI34" s="9" t="e">
        <f t="shared" si="116"/>
        <v>#DIV/0!</v>
      </c>
      <c r="AJ34" s="9" t="e">
        <f t="shared" si="116"/>
        <v>#DIV/0!</v>
      </c>
      <c r="AK34" s="9" t="e">
        <f t="shared" si="116"/>
        <v>#DIV/0!</v>
      </c>
      <c r="AL34" s="9" t="e">
        <f t="shared" si="116"/>
        <v>#DIV/0!</v>
      </c>
      <c r="AM34" s="9" t="e">
        <f t="shared" si="116"/>
        <v>#DIV/0!</v>
      </c>
      <c r="AN34" s="9" t="e">
        <f t="shared" si="116"/>
        <v>#DIV/0!</v>
      </c>
      <c r="AO34" s="9" t="e">
        <f t="shared" si="116"/>
        <v>#DIV/0!</v>
      </c>
    </row>
    <row r="35" spans="1:41" s="7" customFormat="1">
      <c r="A35" s="7" t="s">
        <v>59</v>
      </c>
      <c r="B35" s="7" t="s">
        <v>77</v>
      </c>
      <c r="H35" s="37"/>
      <c r="L35" s="37"/>
      <c r="P35" s="37"/>
    </row>
    <row r="36" spans="1:41" s="5" customFormat="1">
      <c r="B36" s="5" t="s">
        <v>78</v>
      </c>
      <c r="D36" s="5" t="s">
        <v>65</v>
      </c>
      <c r="E36" s="5" t="s">
        <v>65</v>
      </c>
      <c r="F36" s="5" t="s">
        <v>65</v>
      </c>
      <c r="H36" s="31">
        <v>186185</v>
      </c>
      <c r="I36" s="5">
        <v>217382</v>
      </c>
      <c r="J36" s="5">
        <v>265605</v>
      </c>
      <c r="K36" s="5">
        <f>AF36-J36-I36-H36</f>
        <v>307905</v>
      </c>
      <c r="L36" s="31">
        <v>335925</v>
      </c>
      <c r="M36" s="5">
        <v>394284</v>
      </c>
      <c r="N36" s="5">
        <v>441432</v>
      </c>
      <c r="O36" s="5">
        <f>AG36-N36-M36-L36</f>
        <v>462202</v>
      </c>
      <c r="P36" s="31">
        <v>482989</v>
      </c>
      <c r="Q36" s="5">
        <v>516367</v>
      </c>
      <c r="R36" s="5">
        <v>569743</v>
      </c>
      <c r="AC36" s="5">
        <v>90222</v>
      </c>
      <c r="AD36" s="5">
        <v>233828</v>
      </c>
      <c r="AE36" s="5">
        <v>499590</v>
      </c>
      <c r="AF36" s="5">
        <v>977077</v>
      </c>
      <c r="AG36" s="5">
        <v>1633843</v>
      </c>
    </row>
    <row r="37" spans="1:41" s="5" customFormat="1">
      <c r="B37" s="5" t="s">
        <v>79</v>
      </c>
      <c r="D37" s="5" t="s">
        <v>65</v>
      </c>
      <c r="E37" s="5" t="s">
        <v>65</v>
      </c>
      <c r="F37" s="5" t="s">
        <v>65</v>
      </c>
      <c r="H37" s="31">
        <v>5020</v>
      </c>
      <c r="I37" s="5">
        <v>6137</v>
      </c>
      <c r="J37" s="5">
        <v>7703</v>
      </c>
      <c r="K37" s="5">
        <f>AF37-J37-I37-H37</f>
        <v>7464</v>
      </c>
      <c r="L37" s="31">
        <v>9126</v>
      </c>
      <c r="M37" s="5">
        <v>10553</v>
      </c>
      <c r="N37" s="5">
        <v>11637</v>
      </c>
      <c r="O37" s="5">
        <f>AG37-N37-M37-L37</f>
        <v>15261</v>
      </c>
      <c r="P37" s="31">
        <v>16856</v>
      </c>
      <c r="Q37" s="5">
        <v>17842</v>
      </c>
      <c r="R37" s="5">
        <v>18083</v>
      </c>
      <c r="AC37" s="5">
        <v>644</v>
      </c>
      <c r="AD37" s="5">
        <v>3092</v>
      </c>
      <c r="AE37" s="5">
        <v>9480</v>
      </c>
      <c r="AF37" s="5">
        <v>26324</v>
      </c>
      <c r="AG37" s="5">
        <v>46577</v>
      </c>
    </row>
    <row r="38" spans="1:41" s="5" customFormat="1">
      <c r="B38" s="5" t="s">
        <v>80</v>
      </c>
      <c r="D38" s="5" t="s">
        <v>65</v>
      </c>
      <c r="E38" s="5" t="s">
        <v>65</v>
      </c>
      <c r="F38" s="5" t="s">
        <v>65</v>
      </c>
      <c r="H38" s="31">
        <v>30174</v>
      </c>
      <c r="I38" s="5">
        <v>39304</v>
      </c>
      <c r="J38" s="5">
        <v>47671</v>
      </c>
      <c r="K38" s="5">
        <f>AF38-J38-I38-H38</f>
        <v>52119</v>
      </c>
      <c r="L38" s="31">
        <v>58018</v>
      </c>
      <c r="M38" s="5">
        <v>69666</v>
      </c>
      <c r="N38" s="5">
        <v>79326</v>
      </c>
      <c r="O38" s="5">
        <f>AG38-N38-M38-L38</f>
        <v>85656</v>
      </c>
      <c r="P38" s="31">
        <v>94890</v>
      </c>
      <c r="Q38" s="5">
        <v>106284</v>
      </c>
      <c r="R38" s="5">
        <v>110412</v>
      </c>
      <c r="AC38" s="5">
        <v>1095</v>
      </c>
      <c r="AD38" s="5">
        <v>22262</v>
      </c>
      <c r="AE38" s="5">
        <v>66813</v>
      </c>
      <c r="AF38" s="5">
        <v>169268</v>
      </c>
      <c r="AG38" s="5">
        <v>292666</v>
      </c>
    </row>
    <row r="39" spans="1:41" s="8" customFormat="1">
      <c r="B39" s="8" t="s">
        <v>81</v>
      </c>
      <c r="D39" s="8" t="s">
        <v>65</v>
      </c>
      <c r="E39" s="8" t="s">
        <v>65</v>
      </c>
      <c r="F39" s="8" t="s">
        <v>65</v>
      </c>
      <c r="H39" s="32">
        <v>7535</v>
      </c>
      <c r="I39" s="8">
        <v>9375</v>
      </c>
      <c r="J39" s="8">
        <v>13462</v>
      </c>
      <c r="K39" s="8">
        <f>AF39-J39-I39-H39</f>
        <v>16286</v>
      </c>
      <c r="L39" s="32">
        <v>19302</v>
      </c>
      <c r="M39" s="8">
        <v>22745</v>
      </c>
      <c r="N39" s="8">
        <v>24633</v>
      </c>
      <c r="O39" s="8">
        <f>AG39-N39-M39-L39</f>
        <v>25893</v>
      </c>
      <c r="P39" s="32">
        <v>28864</v>
      </c>
      <c r="Q39" s="8">
        <v>33525</v>
      </c>
      <c r="R39" s="8">
        <v>35935</v>
      </c>
      <c r="AC39" s="8">
        <v>4705</v>
      </c>
      <c r="AD39" s="8">
        <v>5256</v>
      </c>
      <c r="AE39" s="8">
        <v>16166</v>
      </c>
      <c r="AF39" s="8">
        <v>46658</v>
      </c>
      <c r="AG39" s="8">
        <v>92573</v>
      </c>
    </row>
    <row r="40" spans="1:41" s="12" customFormat="1">
      <c r="B40" s="12" t="s">
        <v>82</v>
      </c>
      <c r="D40" s="12">
        <f t="shared" ref="D40" si="117">SUM(D36:D39)</f>
        <v>0</v>
      </c>
      <c r="E40" s="12">
        <f t="shared" ref="E40" si="118">SUM(E36:E39)</f>
        <v>0</v>
      </c>
      <c r="F40" s="12">
        <f t="shared" ref="F40" si="119">SUM(F36:F39)</f>
        <v>0</v>
      </c>
      <c r="G40" s="12">
        <f t="shared" ref="G40" si="120">SUM(G36:G39)</f>
        <v>0</v>
      </c>
      <c r="H40" s="35">
        <f t="shared" ref="H40" si="121">SUM(H36:H39)</f>
        <v>228914</v>
      </c>
      <c r="I40" s="12">
        <f t="shared" ref="I40" si="122">SUM(I36:I39)</f>
        <v>272198</v>
      </c>
      <c r="J40" s="12">
        <f t="shared" ref="J40" si="123">SUM(J36:J39)</f>
        <v>334441</v>
      </c>
      <c r="K40" s="12">
        <f t="shared" ref="K40" si="124">SUM(K36:K39)</f>
        <v>383774</v>
      </c>
      <c r="L40" s="35">
        <f>SUM(L36:L39)</f>
        <v>422371</v>
      </c>
      <c r="M40" s="12">
        <f t="shared" ref="M40" si="125">SUM(M36:M39)</f>
        <v>497248</v>
      </c>
      <c r="N40" s="12">
        <f>SUM(N36:N39)</f>
        <v>557028</v>
      </c>
      <c r="O40" s="12">
        <f t="shared" ref="O40" si="126">SUM(O36:O39)</f>
        <v>589012</v>
      </c>
      <c r="P40" s="35">
        <f>SUM(P36:P39)</f>
        <v>623599</v>
      </c>
      <c r="Q40" s="12">
        <f>SUM(Q36:Q39)</f>
        <v>674018</v>
      </c>
      <c r="R40" s="12">
        <f t="shared" ref="R40" si="127">SUM(R36:R39)</f>
        <v>734173</v>
      </c>
      <c r="S40" s="12">
        <f>SUM(S36:S39)</f>
        <v>0</v>
      </c>
      <c r="T40" s="12">
        <f t="shared" ref="T40" si="128">SUM(T36:T39)</f>
        <v>0</v>
      </c>
      <c r="AA40" s="12">
        <f>SUM(AA36:AA39)</f>
        <v>0</v>
      </c>
      <c r="AB40" s="12">
        <f t="shared" ref="AB40:AO40" si="129">SUM(AB36:AB39)</f>
        <v>0</v>
      </c>
      <c r="AC40" s="12">
        <f t="shared" si="129"/>
        <v>96666</v>
      </c>
      <c r="AD40" s="12">
        <f t="shared" si="129"/>
        <v>264438</v>
      </c>
      <c r="AE40" s="12">
        <f t="shared" si="129"/>
        <v>592049</v>
      </c>
      <c r="AF40" s="12">
        <f t="shared" si="129"/>
        <v>1219327</v>
      </c>
      <c r="AG40" s="12">
        <f t="shared" si="129"/>
        <v>2065659</v>
      </c>
      <c r="AH40" s="12">
        <f t="shared" si="129"/>
        <v>0</v>
      </c>
      <c r="AI40" s="12">
        <f t="shared" si="129"/>
        <v>0</v>
      </c>
      <c r="AJ40" s="12">
        <f t="shared" si="129"/>
        <v>0</v>
      </c>
      <c r="AK40" s="12">
        <f t="shared" si="129"/>
        <v>0</v>
      </c>
      <c r="AL40" s="12">
        <f t="shared" si="129"/>
        <v>0</v>
      </c>
      <c r="AM40" s="12">
        <f t="shared" si="129"/>
        <v>0</v>
      </c>
      <c r="AN40" s="12">
        <f t="shared" si="129"/>
        <v>0</v>
      </c>
      <c r="AO40" s="12">
        <f t="shared" si="129"/>
        <v>0</v>
      </c>
    </row>
    <row r="41" spans="1:41" s="5" customFormat="1">
      <c r="B41" s="12" t="s">
        <v>83</v>
      </c>
      <c r="H41" s="31"/>
      <c r="L41" s="31"/>
      <c r="P41" s="31"/>
    </row>
    <row r="42" spans="1:41" s="9" customFormat="1">
      <c r="B42" s="9" t="s">
        <v>78</v>
      </c>
      <c r="D42" s="9" t="e">
        <f t="shared" ref="D42:F42" si="130">D36/D$40</f>
        <v>#VALUE!</v>
      </c>
      <c r="E42" s="9" t="e">
        <f t="shared" si="130"/>
        <v>#VALUE!</v>
      </c>
      <c r="F42" s="9" t="e">
        <f t="shared" si="130"/>
        <v>#VALUE!</v>
      </c>
      <c r="G42" s="9" t="e">
        <f t="shared" ref="G42:K45" si="131">G36/G$40</f>
        <v>#DIV/0!</v>
      </c>
      <c r="H42" s="29">
        <f t="shared" si="131"/>
        <v>0.81334038110382068</v>
      </c>
      <c r="I42" s="9">
        <f t="shared" si="131"/>
        <v>0.79861718307996388</v>
      </c>
      <c r="J42" s="9">
        <f t="shared" si="131"/>
        <v>0.79417595330716029</v>
      </c>
      <c r="K42" s="9">
        <f t="shared" si="131"/>
        <v>0.80230812926357697</v>
      </c>
      <c r="L42" s="29">
        <f>L36/L$40</f>
        <v>0.79533159236784723</v>
      </c>
      <c r="M42" s="9">
        <f t="shared" ref="M42" si="132">M36/M$40</f>
        <v>0.79293229937576426</v>
      </c>
      <c r="N42" s="9">
        <f>N36/N$40</f>
        <v>0.79247721838040452</v>
      </c>
      <c r="O42" s="9">
        <f t="shared" ref="O42" si="133">O36/O$40</f>
        <v>0.78470727251736805</v>
      </c>
      <c r="P42" s="29">
        <f t="shared" ref="P42:Q45" si="134">P36/P$40</f>
        <v>0.77451856080590253</v>
      </c>
      <c r="Q42" s="9">
        <f t="shared" si="134"/>
        <v>0.76610268568495199</v>
      </c>
      <c r="R42" s="9">
        <f t="shared" ref="R42" si="135">R36/R$40</f>
        <v>0.77603371412460009</v>
      </c>
      <c r="S42" s="9" t="e">
        <f>S36/S$40</f>
        <v>#DIV/0!</v>
      </c>
      <c r="T42" s="9" t="e">
        <f t="shared" ref="T42" si="136">T36/T$40</f>
        <v>#DIV/0!</v>
      </c>
      <c r="AA42" s="9" t="e">
        <f>AA36/AA$40</f>
        <v>#DIV/0!</v>
      </c>
      <c r="AB42" s="9" t="e">
        <f t="shared" ref="AB42:AO42" si="137">AB36/AB$40</f>
        <v>#DIV/0!</v>
      </c>
      <c r="AC42" s="9">
        <f t="shared" si="137"/>
        <v>0.93333747129290545</v>
      </c>
      <c r="AD42" s="9">
        <f t="shared" si="137"/>
        <v>0.88424507824140253</v>
      </c>
      <c r="AE42" s="9">
        <f t="shared" si="137"/>
        <v>0.84383218280919314</v>
      </c>
      <c r="AF42" s="9">
        <f t="shared" si="137"/>
        <v>0.80132482918856063</v>
      </c>
      <c r="AG42" s="9">
        <f t="shared" si="137"/>
        <v>0.79095484782338232</v>
      </c>
      <c r="AH42" s="9" t="e">
        <f t="shared" si="137"/>
        <v>#DIV/0!</v>
      </c>
      <c r="AI42" s="9" t="e">
        <f t="shared" si="137"/>
        <v>#DIV/0!</v>
      </c>
      <c r="AJ42" s="9" t="e">
        <f t="shared" si="137"/>
        <v>#DIV/0!</v>
      </c>
      <c r="AK42" s="9" t="e">
        <f t="shared" si="137"/>
        <v>#DIV/0!</v>
      </c>
      <c r="AL42" s="9" t="e">
        <f t="shared" si="137"/>
        <v>#DIV/0!</v>
      </c>
      <c r="AM42" s="9" t="e">
        <f t="shared" si="137"/>
        <v>#DIV/0!</v>
      </c>
      <c r="AN42" s="9" t="e">
        <f t="shared" si="137"/>
        <v>#DIV/0!</v>
      </c>
      <c r="AO42" s="9" t="e">
        <f t="shared" si="137"/>
        <v>#DIV/0!</v>
      </c>
    </row>
    <row r="43" spans="1:41" s="9" customFormat="1">
      <c r="B43" s="9" t="s">
        <v>79</v>
      </c>
      <c r="D43" s="9" t="e">
        <f t="shared" ref="D43:F43" si="138">D37/D$40</f>
        <v>#VALUE!</v>
      </c>
      <c r="E43" s="9" t="e">
        <f t="shared" si="138"/>
        <v>#VALUE!</v>
      </c>
      <c r="F43" s="9" t="e">
        <f t="shared" si="138"/>
        <v>#VALUE!</v>
      </c>
      <c r="G43" s="9" t="e">
        <f t="shared" si="131"/>
        <v>#DIV/0!</v>
      </c>
      <c r="H43" s="29">
        <f t="shared" si="131"/>
        <v>2.1929632962597308E-2</v>
      </c>
      <c r="I43" s="9">
        <f t="shared" si="131"/>
        <v>2.2546087774340737E-2</v>
      </c>
      <c r="J43" s="9">
        <f t="shared" si="131"/>
        <v>2.3032463125035506E-2</v>
      </c>
      <c r="K43" s="9">
        <f t="shared" si="131"/>
        <v>1.9448946515397084E-2</v>
      </c>
      <c r="L43" s="29">
        <f>L37/L$40</f>
        <v>2.1606597043831135E-2</v>
      </c>
      <c r="M43" s="9">
        <f t="shared" ref="M43" si="139">M37/M$40</f>
        <v>2.1222810348156252E-2</v>
      </c>
      <c r="N43" s="9">
        <f>N37/N$40</f>
        <v>2.0891229884314612E-2</v>
      </c>
      <c r="O43" s="9">
        <f t="shared" ref="O43" si="140">O37/O$40</f>
        <v>2.5909489110578391E-2</v>
      </c>
      <c r="P43" s="29">
        <f t="shared" si="134"/>
        <v>2.7030190875867343E-2</v>
      </c>
      <c r="Q43" s="9">
        <f t="shared" si="134"/>
        <v>2.6471103145613323E-2</v>
      </c>
      <c r="R43" s="9">
        <f t="shared" ref="R43" si="141">R37/R$40</f>
        <v>2.463043451611541E-2</v>
      </c>
      <c r="S43" s="9" t="e">
        <f>S37/S$40</f>
        <v>#DIV/0!</v>
      </c>
      <c r="T43" s="9" t="e">
        <f t="shared" ref="T43" si="142">T37/T$40</f>
        <v>#DIV/0!</v>
      </c>
      <c r="AA43" s="9" t="e">
        <f>AA37/AA$40</f>
        <v>#DIV/0!</v>
      </c>
      <c r="AB43" s="9" t="e">
        <f t="shared" ref="AB43:AO43" si="143">AB37/AB$40</f>
        <v>#DIV/0!</v>
      </c>
      <c r="AC43" s="9">
        <f t="shared" si="143"/>
        <v>6.6621149111373186E-3</v>
      </c>
      <c r="AD43" s="9">
        <f t="shared" si="143"/>
        <v>1.1692721923475447E-2</v>
      </c>
      <c r="AE43" s="9">
        <f t="shared" si="143"/>
        <v>1.6012188180370205E-2</v>
      </c>
      <c r="AF43" s="9">
        <f t="shared" si="143"/>
        <v>2.1588958499237695E-2</v>
      </c>
      <c r="AG43" s="9">
        <f t="shared" si="143"/>
        <v>2.2548252155849536E-2</v>
      </c>
      <c r="AH43" s="9" t="e">
        <f t="shared" si="143"/>
        <v>#DIV/0!</v>
      </c>
      <c r="AI43" s="9" t="e">
        <f t="shared" si="143"/>
        <v>#DIV/0!</v>
      </c>
      <c r="AJ43" s="9" t="e">
        <f t="shared" si="143"/>
        <v>#DIV/0!</v>
      </c>
      <c r="AK43" s="9" t="e">
        <f t="shared" si="143"/>
        <v>#DIV/0!</v>
      </c>
      <c r="AL43" s="9" t="e">
        <f t="shared" si="143"/>
        <v>#DIV/0!</v>
      </c>
      <c r="AM43" s="9" t="e">
        <f t="shared" si="143"/>
        <v>#DIV/0!</v>
      </c>
      <c r="AN43" s="9" t="e">
        <f t="shared" si="143"/>
        <v>#DIV/0!</v>
      </c>
      <c r="AO43" s="9" t="e">
        <f t="shared" si="143"/>
        <v>#DIV/0!</v>
      </c>
    </row>
    <row r="44" spans="1:41" s="9" customFormat="1">
      <c r="B44" s="9" t="s">
        <v>80</v>
      </c>
      <c r="D44" s="9" t="e">
        <f t="shared" ref="D44:F44" si="144">D38/D$40</f>
        <v>#VALUE!</v>
      </c>
      <c r="E44" s="9" t="e">
        <f t="shared" si="144"/>
        <v>#VALUE!</v>
      </c>
      <c r="F44" s="9" t="e">
        <f t="shared" si="144"/>
        <v>#VALUE!</v>
      </c>
      <c r="G44" s="9" t="e">
        <f t="shared" si="131"/>
        <v>#DIV/0!</v>
      </c>
      <c r="H44" s="29">
        <f t="shared" si="131"/>
        <v>0.13181369422577913</v>
      </c>
      <c r="I44" s="9">
        <f t="shared" si="131"/>
        <v>0.14439488901461436</v>
      </c>
      <c r="J44" s="9">
        <f t="shared" si="131"/>
        <v>0.14253934176730723</v>
      </c>
      <c r="K44" s="9">
        <f t="shared" si="131"/>
        <v>0.13580649027813244</v>
      </c>
      <c r="L44" s="29">
        <f>L38/L$40</f>
        <v>0.13736265037135598</v>
      </c>
      <c r="M44" s="9">
        <f t="shared" ref="M44" si="145">M38/M$40</f>
        <v>0.14010312761438959</v>
      </c>
      <c r="N44" s="9">
        <f>N38/N$40</f>
        <v>0.14240935823692885</v>
      </c>
      <c r="O44" s="9">
        <f t="shared" ref="O44" si="146">O38/O$40</f>
        <v>0.14542318322886461</v>
      </c>
      <c r="P44" s="29">
        <f t="shared" si="134"/>
        <v>0.15216509327308095</v>
      </c>
      <c r="Q44" s="9">
        <f t="shared" si="134"/>
        <v>0.15768718342833574</v>
      </c>
      <c r="R44" s="9">
        <f t="shared" ref="R44" si="147">R38/R$40</f>
        <v>0.15038962206455428</v>
      </c>
      <c r="S44" s="9" t="e">
        <f>S38/S$40</f>
        <v>#DIV/0!</v>
      </c>
      <c r="T44" s="9" t="e">
        <f t="shared" ref="T44" si="148">T38/T$40</f>
        <v>#DIV/0!</v>
      </c>
      <c r="AA44" s="9" t="e">
        <f>AA38/AA$40</f>
        <v>#DIV/0!</v>
      </c>
      <c r="AB44" s="9" t="e">
        <f t="shared" ref="AB44:AO44" si="149">AB38/AB$40</f>
        <v>#DIV/0!</v>
      </c>
      <c r="AC44" s="9">
        <f t="shared" si="149"/>
        <v>1.1327664328719508E-2</v>
      </c>
      <c r="AD44" s="9">
        <f t="shared" si="149"/>
        <v>8.4186085207118497E-2</v>
      </c>
      <c r="AE44" s="9">
        <f t="shared" si="149"/>
        <v>0.11285045663450154</v>
      </c>
      <c r="AF44" s="9">
        <f t="shared" si="149"/>
        <v>0.13882084133296482</v>
      </c>
      <c r="AG44" s="9">
        <f t="shared" si="149"/>
        <v>0.14168166188126888</v>
      </c>
      <c r="AH44" s="9" t="e">
        <f t="shared" si="149"/>
        <v>#DIV/0!</v>
      </c>
      <c r="AI44" s="9" t="e">
        <f t="shared" si="149"/>
        <v>#DIV/0!</v>
      </c>
      <c r="AJ44" s="9" t="e">
        <f t="shared" si="149"/>
        <v>#DIV/0!</v>
      </c>
      <c r="AK44" s="9" t="e">
        <f t="shared" si="149"/>
        <v>#DIV/0!</v>
      </c>
      <c r="AL44" s="9" t="e">
        <f t="shared" si="149"/>
        <v>#DIV/0!</v>
      </c>
      <c r="AM44" s="9" t="e">
        <f t="shared" si="149"/>
        <v>#DIV/0!</v>
      </c>
      <c r="AN44" s="9" t="e">
        <f t="shared" si="149"/>
        <v>#DIV/0!</v>
      </c>
      <c r="AO44" s="9" t="e">
        <f t="shared" si="149"/>
        <v>#DIV/0!</v>
      </c>
    </row>
    <row r="45" spans="1:41" s="20" customFormat="1">
      <c r="B45" s="20" t="s">
        <v>81</v>
      </c>
      <c r="D45" s="20" t="e">
        <f t="shared" ref="D45:F45" si="150">D39/D$40</f>
        <v>#VALUE!</v>
      </c>
      <c r="E45" s="20" t="e">
        <f t="shared" si="150"/>
        <v>#VALUE!</v>
      </c>
      <c r="F45" s="20" t="e">
        <f t="shared" si="150"/>
        <v>#VALUE!</v>
      </c>
      <c r="G45" s="20" t="e">
        <f t="shared" si="131"/>
        <v>#DIV/0!</v>
      </c>
      <c r="H45" s="36">
        <f t="shared" si="131"/>
        <v>3.2916291707802928E-2</v>
      </c>
      <c r="I45" s="20">
        <f t="shared" si="131"/>
        <v>3.444184013108105E-2</v>
      </c>
      <c r="J45" s="20">
        <f t="shared" si="131"/>
        <v>4.0252241800496948E-2</v>
      </c>
      <c r="K45" s="20">
        <f t="shared" si="131"/>
        <v>4.2436433942893474E-2</v>
      </c>
      <c r="L45" s="36">
        <f>L39/L$40</f>
        <v>4.5699160216965656E-2</v>
      </c>
      <c r="M45" s="20">
        <f t="shared" ref="M45" si="151">M39/M$40</f>
        <v>4.5741762661689944E-2</v>
      </c>
      <c r="N45" s="20">
        <f>N39/N$40</f>
        <v>4.4222193498351971E-2</v>
      </c>
      <c r="O45" s="20">
        <f t="shared" ref="O45" si="152">O39/O$40</f>
        <v>4.3960055143188931E-2</v>
      </c>
      <c r="P45" s="36">
        <f t="shared" si="134"/>
        <v>4.6286155045149206E-2</v>
      </c>
      <c r="Q45" s="20">
        <f t="shared" si="134"/>
        <v>4.9739027741098903E-2</v>
      </c>
      <c r="R45" s="20">
        <f t="shared" ref="R45" si="153">R39/R$40</f>
        <v>4.8946229294730262E-2</v>
      </c>
      <c r="S45" s="20" t="e">
        <f>S39/S$40</f>
        <v>#DIV/0!</v>
      </c>
      <c r="T45" s="20" t="e">
        <f t="shared" ref="T45" si="154">T39/T$40</f>
        <v>#DIV/0!</v>
      </c>
      <c r="AA45" s="20" t="e">
        <f>AA39/AA$40</f>
        <v>#DIV/0!</v>
      </c>
      <c r="AB45" s="20" t="e">
        <f t="shared" ref="AB45:AO45" si="155">AB39/AB$40</f>
        <v>#DIV/0!</v>
      </c>
      <c r="AC45" s="20">
        <f t="shared" si="155"/>
        <v>4.8672749467237708E-2</v>
      </c>
      <c r="AD45" s="20">
        <f t="shared" si="155"/>
        <v>1.9876114628003538E-2</v>
      </c>
      <c r="AE45" s="20">
        <f t="shared" si="155"/>
        <v>2.7305172375935102E-2</v>
      </c>
      <c r="AF45" s="20">
        <f t="shared" si="155"/>
        <v>3.8265370979236907E-2</v>
      </c>
      <c r="AG45" s="20">
        <f t="shared" si="155"/>
        <v>4.4815238139499308E-2</v>
      </c>
      <c r="AH45" s="20" t="e">
        <f t="shared" si="155"/>
        <v>#DIV/0!</v>
      </c>
      <c r="AI45" s="20" t="e">
        <f t="shared" si="155"/>
        <v>#DIV/0!</v>
      </c>
      <c r="AJ45" s="20" t="e">
        <f t="shared" si="155"/>
        <v>#DIV/0!</v>
      </c>
      <c r="AK45" s="20" t="e">
        <f t="shared" si="155"/>
        <v>#DIV/0!</v>
      </c>
      <c r="AL45" s="20" t="e">
        <f t="shared" si="155"/>
        <v>#DIV/0!</v>
      </c>
      <c r="AM45" s="20" t="e">
        <f t="shared" si="155"/>
        <v>#DIV/0!</v>
      </c>
      <c r="AN45" s="20" t="e">
        <f t="shared" si="155"/>
        <v>#DIV/0!</v>
      </c>
      <c r="AO45" s="20" t="e">
        <f t="shared" si="155"/>
        <v>#DIV/0!</v>
      </c>
    </row>
    <row r="46" spans="1:41" s="9" customFormat="1">
      <c r="B46" s="9" t="s">
        <v>76</v>
      </c>
      <c r="D46" s="9" t="e">
        <f t="shared" ref="D46" si="156">SUM(D42:D45)</f>
        <v>#VALUE!</v>
      </c>
      <c r="E46" s="9" t="e">
        <f t="shared" ref="E46" si="157">SUM(E42:E45)</f>
        <v>#VALUE!</v>
      </c>
      <c r="F46" s="9" t="e">
        <f t="shared" ref="F46" si="158">SUM(F42:F45)</f>
        <v>#VALUE!</v>
      </c>
      <c r="G46" s="9" t="e">
        <f t="shared" ref="G46" si="159">SUM(G42:G45)</f>
        <v>#DIV/0!</v>
      </c>
      <c r="H46" s="29">
        <f t="shared" ref="H46" si="160">SUM(H42:H45)</f>
        <v>1</v>
      </c>
      <c r="I46" s="9">
        <f t="shared" ref="I46" si="161">SUM(I42:I45)</f>
        <v>1</v>
      </c>
      <c r="J46" s="9">
        <f t="shared" ref="J46" si="162">SUM(J42:J45)</f>
        <v>0.99999999999999989</v>
      </c>
      <c r="K46" s="9">
        <f t="shared" ref="K46" si="163">SUM(K42:K45)</f>
        <v>0.99999999999999989</v>
      </c>
      <c r="L46" s="29">
        <f t="shared" ref="L46" si="164">SUM(L42:L45)</f>
        <v>1</v>
      </c>
      <c r="M46" s="9">
        <f t="shared" ref="M46" si="165">SUM(M42:M45)</f>
        <v>1</v>
      </c>
      <c r="N46" s="9">
        <f t="shared" ref="N46" si="166">SUM(N42:N45)</f>
        <v>1</v>
      </c>
      <c r="O46" s="9">
        <f t="shared" ref="O46" si="167">SUM(O42:O45)</f>
        <v>1</v>
      </c>
      <c r="P46" s="29">
        <f t="shared" ref="P46" si="168">SUM(P42:P45)</f>
        <v>1</v>
      </c>
      <c r="Q46" s="9">
        <f t="shared" ref="Q46" si="169">SUM(Q42:Q45)</f>
        <v>1</v>
      </c>
      <c r="R46" s="9">
        <f t="shared" ref="R46" si="170">SUM(R42:R45)</f>
        <v>1.0000000000000002</v>
      </c>
      <c r="S46" s="9" t="e">
        <f t="shared" ref="S46" si="171">SUM(S42:S45)</f>
        <v>#DIV/0!</v>
      </c>
      <c r="T46" s="9" t="e">
        <f t="shared" ref="T46" si="172">SUM(T42:T45)</f>
        <v>#DIV/0!</v>
      </c>
      <c r="AA46" s="9" t="e">
        <f t="shared" ref="AA46" si="173">SUM(AA42:AA45)</f>
        <v>#DIV/0!</v>
      </c>
      <c r="AB46" s="9" t="e">
        <f t="shared" ref="AB46" si="174">SUM(AB42:AB45)</f>
        <v>#DIV/0!</v>
      </c>
      <c r="AC46" s="9">
        <f t="shared" ref="AC46" si="175">SUM(AC42:AC45)</f>
        <v>1</v>
      </c>
      <c r="AD46" s="9">
        <f t="shared" ref="AD46" si="176">SUM(AD42:AD45)</f>
        <v>1</v>
      </c>
      <c r="AE46" s="9">
        <f t="shared" ref="AE46" si="177">SUM(AE42:AE45)</f>
        <v>1</v>
      </c>
      <c r="AF46" s="9">
        <f t="shared" ref="AF46" si="178">SUM(AF42:AF45)</f>
        <v>1</v>
      </c>
      <c r="AG46" s="9">
        <f t="shared" ref="AG46" si="179">SUM(AG42:AG45)</f>
        <v>1</v>
      </c>
      <c r="AH46" s="9" t="e">
        <f t="shared" ref="AH46" si="180">SUM(AH42:AH45)</f>
        <v>#DIV/0!</v>
      </c>
      <c r="AI46" s="9" t="e">
        <f t="shared" ref="AI46" si="181">SUM(AI42:AI45)</f>
        <v>#DIV/0!</v>
      </c>
      <c r="AJ46" s="9" t="e">
        <f t="shared" ref="AJ46" si="182">SUM(AJ42:AJ45)</f>
        <v>#DIV/0!</v>
      </c>
      <c r="AK46" s="9" t="e">
        <f t="shared" ref="AK46" si="183">SUM(AK42:AK45)</f>
        <v>#DIV/0!</v>
      </c>
      <c r="AL46" s="9" t="e">
        <f t="shared" ref="AL46" si="184">SUM(AL42:AL45)</f>
        <v>#DIV/0!</v>
      </c>
      <c r="AM46" s="9" t="e">
        <f t="shared" ref="AM46" si="185">SUM(AM42:AM45)</f>
        <v>#DIV/0!</v>
      </c>
      <c r="AN46" s="9" t="e">
        <f t="shared" ref="AN46" si="186">SUM(AN42:AN45)</f>
        <v>#DIV/0!</v>
      </c>
      <c r="AO46" s="9" t="e">
        <f t="shared" ref="AO46" si="187">SUM(AO42:AO45)</f>
        <v>#DIV/0!</v>
      </c>
    </row>
    <row r="47" spans="1:41" s="13" customFormat="1">
      <c r="H47" s="38"/>
      <c r="L47" s="38"/>
      <c r="P47" s="38"/>
    </row>
    <row r="48" spans="1:41" s="7" customFormat="1">
      <c r="A48" s="7" t="s">
        <v>59</v>
      </c>
      <c r="B48" s="7" t="s">
        <v>84</v>
      </c>
      <c r="H48" s="37"/>
      <c r="L48" s="37"/>
      <c r="P48" s="37"/>
    </row>
    <row r="49" spans="2:41" s="12" customFormat="1">
      <c r="B49" s="12" t="s">
        <v>69</v>
      </c>
      <c r="D49" s="12">
        <v>108815</v>
      </c>
      <c r="E49" s="12">
        <v>133145</v>
      </c>
      <c r="F49" s="12">
        <v>159624</v>
      </c>
      <c r="G49" s="12">
        <f>AE49-F49-E49-D49</f>
        <v>190465</v>
      </c>
      <c r="H49" s="35">
        <v>228914</v>
      </c>
      <c r="I49" s="12">
        <v>272198</v>
      </c>
      <c r="J49" s="12">
        <v>334441</v>
      </c>
      <c r="K49" s="12">
        <f>AF49-J49-I49-H49</f>
        <v>383774</v>
      </c>
      <c r="L49" s="35">
        <v>422371</v>
      </c>
      <c r="M49" s="12">
        <v>497248</v>
      </c>
      <c r="N49" s="12">
        <v>557028</v>
      </c>
      <c r="O49" s="12">
        <f>AG49-N49-M49-L49</f>
        <v>589012</v>
      </c>
      <c r="P49" s="35">
        <v>623599</v>
      </c>
      <c r="Q49" s="12">
        <v>674018</v>
      </c>
      <c r="R49" s="12">
        <v>734173</v>
      </c>
      <c r="AC49" s="12">
        <v>96666</v>
      </c>
      <c r="AD49" s="12">
        <v>264748</v>
      </c>
      <c r="AE49" s="12">
        <v>592049</v>
      </c>
      <c r="AF49" s="12">
        <v>1219327</v>
      </c>
      <c r="AG49" s="12">
        <v>2065659</v>
      </c>
    </row>
    <row r="50" spans="2:41" s="8" customFormat="1">
      <c r="B50" s="8" t="s">
        <v>70</v>
      </c>
      <c r="D50" s="8">
        <v>42557</v>
      </c>
      <c r="E50" s="8">
        <v>50446</v>
      </c>
      <c r="F50" s="8">
        <v>66681</v>
      </c>
      <c r="G50" s="8">
        <f>AE50-F50-E50-D50</f>
        <v>82904</v>
      </c>
      <c r="H50" s="32">
        <v>97346</v>
      </c>
      <c r="I50" s="8">
        <v>106121</v>
      </c>
      <c r="J50" s="8">
        <v>120786</v>
      </c>
      <c r="K50" s="8">
        <f>AF50-J50-I50-H50</f>
        <v>134180</v>
      </c>
      <c r="L50" s="32">
        <v>147930</v>
      </c>
      <c r="M50" s="8">
        <v>173232</v>
      </c>
      <c r="N50" s="8">
        <v>190721</v>
      </c>
      <c r="O50" s="8">
        <f>AG50-N50-M50-L50</f>
        <v>205657</v>
      </c>
      <c r="P50" s="32">
        <v>209414</v>
      </c>
      <c r="Q50" s="8">
        <v>218392</v>
      </c>
      <c r="R50" s="8">
        <v>228948</v>
      </c>
      <c r="AC50" s="8">
        <v>51753</v>
      </c>
      <c r="AD50" s="8">
        <v>116557</v>
      </c>
      <c r="AE50" s="8">
        <v>242588</v>
      </c>
      <c r="AF50" s="8">
        <v>458433</v>
      </c>
      <c r="AG50" s="8">
        <v>717540</v>
      </c>
    </row>
    <row r="51" spans="2:41" s="5" customFormat="1">
      <c r="B51" s="5" t="s">
        <v>71</v>
      </c>
      <c r="D51" s="5">
        <f t="shared" ref="D51" si="188">D49-D50</f>
        <v>66258</v>
      </c>
      <c r="E51" s="5">
        <f t="shared" ref="E51" si="189">E49-E50</f>
        <v>82699</v>
      </c>
      <c r="F51" s="5">
        <f t="shared" ref="F51" si="190">F49-F50</f>
        <v>92943</v>
      </c>
      <c r="G51" s="5">
        <f t="shared" ref="G51" si="191">G49-G50</f>
        <v>107561</v>
      </c>
      <c r="H51" s="31">
        <f t="shared" ref="H51" si="192">H49-H50</f>
        <v>131568</v>
      </c>
      <c r="I51" s="5">
        <f t="shared" ref="I51" si="193">I49-I50</f>
        <v>166077</v>
      </c>
      <c r="J51" s="5">
        <f t="shared" ref="J51" si="194">J49-J50</f>
        <v>213655</v>
      </c>
      <c r="K51" s="5">
        <f t="shared" ref="K51" si="195">K49-K50</f>
        <v>249594</v>
      </c>
      <c r="L51" s="31">
        <f>L49-L50</f>
        <v>274441</v>
      </c>
      <c r="M51" s="5">
        <f t="shared" ref="M51" si="196">M49-M50</f>
        <v>324016</v>
      </c>
      <c r="N51" s="5">
        <f>N49-N50</f>
        <v>366307</v>
      </c>
      <c r="O51" s="5">
        <f t="shared" ref="O51" si="197">O49-O50</f>
        <v>383355</v>
      </c>
      <c r="P51" s="31">
        <f>P49-P50</f>
        <v>414185</v>
      </c>
      <c r="Q51" s="5">
        <f>Q49-Q50</f>
        <v>455626</v>
      </c>
      <c r="R51" s="5">
        <f t="shared" ref="R51" si="198">R49-R50</f>
        <v>505225</v>
      </c>
      <c r="S51" s="5">
        <f>S49-S50</f>
        <v>0</v>
      </c>
      <c r="T51" s="5">
        <f t="shared" ref="T51" si="199">T49-T50</f>
        <v>0</v>
      </c>
      <c r="AA51" s="5">
        <f>AA49-AA50</f>
        <v>0</v>
      </c>
      <c r="AB51" s="5">
        <f t="shared" ref="AB51:AO51" si="200">AB49-AB50</f>
        <v>0</v>
      </c>
      <c r="AC51" s="5">
        <f t="shared" si="200"/>
        <v>44913</v>
      </c>
      <c r="AD51" s="5">
        <f t="shared" si="200"/>
        <v>148191</v>
      </c>
      <c r="AE51" s="5">
        <f t="shared" si="200"/>
        <v>349461</v>
      </c>
      <c r="AF51" s="5">
        <f t="shared" si="200"/>
        <v>760894</v>
      </c>
      <c r="AG51" s="5">
        <f t="shared" si="200"/>
        <v>1348119</v>
      </c>
      <c r="AH51" s="5">
        <f t="shared" si="200"/>
        <v>0</v>
      </c>
      <c r="AI51" s="5">
        <f t="shared" si="200"/>
        <v>0</v>
      </c>
      <c r="AJ51" s="5">
        <f t="shared" si="200"/>
        <v>0</v>
      </c>
      <c r="AK51" s="5">
        <f t="shared" si="200"/>
        <v>0</v>
      </c>
      <c r="AL51" s="5">
        <f t="shared" si="200"/>
        <v>0</v>
      </c>
      <c r="AM51" s="5">
        <f t="shared" si="200"/>
        <v>0</v>
      </c>
      <c r="AN51" s="5">
        <f t="shared" si="200"/>
        <v>0</v>
      </c>
      <c r="AO51" s="5">
        <f t="shared" si="200"/>
        <v>0</v>
      </c>
    </row>
    <row r="52" spans="2:41" s="9" customFormat="1">
      <c r="B52" s="9" t="s">
        <v>72</v>
      </c>
      <c r="D52" s="9">
        <f t="shared" ref="D52" si="201">D51/D49</f>
        <v>0.60890502228553045</v>
      </c>
      <c r="E52" s="9">
        <f t="shared" ref="E52" si="202">E51/E49</f>
        <v>0.62111983176236429</v>
      </c>
      <c r="F52" s="9">
        <f t="shared" ref="F52" si="203">F51/F49</f>
        <v>0.5822620658547587</v>
      </c>
      <c r="G52" s="9">
        <f t="shared" ref="G52" si="204">G51/G49</f>
        <v>0.56472842779513299</v>
      </c>
      <c r="H52" s="29">
        <f t="shared" ref="H52" si="205">H51/H49</f>
        <v>0.57474859554243074</v>
      </c>
      <c r="I52" s="9">
        <f t="shared" ref="I52" si="206">I51/I49</f>
        <v>0.61013306490128505</v>
      </c>
      <c r="J52" s="9">
        <f t="shared" ref="J52" si="207">J51/J49</f>
        <v>0.63884212760995218</v>
      </c>
      <c r="K52" s="9">
        <f t="shared" ref="K52" si="208">K51/K49</f>
        <v>0.65036714316238198</v>
      </c>
      <c r="L52" s="29">
        <f>L51/L49</f>
        <v>0.64976288618300027</v>
      </c>
      <c r="M52" s="9">
        <f t="shared" ref="M52" si="209">M51/M49</f>
        <v>0.6516185082695154</v>
      </c>
      <c r="N52" s="9">
        <f>N51/N49</f>
        <v>0.65760967132711456</v>
      </c>
      <c r="O52" s="9">
        <f t="shared" ref="O52" si="210">O51/O49</f>
        <v>0.6508441254167997</v>
      </c>
      <c r="P52" s="29">
        <f>P51/P49</f>
        <v>0.66418483673001405</v>
      </c>
      <c r="Q52" s="9">
        <f>Q51/Q49</f>
        <v>0.67598491434946839</v>
      </c>
      <c r="R52" s="9">
        <f t="shared" ref="R52" si="211">R51/R49</f>
        <v>0.68815524406372885</v>
      </c>
      <c r="S52" s="9" t="e">
        <f>S51/S49</f>
        <v>#DIV/0!</v>
      </c>
      <c r="T52" s="9" t="e">
        <f t="shared" ref="T52" si="212">T51/T49</f>
        <v>#DIV/0!</v>
      </c>
      <c r="AA52" s="9" t="e">
        <f>AA51/AA49</f>
        <v>#DIV/0!</v>
      </c>
      <c r="AB52" s="9" t="e">
        <f t="shared" ref="AB52:AO52" si="213">AB51/AB49</f>
        <v>#DIV/0!</v>
      </c>
      <c r="AC52" s="9">
        <f t="shared" si="213"/>
        <v>0.4646204456582459</v>
      </c>
      <c r="AD52" s="9">
        <f t="shared" si="213"/>
        <v>0.55974360523969968</v>
      </c>
      <c r="AE52" s="9">
        <f t="shared" si="213"/>
        <v>0.59025688752113425</v>
      </c>
      <c r="AF52" s="9">
        <f t="shared" si="213"/>
        <v>0.6240278448685217</v>
      </c>
      <c r="AG52" s="9">
        <f t="shared" si="213"/>
        <v>0.65263385679824215</v>
      </c>
      <c r="AH52" s="9" t="e">
        <f t="shared" si="213"/>
        <v>#DIV/0!</v>
      </c>
      <c r="AI52" s="9" t="e">
        <f t="shared" si="213"/>
        <v>#DIV/0!</v>
      </c>
      <c r="AJ52" s="9" t="e">
        <f t="shared" si="213"/>
        <v>#DIV/0!</v>
      </c>
      <c r="AK52" s="9" t="e">
        <f t="shared" si="213"/>
        <v>#DIV/0!</v>
      </c>
      <c r="AL52" s="9" t="e">
        <f t="shared" si="213"/>
        <v>#DIV/0!</v>
      </c>
      <c r="AM52" s="9" t="e">
        <f t="shared" si="213"/>
        <v>#DIV/0!</v>
      </c>
      <c r="AN52" s="9" t="e">
        <f t="shared" si="213"/>
        <v>#DIV/0!</v>
      </c>
      <c r="AO52" s="9" t="e">
        <f t="shared" si="213"/>
        <v>#DIV/0!</v>
      </c>
    </row>
    <row r="53" spans="2:41" s="6" customFormat="1">
      <c r="B53" s="6" t="s">
        <v>85</v>
      </c>
      <c r="H53" s="33"/>
      <c r="L53" s="33"/>
      <c r="P53" s="33"/>
    </row>
    <row r="54" spans="2:41" s="5" customFormat="1">
      <c r="B54" s="5" t="s">
        <v>86</v>
      </c>
      <c r="D54" s="5">
        <v>97877</v>
      </c>
      <c r="E54" s="5">
        <v>92663</v>
      </c>
      <c r="F54" s="5">
        <v>134727</v>
      </c>
      <c r="G54" s="5">
        <f>AE54-F54-E54-D54</f>
        <v>154050</v>
      </c>
      <c r="H54" s="31">
        <v>166804</v>
      </c>
      <c r="I54" s="5">
        <v>182903</v>
      </c>
      <c r="J54" s="5">
        <v>190971</v>
      </c>
      <c r="K54" s="5">
        <f>AF54-J54-I54-H54</f>
        <v>203287</v>
      </c>
      <c r="L54" s="31">
        <v>243912</v>
      </c>
      <c r="M54" s="5">
        <v>274645</v>
      </c>
      <c r="N54" s="5">
        <v>284477</v>
      </c>
      <c r="O54" s="5">
        <f>AG54-N54-M54-L54</f>
        <v>303473</v>
      </c>
      <c r="P54" s="31">
        <v>331558</v>
      </c>
      <c r="Q54" s="5">
        <v>343288</v>
      </c>
      <c r="R54" s="5">
        <v>355079</v>
      </c>
      <c r="AC54" s="5">
        <v>125642</v>
      </c>
      <c r="AD54" s="5">
        <v>293577</v>
      </c>
      <c r="AE54" s="5">
        <v>479317</v>
      </c>
      <c r="AF54" s="5">
        <v>743965</v>
      </c>
      <c r="AG54" s="5">
        <v>1106507</v>
      </c>
    </row>
    <row r="55" spans="2:41" s="5" customFormat="1">
      <c r="B55" s="5" t="s">
        <v>87</v>
      </c>
      <c r="D55" s="5">
        <v>33278</v>
      </c>
      <c r="E55" s="5">
        <v>36533</v>
      </c>
      <c r="F55" s="5">
        <v>74138</v>
      </c>
      <c r="G55" s="5">
        <f>AE55-F55-E55-D55</f>
        <v>93997</v>
      </c>
      <c r="H55" s="31">
        <v>109796</v>
      </c>
      <c r="I55" s="5">
        <v>118087</v>
      </c>
      <c r="J55" s="5">
        <v>115900</v>
      </c>
      <c r="K55" s="5">
        <f>AF55-J55-I55-H55</f>
        <v>123149</v>
      </c>
      <c r="L55" s="31">
        <v>150798</v>
      </c>
      <c r="M55" s="5">
        <v>183748</v>
      </c>
      <c r="N55" s="5">
        <v>211387</v>
      </c>
      <c r="O55" s="5">
        <f>AG55-N55-M55-L55</f>
        <v>242125</v>
      </c>
      <c r="P55" s="31">
        <v>277412</v>
      </c>
      <c r="Q55" s="5">
        <v>313996</v>
      </c>
      <c r="R55" s="5">
        <v>332065</v>
      </c>
      <c r="AC55" s="5">
        <v>68681</v>
      </c>
      <c r="AD55" s="5">
        <v>105160</v>
      </c>
      <c r="AE55" s="5">
        <v>237946</v>
      </c>
      <c r="AF55" s="5">
        <v>466932</v>
      </c>
      <c r="AG55" s="5">
        <v>788058</v>
      </c>
    </row>
    <row r="56" spans="2:41" s="8" customFormat="1">
      <c r="B56" s="8" t="s">
        <v>88</v>
      </c>
      <c r="D56" s="8">
        <v>31506</v>
      </c>
      <c r="E56" s="8">
        <v>31186</v>
      </c>
      <c r="F56" s="8">
        <v>53532</v>
      </c>
      <c r="G56" s="5">
        <f>AE56-F56-E56-D56</f>
        <v>59911</v>
      </c>
      <c r="H56" s="32">
        <v>60563</v>
      </c>
      <c r="I56" s="8">
        <v>65228</v>
      </c>
      <c r="J56" s="8">
        <v>64055</v>
      </c>
      <c r="K56" s="8">
        <f>AF56-J56-I56-H56</f>
        <v>75187</v>
      </c>
      <c r="L56" s="32">
        <v>68497</v>
      </c>
      <c r="M56" s="8">
        <v>73355</v>
      </c>
      <c r="N56" s="8">
        <v>76462</v>
      </c>
      <c r="O56" s="5">
        <f>AG56-N56-M56-L56</f>
        <v>77507</v>
      </c>
      <c r="P56" s="32">
        <v>78453</v>
      </c>
      <c r="Q56" s="8">
        <v>83749</v>
      </c>
      <c r="R56" s="8">
        <v>78704</v>
      </c>
      <c r="AC56" s="8">
        <v>36055</v>
      </c>
      <c r="AD56" s="8">
        <v>107542</v>
      </c>
      <c r="AE56" s="8">
        <v>176135</v>
      </c>
      <c r="AF56" s="8">
        <v>265033</v>
      </c>
      <c r="AG56" s="8">
        <v>295821</v>
      </c>
    </row>
    <row r="57" spans="2:41" s="11" customFormat="1">
      <c r="B57" s="11" t="s">
        <v>89</v>
      </c>
      <c r="D57" s="11">
        <f t="shared" ref="D57" si="214">SUM(D54:D56)</f>
        <v>162661</v>
      </c>
      <c r="E57" s="11">
        <f t="shared" ref="E57" si="215">SUM(E54:E56)</f>
        <v>160382</v>
      </c>
      <c r="F57" s="11">
        <f t="shared" ref="F57" si="216">SUM(F54:F56)</f>
        <v>262397</v>
      </c>
      <c r="G57" s="11">
        <f t="shared" ref="G57" si="217">SUM(G54:G56)</f>
        <v>307958</v>
      </c>
      <c r="H57" s="39">
        <f t="shared" ref="H57" si="218">SUM(H54:H56)</f>
        <v>337163</v>
      </c>
      <c r="I57" s="11">
        <f t="shared" ref="I57" si="219">SUM(I54:I56)</f>
        <v>366218</v>
      </c>
      <c r="J57" s="11">
        <f t="shared" ref="J57" si="220">SUM(J54:J56)</f>
        <v>370926</v>
      </c>
      <c r="K57" s="11">
        <f t="shared" ref="K57" si="221">SUM(K54:K56)</f>
        <v>401623</v>
      </c>
      <c r="L57" s="39">
        <f>SUM(L54:L56)</f>
        <v>463207</v>
      </c>
      <c r="M57" s="11">
        <f t="shared" ref="M57" si="222">SUM(M54:M56)</f>
        <v>531748</v>
      </c>
      <c r="N57" s="11">
        <f>SUM(N54:N56)</f>
        <v>572326</v>
      </c>
      <c r="O57" s="11">
        <f t="shared" ref="O57" si="223">SUM(O54:O56)</f>
        <v>623105</v>
      </c>
      <c r="P57" s="39">
        <f>SUM(P54:P56)</f>
        <v>687423</v>
      </c>
      <c r="Q57" s="11">
        <f>SUM(Q54:Q56)</f>
        <v>741033</v>
      </c>
      <c r="R57" s="11">
        <f t="shared" ref="R57" si="224">SUM(R54:R56)</f>
        <v>765848</v>
      </c>
      <c r="S57" s="11">
        <f>SUM(S54:S56)</f>
        <v>0</v>
      </c>
      <c r="T57" s="11">
        <f t="shared" ref="T57" si="225">SUM(T54:T56)</f>
        <v>0</v>
      </c>
      <c r="AA57" s="11">
        <f>SUM(AA54:AA56)</f>
        <v>0</v>
      </c>
      <c r="AB57" s="11">
        <f t="shared" ref="AB57:AO57" si="226">SUM(AB54:AB56)</f>
        <v>0</v>
      </c>
      <c r="AC57" s="11">
        <f t="shared" si="226"/>
        <v>230378</v>
      </c>
      <c r="AD57" s="11">
        <f t="shared" si="226"/>
        <v>506279</v>
      </c>
      <c r="AE57" s="11">
        <f t="shared" si="226"/>
        <v>893398</v>
      </c>
      <c r="AF57" s="11">
        <f t="shared" si="226"/>
        <v>1475930</v>
      </c>
      <c r="AG57" s="11">
        <f t="shared" si="226"/>
        <v>2190386</v>
      </c>
      <c r="AH57" s="11">
        <f t="shared" si="226"/>
        <v>0</v>
      </c>
      <c r="AI57" s="11">
        <f t="shared" si="226"/>
        <v>0</v>
      </c>
      <c r="AJ57" s="11">
        <f t="shared" si="226"/>
        <v>0</v>
      </c>
      <c r="AK57" s="11">
        <f t="shared" si="226"/>
        <v>0</v>
      </c>
      <c r="AL57" s="11">
        <f t="shared" si="226"/>
        <v>0</v>
      </c>
      <c r="AM57" s="11">
        <f t="shared" si="226"/>
        <v>0</v>
      </c>
      <c r="AN57" s="11">
        <f t="shared" si="226"/>
        <v>0</v>
      </c>
      <c r="AO57" s="11">
        <f t="shared" si="226"/>
        <v>0</v>
      </c>
    </row>
    <row r="58" spans="2:41" s="5" customFormat="1">
      <c r="B58" s="5" t="s">
        <v>90</v>
      </c>
      <c r="D58" s="5">
        <f t="shared" ref="D58" si="227">D51-D57</f>
        <v>-96403</v>
      </c>
      <c r="E58" s="5">
        <f t="shared" ref="E58" si="228">E51-E57</f>
        <v>-77683</v>
      </c>
      <c r="F58" s="5">
        <f t="shared" ref="F58" si="229">F51-F57</f>
        <v>-169454</v>
      </c>
      <c r="G58" s="5">
        <f t="shared" ref="G58" si="230">G51-G57</f>
        <v>-200397</v>
      </c>
      <c r="H58" s="31">
        <f t="shared" ref="H58" si="231">H51-H57</f>
        <v>-205595</v>
      </c>
      <c r="I58" s="5">
        <f t="shared" ref="I58" si="232">I51-I57</f>
        <v>-200141</v>
      </c>
      <c r="J58" s="5">
        <f t="shared" ref="J58" si="233">J51-J57</f>
        <v>-157271</v>
      </c>
      <c r="K58" s="5">
        <f t="shared" ref="K58" si="234">K51-K57</f>
        <v>-152029</v>
      </c>
      <c r="L58" s="31">
        <f>L51-L57</f>
        <v>-188766</v>
      </c>
      <c r="M58" s="5">
        <f t="shared" ref="M58" si="235">M51-M57</f>
        <v>-207732</v>
      </c>
      <c r="N58" s="5">
        <f>N51-N57</f>
        <v>-206019</v>
      </c>
      <c r="O58" s="5">
        <f t="shared" ref="O58" si="236">O51-O57</f>
        <v>-239750</v>
      </c>
      <c r="P58" s="31">
        <f>P51-P57</f>
        <v>-273238</v>
      </c>
      <c r="Q58" s="5">
        <f>Q51-Q57</f>
        <v>-285407</v>
      </c>
      <c r="R58" s="5">
        <f t="shared" ref="R58" si="237">R51-R57</f>
        <v>-260623</v>
      </c>
      <c r="S58" s="5">
        <f>S51-S57</f>
        <v>0</v>
      </c>
      <c r="T58" s="5">
        <f t="shared" ref="T58" si="238">T51-T57</f>
        <v>0</v>
      </c>
      <c r="AA58" s="5">
        <f>AA51-AA57</f>
        <v>0</v>
      </c>
      <c r="AB58" s="5">
        <f t="shared" ref="AB58:AO58" si="239">AB51-AB57</f>
        <v>0</v>
      </c>
      <c r="AC58" s="5">
        <f t="shared" si="239"/>
        <v>-185465</v>
      </c>
      <c r="AD58" s="5">
        <f t="shared" si="239"/>
        <v>-358088</v>
      </c>
      <c r="AE58" s="5">
        <f t="shared" si="239"/>
        <v>-543937</v>
      </c>
      <c r="AF58" s="5">
        <f t="shared" si="239"/>
        <v>-715036</v>
      </c>
      <c r="AG58" s="5">
        <f t="shared" si="239"/>
        <v>-842267</v>
      </c>
      <c r="AH58" s="5">
        <f t="shared" si="239"/>
        <v>0</v>
      </c>
      <c r="AI58" s="5">
        <f t="shared" si="239"/>
        <v>0</v>
      </c>
      <c r="AJ58" s="5">
        <f t="shared" si="239"/>
        <v>0</v>
      </c>
      <c r="AK58" s="5">
        <f t="shared" si="239"/>
        <v>0</v>
      </c>
      <c r="AL58" s="5">
        <f t="shared" si="239"/>
        <v>0</v>
      </c>
      <c r="AM58" s="5">
        <f t="shared" si="239"/>
        <v>0</v>
      </c>
      <c r="AN58" s="5">
        <f t="shared" si="239"/>
        <v>0</v>
      </c>
      <c r="AO58" s="5">
        <f t="shared" si="239"/>
        <v>0</v>
      </c>
    </row>
    <row r="59" spans="2:41" s="9" customFormat="1">
      <c r="B59" s="9" t="s">
        <v>91</v>
      </c>
      <c r="D59" s="9">
        <f t="shared" ref="D59" si="240">D58/D49</f>
        <v>-0.88593484354179108</v>
      </c>
      <c r="E59" s="9">
        <f t="shared" ref="E59" si="241">E58/E49</f>
        <v>-0.58344661834841716</v>
      </c>
      <c r="F59" s="9">
        <f t="shared" ref="F59" si="242">F58/F49</f>
        <v>-1.0615822182128001</v>
      </c>
      <c r="G59" s="9">
        <f t="shared" ref="G59" si="243">G58/G49</f>
        <v>-1.0521460635812354</v>
      </c>
      <c r="H59" s="29">
        <f t="shared" ref="H59" si="244">H58/H49</f>
        <v>-0.89813204959067594</v>
      </c>
      <c r="I59" s="9">
        <f t="shared" ref="I59" si="245">I58/I49</f>
        <v>-0.73527726140530059</v>
      </c>
      <c r="J59" s="9">
        <f t="shared" ref="J59" si="246">J58/J49</f>
        <v>-0.47025035806016607</v>
      </c>
      <c r="K59" s="9">
        <f t="shared" ref="K59" si="247">K58/K49</f>
        <v>-0.3961420002397244</v>
      </c>
      <c r="L59" s="29">
        <f>L58/L49</f>
        <v>-0.44691988796579313</v>
      </c>
      <c r="M59" s="9">
        <f t="shared" ref="M59" si="248">M58/M49</f>
        <v>-0.41776336958620247</v>
      </c>
      <c r="N59" s="9">
        <f>N58/N49</f>
        <v>-0.369853939119757</v>
      </c>
      <c r="O59" s="9">
        <f t="shared" ref="O59" si="249">O58/O49</f>
        <v>-0.40703754762211974</v>
      </c>
      <c r="P59" s="29">
        <f>P58/P49</f>
        <v>-0.4381629861497533</v>
      </c>
      <c r="Q59" s="9">
        <f>Q58/Q49</f>
        <v>-0.42344121373613169</v>
      </c>
      <c r="R59" s="9">
        <f t="shared" ref="R59" si="250">R58/R49</f>
        <v>-0.35498853812384817</v>
      </c>
      <c r="S59" s="9" t="e">
        <f>S58/S49</f>
        <v>#DIV/0!</v>
      </c>
      <c r="T59" s="9" t="e">
        <f t="shared" ref="T59" si="251">T58/T49</f>
        <v>#DIV/0!</v>
      </c>
      <c r="AA59" s="9" t="e">
        <f>AA58/AA49</f>
        <v>#DIV/0!</v>
      </c>
      <c r="AB59" s="9" t="e">
        <f t="shared" ref="AB59:AO59" si="252">AB58/AB49</f>
        <v>#DIV/0!</v>
      </c>
      <c r="AC59" s="9">
        <f t="shared" si="252"/>
        <v>-1.9186166801150353</v>
      </c>
      <c r="AD59" s="9">
        <f t="shared" si="252"/>
        <v>-1.3525616812969314</v>
      </c>
      <c r="AE59" s="9">
        <f t="shared" si="252"/>
        <v>-0.91873645593523512</v>
      </c>
      <c r="AF59" s="9">
        <f t="shared" si="252"/>
        <v>-0.58641857352457549</v>
      </c>
      <c r="AG59" s="9">
        <f t="shared" si="252"/>
        <v>-0.40774735810702539</v>
      </c>
      <c r="AH59" s="9" t="e">
        <f t="shared" si="252"/>
        <v>#DIV/0!</v>
      </c>
      <c r="AI59" s="9" t="e">
        <f t="shared" si="252"/>
        <v>#DIV/0!</v>
      </c>
      <c r="AJ59" s="9" t="e">
        <f t="shared" si="252"/>
        <v>#DIV/0!</v>
      </c>
      <c r="AK59" s="9" t="e">
        <f t="shared" si="252"/>
        <v>#DIV/0!</v>
      </c>
      <c r="AL59" s="9" t="e">
        <f t="shared" si="252"/>
        <v>#DIV/0!</v>
      </c>
      <c r="AM59" s="9" t="e">
        <f t="shared" si="252"/>
        <v>#DIV/0!</v>
      </c>
      <c r="AN59" s="9" t="e">
        <f t="shared" si="252"/>
        <v>#DIV/0!</v>
      </c>
      <c r="AO59" s="9" t="e">
        <f t="shared" si="252"/>
        <v>#DIV/0!</v>
      </c>
    </row>
    <row r="60" spans="2:41" s="6" customFormat="1">
      <c r="B60" s="6" t="s">
        <v>92</v>
      </c>
      <c r="H60" s="33"/>
      <c r="L60" s="33"/>
      <c r="P60" s="33"/>
    </row>
    <row r="61" spans="2:41" s="5" customFormat="1">
      <c r="B61" s="5" t="s">
        <v>93</v>
      </c>
      <c r="D61" s="5">
        <v>2448</v>
      </c>
      <c r="E61" s="5">
        <v>1689</v>
      </c>
      <c r="F61" s="5">
        <v>1517</v>
      </c>
      <c r="G61" s="5">
        <f>AE61-F61-E61-D61</f>
        <v>1853</v>
      </c>
      <c r="H61" s="31">
        <v>2612</v>
      </c>
      <c r="I61" s="5">
        <v>2190</v>
      </c>
      <c r="J61" s="5">
        <v>1985</v>
      </c>
      <c r="K61" s="5">
        <f>AF61-J61-I61-H61</f>
        <v>2342</v>
      </c>
      <c r="L61" s="31">
        <v>4759</v>
      </c>
      <c r="M61" s="5">
        <v>11692</v>
      </c>
      <c r="N61" s="5">
        <v>21857</v>
      </c>
      <c r="O61" s="5">
        <f>AG61-N61-M61-L61</f>
        <v>35531</v>
      </c>
      <c r="P61" s="31">
        <v>43131</v>
      </c>
      <c r="Q61" s="5">
        <v>50280</v>
      </c>
      <c r="R61" s="5">
        <v>53491</v>
      </c>
      <c r="AC61" s="5">
        <v>8759</v>
      </c>
      <c r="AD61" s="5">
        <v>11551</v>
      </c>
      <c r="AE61" s="5">
        <v>7507</v>
      </c>
      <c r="AF61" s="5">
        <v>9129</v>
      </c>
      <c r="AG61" s="5">
        <v>73839</v>
      </c>
    </row>
    <row r="62" spans="2:41" s="8" customFormat="1">
      <c r="B62" s="8" t="s">
        <v>92</v>
      </c>
      <c r="D62" s="8">
        <v>67</v>
      </c>
      <c r="E62" s="8">
        <v>-1109</v>
      </c>
      <c r="F62" s="8">
        <v>-519</v>
      </c>
      <c r="G62" s="8">
        <f>AE62-F62-E62-D62</f>
        <v>951</v>
      </c>
      <c r="H62" s="32">
        <v>-488</v>
      </c>
      <c r="I62" s="8">
        <v>8746</v>
      </c>
      <c r="J62" s="8">
        <v>1609</v>
      </c>
      <c r="K62" s="8">
        <f>AF62-J62-I62-H62</f>
        <v>19080</v>
      </c>
      <c r="L62" s="32">
        <v>-8481</v>
      </c>
      <c r="M62" s="8">
        <v>-22920</v>
      </c>
      <c r="N62" s="8">
        <v>-13271</v>
      </c>
      <c r="O62" s="8">
        <f>AG62-N62-M62-L62</f>
        <v>-2893</v>
      </c>
      <c r="P62" s="32">
        <v>-2562</v>
      </c>
      <c r="Q62" s="8">
        <v>4086</v>
      </c>
      <c r="R62" s="8">
        <v>-4170</v>
      </c>
      <c r="AC62" s="8">
        <v>-502</v>
      </c>
      <c r="AD62" s="8">
        <v>-1005</v>
      </c>
      <c r="AE62" s="8">
        <v>-610</v>
      </c>
      <c r="AF62" s="8">
        <v>28947</v>
      </c>
      <c r="AG62" s="8">
        <v>-47565</v>
      </c>
    </row>
    <row r="63" spans="2:41" s="5" customFormat="1">
      <c r="B63" s="5" t="s">
        <v>94</v>
      </c>
      <c r="D63" s="5">
        <f t="shared" ref="D63" si="253">D58+SUM(D61:D62)</f>
        <v>-93888</v>
      </c>
      <c r="E63" s="5">
        <f t="shared" ref="E63" si="254">E58+SUM(E61:E62)</f>
        <v>-77103</v>
      </c>
      <c r="F63" s="5">
        <f t="shared" ref="F63" si="255">F58+SUM(F61:F62)</f>
        <v>-168456</v>
      </c>
      <c r="G63" s="5">
        <f t="shared" ref="G63" si="256">G58+SUM(G61:G62)</f>
        <v>-197593</v>
      </c>
      <c r="H63" s="31">
        <f t="shared" ref="H63" si="257">H58+SUM(H61:H62)</f>
        <v>-203471</v>
      </c>
      <c r="I63" s="5">
        <f t="shared" ref="I63" si="258">I58+SUM(I61:I62)</f>
        <v>-189205</v>
      </c>
      <c r="J63" s="5">
        <f t="shared" ref="J63" si="259">J58+SUM(J61:J62)</f>
        <v>-153677</v>
      </c>
      <c r="K63" s="5">
        <f t="shared" ref="K63" si="260">K58+SUM(K61:K62)</f>
        <v>-130607</v>
      </c>
      <c r="L63" s="31">
        <f>L58+SUM(L61:L62)</f>
        <v>-192488</v>
      </c>
      <c r="M63" s="5">
        <f t="shared" ref="M63" si="261">M58+SUM(M61:M62)</f>
        <v>-218960</v>
      </c>
      <c r="N63" s="5">
        <f>N58+SUM(N61:N62)</f>
        <v>-197433</v>
      </c>
      <c r="O63" s="5">
        <f t="shared" ref="O63" si="262">O58+SUM(O61:O62)</f>
        <v>-207112</v>
      </c>
      <c r="P63" s="31">
        <f>P58+SUM(P61:P62)</f>
        <v>-232669</v>
      </c>
      <c r="Q63" s="5">
        <f>Q58+SUM(Q61:Q62)</f>
        <v>-231041</v>
      </c>
      <c r="R63" s="5">
        <f t="shared" ref="R63" si="263">R58+SUM(R61:R62)</f>
        <v>-211302</v>
      </c>
      <c r="S63" s="5">
        <f>S58+SUM(S61:S62)</f>
        <v>0</v>
      </c>
      <c r="T63" s="5">
        <f t="shared" ref="T63" si="264">T58+SUM(T61:T62)</f>
        <v>0</v>
      </c>
      <c r="AA63" s="5">
        <f>AA58+SUM(AA61:AA62)</f>
        <v>0</v>
      </c>
      <c r="AB63" s="5">
        <f t="shared" ref="AB63:AO63" si="265">AB58+SUM(AB61:AB62)</f>
        <v>0</v>
      </c>
      <c r="AC63" s="5">
        <f t="shared" si="265"/>
        <v>-177208</v>
      </c>
      <c r="AD63" s="5">
        <f t="shared" si="265"/>
        <v>-347542</v>
      </c>
      <c r="AE63" s="5">
        <f t="shared" si="265"/>
        <v>-537040</v>
      </c>
      <c r="AF63" s="5">
        <f t="shared" si="265"/>
        <v>-676960</v>
      </c>
      <c r="AG63" s="5">
        <f t="shared" si="265"/>
        <v>-815993</v>
      </c>
      <c r="AH63" s="5">
        <f t="shared" si="265"/>
        <v>0</v>
      </c>
      <c r="AI63" s="5">
        <f t="shared" si="265"/>
        <v>0</v>
      </c>
      <c r="AJ63" s="5">
        <f t="shared" si="265"/>
        <v>0</v>
      </c>
      <c r="AK63" s="5">
        <f t="shared" si="265"/>
        <v>0</v>
      </c>
      <c r="AL63" s="5">
        <f t="shared" si="265"/>
        <v>0</v>
      </c>
      <c r="AM63" s="5">
        <f t="shared" si="265"/>
        <v>0</v>
      </c>
      <c r="AN63" s="5">
        <f t="shared" si="265"/>
        <v>0</v>
      </c>
      <c r="AO63" s="5">
        <f t="shared" si="265"/>
        <v>0</v>
      </c>
    </row>
    <row r="64" spans="2:41" s="8" customFormat="1">
      <c r="B64" s="8" t="s">
        <v>95</v>
      </c>
      <c r="D64" s="8">
        <v>-244</v>
      </c>
      <c r="E64" s="8">
        <v>531</v>
      </c>
      <c r="F64" s="8">
        <v>433</v>
      </c>
      <c r="G64" s="8">
        <f>AE64-F64-E64-D64</f>
        <v>1342</v>
      </c>
      <c r="H64" s="32">
        <v>-251</v>
      </c>
      <c r="I64" s="8">
        <v>514</v>
      </c>
      <c r="J64" s="8">
        <v>1179</v>
      </c>
      <c r="K64" s="8">
        <f>AF64-J64-I64-H64</f>
        <v>1546</v>
      </c>
      <c r="L64" s="32">
        <v>-26694</v>
      </c>
      <c r="M64" s="8">
        <v>3846</v>
      </c>
      <c r="N64" s="8">
        <v>4009</v>
      </c>
      <c r="O64" s="8">
        <f>AG64-N64-M64-L64</f>
        <v>372</v>
      </c>
      <c r="P64" s="32">
        <v>-6605</v>
      </c>
      <c r="Q64" s="8">
        <v>-3721</v>
      </c>
      <c r="R64" s="8">
        <v>3392</v>
      </c>
      <c r="AC64" s="8">
        <v>820</v>
      </c>
      <c r="AD64" s="8">
        <v>993</v>
      </c>
      <c r="AE64" s="8">
        <v>2062</v>
      </c>
      <c r="AF64" s="8">
        <v>2988</v>
      </c>
      <c r="AG64" s="8">
        <v>-18467</v>
      </c>
    </row>
    <row r="65" spans="1:41" s="5" customFormat="1">
      <c r="B65" s="5" t="s">
        <v>96</v>
      </c>
      <c r="D65" s="5">
        <f t="shared" ref="D65" si="266">D63-D64</f>
        <v>-93644</v>
      </c>
      <c r="E65" s="5">
        <f t="shared" ref="E65" si="267">E63-E64</f>
        <v>-77634</v>
      </c>
      <c r="F65" s="5">
        <f t="shared" ref="F65" si="268">F63-F64</f>
        <v>-168889</v>
      </c>
      <c r="G65" s="5">
        <f t="shared" ref="G65" si="269">G63-G64</f>
        <v>-198935</v>
      </c>
      <c r="H65" s="31">
        <f t="shared" ref="H65" si="270">H63-H64</f>
        <v>-203220</v>
      </c>
      <c r="I65" s="5">
        <f t="shared" ref="I65" si="271">I63-I64</f>
        <v>-189719</v>
      </c>
      <c r="J65" s="5">
        <f t="shared" ref="J65" si="272">J63-J64</f>
        <v>-154856</v>
      </c>
      <c r="K65" s="5">
        <f t="shared" ref="K65" si="273">K63-K64</f>
        <v>-132153</v>
      </c>
      <c r="L65" s="31">
        <f>L63-L64</f>
        <v>-165794</v>
      </c>
      <c r="M65" s="5">
        <f t="shared" ref="M65" si="274">M63-M64</f>
        <v>-222806</v>
      </c>
      <c r="N65" s="5">
        <f>N63-N64</f>
        <v>-201442</v>
      </c>
      <c r="O65" s="5">
        <f t="shared" ref="O65" si="275">O63-O64</f>
        <v>-207484</v>
      </c>
      <c r="P65" s="31">
        <f>P63-P64</f>
        <v>-226064</v>
      </c>
      <c r="Q65" s="5">
        <f>Q63-Q64</f>
        <v>-227320</v>
      </c>
      <c r="R65" s="5">
        <f t="shared" ref="R65" si="276">R63-R64</f>
        <v>-214694</v>
      </c>
      <c r="S65" s="5">
        <f>S63-S64</f>
        <v>0</v>
      </c>
      <c r="T65" s="5">
        <f t="shared" ref="T65" si="277">T63-T64</f>
        <v>0</v>
      </c>
      <c r="AA65" s="5">
        <f>AA63-AA64</f>
        <v>0</v>
      </c>
      <c r="AB65" s="5">
        <f t="shared" ref="AB65:AO65" si="278">AB63-AB64</f>
        <v>0</v>
      </c>
      <c r="AC65" s="5">
        <f t="shared" si="278"/>
        <v>-178028</v>
      </c>
      <c r="AD65" s="5">
        <f t="shared" si="278"/>
        <v>-348535</v>
      </c>
      <c r="AE65" s="5">
        <f t="shared" si="278"/>
        <v>-539102</v>
      </c>
      <c r="AF65" s="5">
        <f t="shared" si="278"/>
        <v>-679948</v>
      </c>
      <c r="AG65" s="5">
        <f t="shared" si="278"/>
        <v>-797526</v>
      </c>
      <c r="AH65" s="5">
        <f t="shared" si="278"/>
        <v>0</v>
      </c>
      <c r="AI65" s="5">
        <f t="shared" si="278"/>
        <v>0</v>
      </c>
      <c r="AJ65" s="5">
        <f t="shared" si="278"/>
        <v>0</v>
      </c>
      <c r="AK65" s="5">
        <f t="shared" si="278"/>
        <v>0</v>
      </c>
      <c r="AL65" s="5">
        <f t="shared" si="278"/>
        <v>0</v>
      </c>
      <c r="AM65" s="5">
        <f t="shared" si="278"/>
        <v>0</v>
      </c>
      <c r="AN65" s="5">
        <f t="shared" si="278"/>
        <v>0</v>
      </c>
      <c r="AO65" s="5">
        <f t="shared" si="278"/>
        <v>0</v>
      </c>
    </row>
    <row r="66" spans="1:41" s="8" customFormat="1">
      <c r="B66" s="8" t="s">
        <v>97</v>
      </c>
      <c r="D66" s="8">
        <v>0</v>
      </c>
      <c r="E66" s="8">
        <v>0</v>
      </c>
      <c r="F66" s="8">
        <v>0</v>
      </c>
      <c r="G66" s="5">
        <f>AE66-F66-E66-D66</f>
        <v>0</v>
      </c>
      <c r="H66" s="32">
        <v>0</v>
      </c>
      <c r="I66" s="8">
        <v>0</v>
      </c>
      <c r="J66" s="8">
        <v>0</v>
      </c>
      <c r="K66" s="5">
        <f>AF66-J66-I66-H66</f>
        <v>0</v>
      </c>
      <c r="L66" s="32">
        <v>0</v>
      </c>
      <c r="M66" s="8">
        <v>0</v>
      </c>
      <c r="N66" s="8">
        <v>-506</v>
      </c>
      <c r="O66" s="5">
        <f>AG66-N66-M66-L66</f>
        <v>-315</v>
      </c>
      <c r="P66" s="32">
        <v>-437</v>
      </c>
      <c r="Q66" s="8">
        <v>-453</v>
      </c>
      <c r="R66" s="8">
        <v>-443</v>
      </c>
      <c r="AC66" s="8">
        <v>0</v>
      </c>
      <c r="AD66" s="8">
        <v>0</v>
      </c>
      <c r="AE66" s="8">
        <v>0</v>
      </c>
      <c r="AF66" s="8">
        <v>0</v>
      </c>
      <c r="AG66" s="8">
        <v>-821</v>
      </c>
    </row>
    <row r="67" spans="1:41" s="5" customFormat="1">
      <c r="B67" s="5" t="s">
        <v>98</v>
      </c>
      <c r="D67" s="5">
        <f t="shared" ref="D67" si="279">D65-D66</f>
        <v>-93644</v>
      </c>
      <c r="E67" s="5">
        <f t="shared" ref="E67" si="280">E65-E66</f>
        <v>-77634</v>
      </c>
      <c r="F67" s="5">
        <f t="shared" ref="F67" si="281">F65-F66</f>
        <v>-168889</v>
      </c>
      <c r="G67" s="5">
        <f t="shared" ref="G67" si="282">G65-G66</f>
        <v>-198935</v>
      </c>
      <c r="H67" s="31">
        <f t="shared" ref="H67" si="283">H65-H66</f>
        <v>-203220</v>
      </c>
      <c r="I67" s="5">
        <f t="shared" ref="I67" si="284">I65-I66</f>
        <v>-189719</v>
      </c>
      <c r="J67" s="5">
        <f t="shared" ref="J67" si="285">J65-J66</f>
        <v>-154856</v>
      </c>
      <c r="K67" s="5">
        <f t="shared" ref="K67" si="286">K65-K66</f>
        <v>-132153</v>
      </c>
      <c r="L67" s="31">
        <f>L65-L66</f>
        <v>-165794</v>
      </c>
      <c r="M67" s="5">
        <f t="shared" ref="M67" si="287">M65-M66</f>
        <v>-222806</v>
      </c>
      <c r="N67" s="5">
        <f>N65-N66</f>
        <v>-200936</v>
      </c>
      <c r="O67" s="5">
        <f t="shared" ref="O67" si="288">O65-O66</f>
        <v>-207169</v>
      </c>
      <c r="P67" s="31">
        <f>P65-P66</f>
        <v>-225627</v>
      </c>
      <c r="Q67" s="5">
        <f>Q65-Q66</f>
        <v>-226867</v>
      </c>
      <c r="R67" s="5">
        <f t="shared" ref="R67" si="289">R65-R66</f>
        <v>-214251</v>
      </c>
      <c r="S67" s="5">
        <f>S65-S66</f>
        <v>0</v>
      </c>
      <c r="T67" s="5">
        <f t="shared" ref="T67" si="290">T65-T66</f>
        <v>0</v>
      </c>
      <c r="AA67" s="5">
        <f>AA65-AA66</f>
        <v>0</v>
      </c>
      <c r="AB67" s="5">
        <f t="shared" ref="AB67:AO67" si="291">AB65-AB66</f>
        <v>0</v>
      </c>
      <c r="AC67" s="5">
        <f t="shared" si="291"/>
        <v>-178028</v>
      </c>
      <c r="AD67" s="5">
        <f t="shared" si="291"/>
        <v>-348535</v>
      </c>
      <c r="AE67" s="5">
        <f t="shared" si="291"/>
        <v>-539102</v>
      </c>
      <c r="AF67" s="5">
        <f t="shared" si="291"/>
        <v>-679948</v>
      </c>
      <c r="AG67" s="5">
        <f t="shared" si="291"/>
        <v>-796705</v>
      </c>
      <c r="AH67" s="5">
        <f t="shared" si="291"/>
        <v>0</v>
      </c>
      <c r="AI67" s="5">
        <f t="shared" si="291"/>
        <v>0</v>
      </c>
      <c r="AJ67" s="5">
        <f t="shared" si="291"/>
        <v>0</v>
      </c>
      <c r="AK67" s="5">
        <f t="shared" si="291"/>
        <v>0</v>
      </c>
      <c r="AL67" s="5">
        <f t="shared" si="291"/>
        <v>0</v>
      </c>
      <c r="AM67" s="5">
        <f t="shared" si="291"/>
        <v>0</v>
      </c>
      <c r="AN67" s="5">
        <f t="shared" si="291"/>
        <v>0</v>
      </c>
      <c r="AO67" s="5">
        <f t="shared" si="291"/>
        <v>0</v>
      </c>
    </row>
    <row r="68" spans="1:41" s="5" customFormat="1">
      <c r="H68" s="31"/>
      <c r="L68" s="31"/>
      <c r="P68" s="31"/>
    </row>
    <row r="69" spans="1:41" s="17" customFormat="1">
      <c r="B69" s="17" t="s">
        <v>99</v>
      </c>
      <c r="D69" s="17">
        <f t="shared" ref="D69" si="292">D67/D70</f>
        <v>-1.7244358063468386</v>
      </c>
      <c r="E69" s="17">
        <f t="shared" ref="E69" si="293">E67/E70</f>
        <v>-1.3100431154605219</v>
      </c>
      <c r="F69" s="17">
        <f t="shared" ref="F69" si="294">F67/F70</f>
        <v>-1.0121101563988824</v>
      </c>
      <c r="G69" s="17" t="e">
        <f t="shared" ref="G69" si="295">G67/G70</f>
        <v>#DIV/0!</v>
      </c>
      <c r="H69" s="40">
        <f t="shared" ref="H69" si="296">H67/H70</f>
        <v>-0.69742540822139709</v>
      </c>
      <c r="I69" s="17">
        <f t="shared" ref="I69" si="297">I67/I70</f>
        <v>-0.63724610956042149</v>
      </c>
      <c r="J69" s="17">
        <f t="shared" ref="J69" si="298">J67/J70</f>
        <v>-0.51106410082935383</v>
      </c>
      <c r="K69" s="17" t="e">
        <f t="shared" ref="K69" si="299">K67/K70</f>
        <v>#DIV/0!</v>
      </c>
      <c r="L69" s="40">
        <f>L67/L70</f>
        <v>-0.52740002735708313</v>
      </c>
      <c r="M69" s="17">
        <f t="shared" ref="M69" si="300">M67/M70</f>
        <v>-0.69986430285592227</v>
      </c>
      <c r="N69" s="17">
        <f>N67/N70</f>
        <v>-0.62766020585065674</v>
      </c>
      <c r="O69" s="17" t="e">
        <f t="shared" ref="O69" si="301">O67/O70</f>
        <v>#DIV/0!</v>
      </c>
      <c r="P69" s="40">
        <f>P67/P70</f>
        <v>-0.69604234984899294</v>
      </c>
      <c r="Q69" s="17">
        <f>Q67/Q70</f>
        <v>-0.6930728458612736</v>
      </c>
      <c r="R69" s="17">
        <f t="shared" ref="R69" si="302">R67/R70</f>
        <v>-0.65060581215268287</v>
      </c>
      <c r="S69" s="17" t="e">
        <f>S67/S70</f>
        <v>#DIV/0!</v>
      </c>
      <c r="T69" s="17" t="e">
        <f t="shared" ref="T69" si="303">T67/T70</f>
        <v>#DIV/0!</v>
      </c>
      <c r="AA69" s="17" t="e">
        <f>AA67/AA70</f>
        <v>#DIV/0!</v>
      </c>
      <c r="AB69" s="17" t="e">
        <f t="shared" ref="AB69:AO69" si="304">AB67/AB70</f>
        <v>#DIV/0!</v>
      </c>
      <c r="AC69" s="17" t="e">
        <f t="shared" si="304"/>
        <v>#DIV/0!</v>
      </c>
      <c r="AD69" s="17">
        <f t="shared" si="304"/>
        <v>-7.7715692235022003</v>
      </c>
      <c r="AE69" s="17">
        <f t="shared" si="304"/>
        <v>-3.8068680135298312</v>
      </c>
      <c r="AF69" s="17">
        <f t="shared" si="304"/>
        <v>-2.2644326995767186</v>
      </c>
      <c r="AG69" s="17">
        <f t="shared" si="304"/>
        <v>-2.4996235057885987</v>
      </c>
      <c r="AH69" s="17" t="e">
        <f t="shared" si="304"/>
        <v>#DIV/0!</v>
      </c>
      <c r="AI69" s="17" t="e">
        <f t="shared" si="304"/>
        <v>#DIV/0!</v>
      </c>
      <c r="AJ69" s="17" t="e">
        <f t="shared" si="304"/>
        <v>#DIV/0!</v>
      </c>
      <c r="AK69" s="17" t="e">
        <f t="shared" si="304"/>
        <v>#DIV/0!</v>
      </c>
      <c r="AL69" s="17" t="e">
        <f t="shared" si="304"/>
        <v>#DIV/0!</v>
      </c>
      <c r="AM69" s="17" t="e">
        <f t="shared" si="304"/>
        <v>#DIV/0!</v>
      </c>
      <c r="AN69" s="17" t="e">
        <f t="shared" si="304"/>
        <v>#DIV/0!</v>
      </c>
      <c r="AO69" s="17" t="e">
        <f t="shared" si="304"/>
        <v>#DIV/0!</v>
      </c>
    </row>
    <row r="70" spans="1:41" s="5" customFormat="1">
      <c r="B70" s="5" t="s">
        <v>1</v>
      </c>
      <c r="D70" s="5">
        <v>54304.137999999999</v>
      </c>
      <c r="E70" s="5">
        <v>59260.644999999997</v>
      </c>
      <c r="F70" s="5">
        <v>166868.20000000001</v>
      </c>
      <c r="H70" s="31">
        <v>291386</v>
      </c>
      <c r="I70" s="5">
        <v>297717</v>
      </c>
      <c r="J70" s="5">
        <v>303007</v>
      </c>
      <c r="L70" s="31">
        <v>314361</v>
      </c>
      <c r="M70" s="5">
        <v>318356</v>
      </c>
      <c r="N70" s="5">
        <v>320135</v>
      </c>
      <c r="P70" s="31">
        <v>324157</v>
      </c>
      <c r="Q70" s="5">
        <v>327335</v>
      </c>
      <c r="R70" s="5">
        <v>329310</v>
      </c>
      <c r="AD70" s="5">
        <v>44847.442000000003</v>
      </c>
      <c r="AE70" s="5">
        <v>141613</v>
      </c>
      <c r="AF70" s="5">
        <v>300273</v>
      </c>
      <c r="AG70" s="5">
        <v>318730</v>
      </c>
    </row>
    <row r="71" spans="1:41" s="5" customFormat="1">
      <c r="H71" s="31"/>
      <c r="L71" s="31"/>
      <c r="P71" s="31"/>
    </row>
    <row r="72" spans="1:41" s="14" customFormat="1">
      <c r="H72" s="41"/>
      <c r="L72" s="41"/>
      <c r="P72" s="41"/>
    </row>
    <row r="73" spans="1:41" s="7" customFormat="1">
      <c r="A73" s="7" t="s">
        <v>59</v>
      </c>
      <c r="B73" s="7" t="s">
        <v>100</v>
      </c>
      <c r="H73" s="37"/>
      <c r="L73" s="37"/>
      <c r="P73" s="37"/>
    </row>
    <row r="74" spans="1:41" s="6" customFormat="1">
      <c r="B74" s="6" t="s">
        <v>101</v>
      </c>
      <c r="H74" s="33"/>
      <c r="L74" s="33"/>
      <c r="P74" s="33"/>
    </row>
    <row r="75" spans="1:41" s="5" customFormat="1">
      <c r="B75" s="5" t="s">
        <v>102</v>
      </c>
      <c r="G75" s="5">
        <f>AE75</f>
        <v>820177</v>
      </c>
      <c r="H75" s="31">
        <v>644674</v>
      </c>
      <c r="I75" s="5">
        <v>698548</v>
      </c>
      <c r="J75" s="5">
        <v>935217</v>
      </c>
      <c r="K75" s="5">
        <f>AF75</f>
        <v>1085729</v>
      </c>
      <c r="L75" s="31">
        <v>1063401</v>
      </c>
      <c r="M75" s="5">
        <v>906663</v>
      </c>
      <c r="N75" s="5">
        <v>819003</v>
      </c>
      <c r="O75" s="5">
        <f>AG75</f>
        <v>939902</v>
      </c>
      <c r="P75" s="31">
        <v>653014</v>
      </c>
      <c r="Q75" s="5">
        <v>755192</v>
      </c>
      <c r="R75" s="5">
        <v>982182</v>
      </c>
      <c r="AD75" s="5">
        <v>127206</v>
      </c>
      <c r="AE75" s="5">
        <v>820177</v>
      </c>
      <c r="AF75" s="5">
        <v>1085729</v>
      </c>
      <c r="AG75" s="5">
        <v>939902</v>
      </c>
    </row>
    <row r="76" spans="1:41" s="5" customFormat="1">
      <c r="B76" s="5" t="s">
        <v>103</v>
      </c>
      <c r="G76" s="5">
        <f>AE76</f>
        <v>3087887</v>
      </c>
      <c r="H76" s="31">
        <v>3285751</v>
      </c>
      <c r="I76" s="5">
        <v>3436941</v>
      </c>
      <c r="J76" s="5">
        <v>2955613</v>
      </c>
      <c r="K76" s="5">
        <f>AF76</f>
        <v>2766364</v>
      </c>
      <c r="L76" s="31">
        <v>2751679</v>
      </c>
      <c r="M76" s="5">
        <v>3046477</v>
      </c>
      <c r="N76" s="5">
        <v>3123879</v>
      </c>
      <c r="O76" s="5">
        <f>AG76</f>
        <v>3067966</v>
      </c>
      <c r="P76" s="31">
        <v>3292514</v>
      </c>
      <c r="Q76" s="5">
        <v>2996941</v>
      </c>
      <c r="R76" s="5">
        <v>2566357</v>
      </c>
      <c r="AD76" s="5">
        <v>306844</v>
      </c>
      <c r="AE76" s="5">
        <v>3087887</v>
      </c>
      <c r="AF76" s="5">
        <v>2766364</v>
      </c>
      <c r="AG76" s="5">
        <v>3067966</v>
      </c>
    </row>
    <row r="77" spans="1:41" s="5" customFormat="1">
      <c r="B77" s="5" t="s">
        <v>104</v>
      </c>
      <c r="G77" s="5">
        <f>AE77</f>
        <v>294017</v>
      </c>
      <c r="H77" s="31">
        <v>166337</v>
      </c>
      <c r="I77" s="5">
        <v>237457</v>
      </c>
      <c r="J77" s="5">
        <v>254243</v>
      </c>
      <c r="K77" s="5">
        <f>AF77</f>
        <v>545629</v>
      </c>
      <c r="L77" s="31">
        <v>277559</v>
      </c>
      <c r="M77" s="5">
        <v>304964</v>
      </c>
      <c r="N77" s="5">
        <v>394063</v>
      </c>
      <c r="O77" s="5">
        <f>AG77</f>
        <v>715821</v>
      </c>
      <c r="P77" s="31">
        <v>352993</v>
      </c>
      <c r="Q77" s="5">
        <v>406404</v>
      </c>
      <c r="R77" s="5">
        <v>511034</v>
      </c>
      <c r="AD77" s="5">
        <v>179459</v>
      </c>
      <c r="AE77" s="5">
        <v>294017</v>
      </c>
      <c r="AF77" s="5">
        <v>545629</v>
      </c>
      <c r="AG77" s="5">
        <v>715821</v>
      </c>
    </row>
    <row r="78" spans="1:41" s="5" customFormat="1">
      <c r="B78" s="5" t="s">
        <v>105</v>
      </c>
      <c r="G78" s="5">
        <f>AE78</f>
        <v>32371</v>
      </c>
      <c r="H78" s="31">
        <v>35448</v>
      </c>
      <c r="I78" s="5">
        <v>39265</v>
      </c>
      <c r="J78" s="5">
        <v>42896</v>
      </c>
      <c r="K78" s="5">
        <f>AF78</f>
        <v>51398</v>
      </c>
      <c r="L78" s="31">
        <v>53943</v>
      </c>
      <c r="M78" s="5">
        <v>57908</v>
      </c>
      <c r="N78" s="5">
        <v>61738</v>
      </c>
      <c r="O78" s="5">
        <f>AG78</f>
        <v>67901</v>
      </c>
      <c r="P78" s="31">
        <v>69205</v>
      </c>
      <c r="Q78" s="5">
        <v>71969</v>
      </c>
      <c r="R78" s="5">
        <v>74574</v>
      </c>
      <c r="AD78" s="5">
        <v>26358</v>
      </c>
      <c r="AE78" s="5">
        <v>32371</v>
      </c>
      <c r="AF78" s="5">
        <v>51398</v>
      </c>
      <c r="AG78" s="5">
        <v>67901</v>
      </c>
    </row>
    <row r="79" spans="1:41" s="8" customFormat="1">
      <c r="B79" s="8" t="s">
        <v>106</v>
      </c>
      <c r="G79" s="8">
        <f>AE79</f>
        <v>66200</v>
      </c>
      <c r="H79" s="32">
        <v>89126</v>
      </c>
      <c r="I79" s="8">
        <v>95891</v>
      </c>
      <c r="J79" s="8">
        <v>120288</v>
      </c>
      <c r="K79" s="8">
        <f>AF79</f>
        <v>149523</v>
      </c>
      <c r="L79" s="32">
        <v>195151</v>
      </c>
      <c r="M79" s="8">
        <v>187685</v>
      </c>
      <c r="N79" s="8">
        <v>160221</v>
      </c>
      <c r="O79" s="8">
        <f>AG79</f>
        <v>193100</v>
      </c>
      <c r="P79" s="32">
        <v>201821</v>
      </c>
      <c r="Q79" s="8">
        <v>174445</v>
      </c>
      <c r="R79" s="8">
        <v>178136</v>
      </c>
      <c r="AD79" s="8">
        <v>25327</v>
      </c>
      <c r="AE79" s="8">
        <v>66200</v>
      </c>
      <c r="AF79" s="8">
        <v>149523</v>
      </c>
      <c r="AG79" s="8">
        <v>193100</v>
      </c>
    </row>
    <row r="80" spans="1:41" s="5" customFormat="1">
      <c r="B80" s="5" t="s">
        <v>107</v>
      </c>
      <c r="D80" s="5">
        <f t="shared" ref="D80" si="305">SUM(D75:D79)</f>
        <v>0</v>
      </c>
      <c r="E80" s="5">
        <f t="shared" ref="E80" si="306">SUM(E75:E79)</f>
        <v>0</v>
      </c>
      <c r="F80" s="5">
        <f t="shared" ref="F80" si="307">SUM(F75:F79)</f>
        <v>0</v>
      </c>
      <c r="G80" s="5">
        <f t="shared" ref="G80" si="308">SUM(G75:G79)</f>
        <v>4300652</v>
      </c>
      <c r="H80" s="31">
        <f t="shared" ref="H80" si="309">SUM(H75:H79)</f>
        <v>4221336</v>
      </c>
      <c r="I80" s="5">
        <f t="shared" ref="I80" si="310">SUM(I75:I79)</f>
        <v>4508102</v>
      </c>
      <c r="J80" s="5">
        <f t="shared" ref="J80" si="311">SUM(J75:J79)</f>
        <v>4308257</v>
      </c>
      <c r="K80" s="5">
        <f t="shared" ref="K80" si="312">SUM(K75:K79)</f>
        <v>4598643</v>
      </c>
      <c r="L80" s="31">
        <f>SUM(L75:L79)</f>
        <v>4341733</v>
      </c>
      <c r="M80" s="5">
        <f t="shared" ref="M80" si="313">SUM(M75:M79)</f>
        <v>4503697</v>
      </c>
      <c r="N80" s="5">
        <f>SUM(N75:N79)</f>
        <v>4558904</v>
      </c>
      <c r="O80" s="5">
        <f t="shared" ref="O80" si="314">SUM(O75:O79)</f>
        <v>4984690</v>
      </c>
      <c r="P80" s="31">
        <f>SUM(P75:P79)</f>
        <v>4569547</v>
      </c>
      <c r="Q80" s="5">
        <f>SUM(Q75:Q79)</f>
        <v>4404951</v>
      </c>
      <c r="R80" s="5">
        <f t="shared" ref="R80" si="315">SUM(R75:R79)</f>
        <v>4312283</v>
      </c>
      <c r="S80" s="5">
        <f>SUM(S75:S79)</f>
        <v>0</v>
      </c>
      <c r="T80" s="5">
        <f t="shared" ref="T80" si="316">SUM(T75:T79)</f>
        <v>0</v>
      </c>
      <c r="AA80" s="5">
        <f>SUM(AA75:AA79)</f>
        <v>0</v>
      </c>
      <c r="AB80" s="5">
        <f t="shared" ref="AB80:AO80" si="317">SUM(AB75:AB79)</f>
        <v>0</v>
      </c>
      <c r="AC80" s="5">
        <f t="shared" si="317"/>
        <v>0</v>
      </c>
      <c r="AD80" s="5">
        <f t="shared" si="317"/>
        <v>665194</v>
      </c>
      <c r="AE80" s="5">
        <f t="shared" si="317"/>
        <v>4300652</v>
      </c>
      <c r="AF80" s="5">
        <f t="shared" si="317"/>
        <v>4598643</v>
      </c>
      <c r="AG80" s="5">
        <f t="shared" si="317"/>
        <v>4984690</v>
      </c>
      <c r="AH80" s="5">
        <f t="shared" si="317"/>
        <v>0</v>
      </c>
      <c r="AI80" s="5">
        <f t="shared" si="317"/>
        <v>0</v>
      </c>
      <c r="AJ80" s="5">
        <f t="shared" si="317"/>
        <v>0</v>
      </c>
      <c r="AK80" s="5">
        <f t="shared" si="317"/>
        <v>0</v>
      </c>
      <c r="AL80" s="5">
        <f t="shared" si="317"/>
        <v>0</v>
      </c>
      <c r="AM80" s="5">
        <f t="shared" si="317"/>
        <v>0</v>
      </c>
      <c r="AN80" s="5">
        <f t="shared" si="317"/>
        <v>0</v>
      </c>
      <c r="AO80" s="5">
        <f t="shared" si="317"/>
        <v>0</v>
      </c>
    </row>
    <row r="81" spans="2:41" s="6" customFormat="1">
      <c r="B81" s="6" t="s">
        <v>108</v>
      </c>
      <c r="H81" s="33"/>
      <c r="L81" s="33"/>
      <c r="P81" s="33"/>
    </row>
    <row r="82" spans="2:41" s="5" customFormat="1">
      <c r="B82" s="5" t="s">
        <v>109</v>
      </c>
      <c r="G82" s="5">
        <f t="shared" ref="G82:G88" si="318">AE82</f>
        <v>1165275</v>
      </c>
      <c r="H82" s="31">
        <v>1177675</v>
      </c>
      <c r="I82" s="5">
        <v>956011</v>
      </c>
      <c r="J82" s="5">
        <v>1211858</v>
      </c>
      <c r="K82" s="5">
        <f t="shared" ref="K82:K88" si="319">AF82</f>
        <v>1256207</v>
      </c>
      <c r="L82" s="31">
        <v>1212378</v>
      </c>
      <c r="M82" s="5">
        <v>1086684</v>
      </c>
      <c r="N82" s="5">
        <v>943081</v>
      </c>
      <c r="O82" s="5">
        <f t="shared" ref="O82:O88" si="320">AG82</f>
        <v>1073023</v>
      </c>
      <c r="P82" s="31">
        <v>1090715</v>
      </c>
      <c r="Q82" s="5">
        <v>1100748</v>
      </c>
      <c r="R82" s="5">
        <v>947829</v>
      </c>
      <c r="AD82" s="5">
        <v>23532</v>
      </c>
      <c r="AE82" s="5">
        <v>1165275</v>
      </c>
      <c r="AF82" s="5">
        <v>1256207</v>
      </c>
      <c r="AG82" s="5">
        <v>1073023</v>
      </c>
    </row>
    <row r="83" spans="2:41" s="5" customFormat="1">
      <c r="B83" s="5" t="s">
        <v>110</v>
      </c>
      <c r="G83" s="5">
        <f t="shared" si="318"/>
        <v>68968</v>
      </c>
      <c r="H83" s="31">
        <v>77075</v>
      </c>
      <c r="I83" s="5">
        <v>83643</v>
      </c>
      <c r="J83" s="5">
        <v>94377</v>
      </c>
      <c r="K83" s="5">
        <f t="shared" si="319"/>
        <v>105079</v>
      </c>
      <c r="L83" s="31">
        <v>118611</v>
      </c>
      <c r="M83" s="5">
        <v>130082</v>
      </c>
      <c r="N83" s="5">
        <v>145974</v>
      </c>
      <c r="O83" s="5">
        <f t="shared" si="320"/>
        <v>160823</v>
      </c>
      <c r="P83" s="31">
        <v>176433</v>
      </c>
      <c r="Q83" s="5">
        <v>193823</v>
      </c>
      <c r="R83" s="5">
        <v>216380</v>
      </c>
      <c r="AD83" s="5">
        <v>27136</v>
      </c>
      <c r="AE83" s="5">
        <v>68968</v>
      </c>
      <c r="AF83" s="5">
        <v>105079</v>
      </c>
      <c r="AG83" s="5">
        <v>160823</v>
      </c>
    </row>
    <row r="84" spans="2:41" s="5" customFormat="1">
      <c r="B84" s="5" t="s">
        <v>111</v>
      </c>
      <c r="G84" s="5">
        <f t="shared" si="318"/>
        <v>186818</v>
      </c>
      <c r="H84" s="31">
        <v>182057</v>
      </c>
      <c r="I84" s="5">
        <v>174974</v>
      </c>
      <c r="J84" s="5">
        <v>184057</v>
      </c>
      <c r="K84" s="5">
        <f t="shared" si="319"/>
        <v>190356</v>
      </c>
      <c r="L84" s="31">
        <v>188946</v>
      </c>
      <c r="M84" s="5">
        <v>222240</v>
      </c>
      <c r="N84" s="5">
        <v>234678</v>
      </c>
      <c r="O84" s="5">
        <f t="shared" si="320"/>
        <v>231266</v>
      </c>
      <c r="P84" s="31">
        <v>229394</v>
      </c>
      <c r="Q84" s="5">
        <v>262229</v>
      </c>
      <c r="R84" s="5">
        <v>254236</v>
      </c>
      <c r="AD84" s="5">
        <v>195976</v>
      </c>
      <c r="AE84" s="5">
        <v>186818</v>
      </c>
      <c r="AF84" s="5">
        <v>190356</v>
      </c>
      <c r="AG84" s="5">
        <v>231266</v>
      </c>
    </row>
    <row r="85" spans="2:41" s="5" customFormat="1">
      <c r="B85" s="5" t="s">
        <v>112</v>
      </c>
      <c r="G85" s="5">
        <f t="shared" si="318"/>
        <v>8449</v>
      </c>
      <c r="H85" s="31">
        <v>8449</v>
      </c>
      <c r="I85" s="5">
        <v>8449</v>
      </c>
      <c r="J85" s="5">
        <v>8449</v>
      </c>
      <c r="K85" s="5">
        <f t="shared" si="319"/>
        <v>8449</v>
      </c>
      <c r="L85" s="31">
        <v>502614</v>
      </c>
      <c r="M85" s="5">
        <v>502614</v>
      </c>
      <c r="N85" s="5">
        <v>649092</v>
      </c>
      <c r="O85" s="5">
        <f t="shared" si="320"/>
        <v>657370</v>
      </c>
      <c r="P85" s="31">
        <v>711251</v>
      </c>
      <c r="Q85" s="5">
        <v>774300</v>
      </c>
      <c r="R85" s="5">
        <v>784405</v>
      </c>
      <c r="AD85" s="5">
        <v>7049</v>
      </c>
      <c r="AE85" s="5">
        <v>8449</v>
      </c>
      <c r="AF85" s="5">
        <v>8449</v>
      </c>
      <c r="AG85" s="5">
        <v>657370</v>
      </c>
    </row>
    <row r="86" spans="2:41" s="5" customFormat="1">
      <c r="B86" s="5" t="s">
        <v>113</v>
      </c>
      <c r="G86" s="5">
        <f t="shared" si="318"/>
        <v>16091</v>
      </c>
      <c r="H86" s="31">
        <v>29772</v>
      </c>
      <c r="I86" s="5">
        <v>28089</v>
      </c>
      <c r="J86" s="5">
        <v>26167</v>
      </c>
      <c r="K86" s="5">
        <f t="shared" si="319"/>
        <v>37141</v>
      </c>
      <c r="L86" s="31">
        <v>181851</v>
      </c>
      <c r="M86" s="5">
        <v>172254</v>
      </c>
      <c r="N86" s="5">
        <v>196165</v>
      </c>
      <c r="O86" s="5">
        <f t="shared" si="320"/>
        <v>186013</v>
      </c>
      <c r="P86" s="31">
        <v>256419</v>
      </c>
      <c r="Q86" s="5">
        <v>346101</v>
      </c>
      <c r="R86" s="5">
        <v>329767</v>
      </c>
      <c r="AD86" s="5">
        <v>4795</v>
      </c>
      <c r="AE86" s="5">
        <v>16091</v>
      </c>
      <c r="AF86" s="5">
        <v>37141</v>
      </c>
      <c r="AG86" s="5">
        <v>186013</v>
      </c>
    </row>
    <row r="87" spans="2:41" s="5" customFormat="1">
      <c r="B87" s="5" t="s">
        <v>114</v>
      </c>
      <c r="G87" s="5">
        <f t="shared" si="318"/>
        <v>86164</v>
      </c>
      <c r="H87" s="31">
        <v>89858</v>
      </c>
      <c r="I87" s="5">
        <v>96174</v>
      </c>
      <c r="J87" s="5">
        <v>101551</v>
      </c>
      <c r="K87" s="5">
        <f t="shared" si="319"/>
        <v>124517</v>
      </c>
      <c r="L87" s="31">
        <v>124340</v>
      </c>
      <c r="M87" s="5">
        <v>129222</v>
      </c>
      <c r="N87" s="5">
        <v>133939</v>
      </c>
      <c r="O87" s="5">
        <f t="shared" si="320"/>
        <v>145286</v>
      </c>
      <c r="P87" s="31">
        <v>142751</v>
      </c>
      <c r="Q87" s="5">
        <v>146358</v>
      </c>
      <c r="R87" s="5">
        <v>150362</v>
      </c>
      <c r="AD87" s="5">
        <v>69516</v>
      </c>
      <c r="AE87" s="5">
        <v>86164</v>
      </c>
      <c r="AF87" s="5">
        <v>124517</v>
      </c>
      <c r="AG87" s="5">
        <v>145286</v>
      </c>
    </row>
    <row r="88" spans="2:41" s="8" customFormat="1">
      <c r="B88" s="8" t="s">
        <v>115</v>
      </c>
      <c r="G88" s="5">
        <f t="shared" si="318"/>
        <v>89322</v>
      </c>
      <c r="H88" s="32">
        <v>142788</v>
      </c>
      <c r="I88" s="8">
        <v>176974</v>
      </c>
      <c r="J88" s="8">
        <v>228755</v>
      </c>
      <c r="K88" s="5">
        <f t="shared" si="319"/>
        <v>329306</v>
      </c>
      <c r="L88" s="32">
        <v>352226</v>
      </c>
      <c r="M88" s="8">
        <v>317322</v>
      </c>
      <c r="N88" s="8">
        <v>293855</v>
      </c>
      <c r="O88" s="5">
        <f t="shared" si="320"/>
        <v>283851</v>
      </c>
      <c r="P88" s="32">
        <v>270264</v>
      </c>
      <c r="Q88" s="8">
        <v>281306</v>
      </c>
      <c r="R88" s="8">
        <v>269117</v>
      </c>
      <c r="AD88" s="8">
        <v>19522</v>
      </c>
      <c r="AE88" s="8">
        <v>89322</v>
      </c>
      <c r="AF88" s="8">
        <v>329306</v>
      </c>
      <c r="AG88" s="8">
        <v>283851</v>
      </c>
    </row>
    <row r="89" spans="2:41" s="11" customFormat="1">
      <c r="B89" s="11" t="s">
        <v>116</v>
      </c>
      <c r="D89" s="11">
        <f t="shared" ref="D89" si="321">SUM(D82:D88)</f>
        <v>0</v>
      </c>
      <c r="E89" s="11">
        <f t="shared" ref="E89" si="322">SUM(E82:E88)</f>
        <v>0</v>
      </c>
      <c r="F89" s="11">
        <f t="shared" ref="F89" si="323">SUM(F82:F88)</f>
        <v>0</v>
      </c>
      <c r="G89" s="11">
        <f t="shared" ref="G89" si="324">SUM(G82:G88)</f>
        <v>1621087</v>
      </c>
      <c r="H89" s="39">
        <f t="shared" ref="H89" si="325">SUM(H82:H88)</f>
        <v>1707674</v>
      </c>
      <c r="I89" s="11">
        <f t="shared" ref="I89" si="326">SUM(I82:I88)</f>
        <v>1524314</v>
      </c>
      <c r="J89" s="11">
        <f t="shared" ref="J89" si="327">SUM(J82:J88)</f>
        <v>1855214</v>
      </c>
      <c r="K89" s="11">
        <f t="shared" ref="K89" si="328">SUM(K82:K88)</f>
        <v>2051055</v>
      </c>
      <c r="L89" s="39">
        <f>SUM(L82:L88)</f>
        <v>2680966</v>
      </c>
      <c r="M89" s="11">
        <f t="shared" ref="M89" si="329">SUM(M82:M88)</f>
        <v>2560418</v>
      </c>
      <c r="N89" s="11">
        <f>SUM(N82:N88)</f>
        <v>2596784</v>
      </c>
      <c r="O89" s="11">
        <f t="shared" ref="O89" si="330">SUM(O82:O88)</f>
        <v>2737632</v>
      </c>
      <c r="P89" s="39">
        <f>SUM(P82:P88)</f>
        <v>2877227</v>
      </c>
      <c r="Q89" s="11">
        <f>SUM(Q82:Q88)</f>
        <v>3104865</v>
      </c>
      <c r="R89" s="11">
        <f t="shared" ref="R89" si="331">SUM(R82:R88)</f>
        <v>2952096</v>
      </c>
      <c r="S89" s="11">
        <f>SUM(S82:S88)</f>
        <v>0</v>
      </c>
      <c r="T89" s="11">
        <f t="shared" ref="T89" si="332">SUM(T82:T88)</f>
        <v>0</v>
      </c>
      <c r="AA89" s="11">
        <f>SUM(AA82:AA88)</f>
        <v>0</v>
      </c>
      <c r="AB89" s="11">
        <f t="shared" ref="AB89:AO89" si="333">SUM(AB82:AB88)</f>
        <v>0</v>
      </c>
      <c r="AC89" s="11">
        <f t="shared" si="333"/>
        <v>0</v>
      </c>
      <c r="AD89" s="11">
        <f t="shared" si="333"/>
        <v>347526</v>
      </c>
      <c r="AE89" s="11">
        <f t="shared" si="333"/>
        <v>1621087</v>
      </c>
      <c r="AF89" s="11">
        <f t="shared" si="333"/>
        <v>2051055</v>
      </c>
      <c r="AG89" s="11">
        <f t="shared" si="333"/>
        <v>2737632</v>
      </c>
      <c r="AH89" s="11">
        <f t="shared" si="333"/>
        <v>0</v>
      </c>
      <c r="AI89" s="11">
        <f t="shared" si="333"/>
        <v>0</v>
      </c>
      <c r="AJ89" s="11">
        <f t="shared" si="333"/>
        <v>0</v>
      </c>
      <c r="AK89" s="11">
        <f t="shared" si="333"/>
        <v>0</v>
      </c>
      <c r="AL89" s="11">
        <f t="shared" si="333"/>
        <v>0</v>
      </c>
      <c r="AM89" s="11">
        <f t="shared" si="333"/>
        <v>0</v>
      </c>
      <c r="AN89" s="11">
        <f t="shared" si="333"/>
        <v>0</v>
      </c>
      <c r="AO89" s="11">
        <f t="shared" si="333"/>
        <v>0</v>
      </c>
    </row>
    <row r="90" spans="2:41" s="12" customFormat="1">
      <c r="B90" s="12" t="s">
        <v>117</v>
      </c>
      <c r="D90" s="12">
        <f t="shared" ref="D90" si="334">D89+D80</f>
        <v>0</v>
      </c>
      <c r="E90" s="12">
        <f t="shared" ref="E90" si="335">E89+E80</f>
        <v>0</v>
      </c>
      <c r="F90" s="12">
        <f t="shared" ref="F90" si="336">F89+F80</f>
        <v>0</v>
      </c>
      <c r="G90" s="12">
        <f t="shared" ref="G90" si="337">G89+G80</f>
        <v>5921739</v>
      </c>
      <c r="H90" s="35">
        <f t="shared" ref="H90" si="338">H89+H80</f>
        <v>5929010</v>
      </c>
      <c r="I90" s="12">
        <f t="shared" ref="I90" si="339">I89+I80</f>
        <v>6032416</v>
      </c>
      <c r="J90" s="12">
        <f t="shared" ref="J90" si="340">J89+J80</f>
        <v>6163471</v>
      </c>
      <c r="K90" s="12">
        <f t="shared" ref="K90" si="341">K89+K80</f>
        <v>6649698</v>
      </c>
      <c r="L90" s="35">
        <f>L89+L80</f>
        <v>7022699</v>
      </c>
      <c r="M90" s="12">
        <f t="shared" ref="M90" si="342">M89+M80</f>
        <v>7064115</v>
      </c>
      <c r="N90" s="12">
        <f>N89+N80</f>
        <v>7155688</v>
      </c>
      <c r="O90" s="12">
        <f t="shared" ref="O90" si="343">O89+O80</f>
        <v>7722322</v>
      </c>
      <c r="P90" s="35">
        <f>P89+P80</f>
        <v>7446774</v>
      </c>
      <c r="Q90" s="12">
        <f>Q89+Q80</f>
        <v>7509816</v>
      </c>
      <c r="R90" s="12">
        <f t="shared" ref="R90" si="344">R89+R80</f>
        <v>7264379</v>
      </c>
      <c r="S90" s="12">
        <f>S89+S80</f>
        <v>0</v>
      </c>
      <c r="T90" s="12">
        <f t="shared" ref="T90" si="345">T89+T80</f>
        <v>0</v>
      </c>
      <c r="AA90" s="12">
        <f>AA89+AA80</f>
        <v>0</v>
      </c>
      <c r="AB90" s="12">
        <f t="shared" ref="AB90:AO90" si="346">AB89+AB80</f>
        <v>0</v>
      </c>
      <c r="AC90" s="12">
        <f t="shared" si="346"/>
        <v>0</v>
      </c>
      <c r="AD90" s="12">
        <f t="shared" si="346"/>
        <v>1012720</v>
      </c>
      <c r="AE90" s="12">
        <f t="shared" si="346"/>
        <v>5921739</v>
      </c>
      <c r="AF90" s="12">
        <f t="shared" si="346"/>
        <v>6649698</v>
      </c>
      <c r="AG90" s="12">
        <f t="shared" si="346"/>
        <v>7722322</v>
      </c>
      <c r="AH90" s="12">
        <f t="shared" si="346"/>
        <v>0</v>
      </c>
      <c r="AI90" s="12">
        <f t="shared" si="346"/>
        <v>0</v>
      </c>
      <c r="AJ90" s="12">
        <f t="shared" si="346"/>
        <v>0</v>
      </c>
      <c r="AK90" s="12">
        <f t="shared" si="346"/>
        <v>0</v>
      </c>
      <c r="AL90" s="12">
        <f t="shared" si="346"/>
        <v>0</v>
      </c>
      <c r="AM90" s="12">
        <f t="shared" si="346"/>
        <v>0</v>
      </c>
      <c r="AN90" s="12">
        <f t="shared" si="346"/>
        <v>0</v>
      </c>
      <c r="AO90" s="12">
        <f t="shared" si="346"/>
        <v>0</v>
      </c>
    </row>
    <row r="91" spans="2:41" s="6" customFormat="1">
      <c r="B91" s="6" t="s">
        <v>118</v>
      </c>
      <c r="H91" s="33"/>
      <c r="L91" s="33"/>
      <c r="P91" s="33"/>
    </row>
    <row r="92" spans="2:41" s="5" customFormat="1">
      <c r="B92" s="5" t="s">
        <v>119</v>
      </c>
      <c r="G92" s="5">
        <f>AE92</f>
        <v>5647</v>
      </c>
      <c r="H92" s="31">
        <v>4731</v>
      </c>
      <c r="I92" s="5">
        <v>9475</v>
      </c>
      <c r="J92" s="5">
        <v>10559</v>
      </c>
      <c r="K92" s="5">
        <f>AF92</f>
        <v>13441</v>
      </c>
      <c r="L92" s="31">
        <v>18442</v>
      </c>
      <c r="M92" s="5">
        <v>20286</v>
      </c>
      <c r="N92" s="5">
        <v>24757</v>
      </c>
      <c r="O92" s="5">
        <f>AG92</f>
        <v>23672</v>
      </c>
      <c r="P92" s="31">
        <v>22221</v>
      </c>
      <c r="Q92" s="5">
        <v>41248</v>
      </c>
      <c r="R92" s="5">
        <v>75456</v>
      </c>
      <c r="AD92" s="5">
        <v>8488</v>
      </c>
      <c r="AE92" s="5">
        <v>5647</v>
      </c>
      <c r="AF92" s="5">
        <v>13441</v>
      </c>
      <c r="AG92" s="5">
        <v>23672</v>
      </c>
    </row>
    <row r="93" spans="2:41" s="5" customFormat="1">
      <c r="B93" s="5" t="s">
        <v>120</v>
      </c>
      <c r="G93" s="5">
        <f>AE93</f>
        <v>125315</v>
      </c>
      <c r="H93" s="31">
        <v>116807</v>
      </c>
      <c r="I93" s="5">
        <v>143864</v>
      </c>
      <c r="J93" s="5">
        <v>163238</v>
      </c>
      <c r="K93" s="5">
        <f>AF93</f>
        <v>200664</v>
      </c>
      <c r="L93" s="31">
        <v>185281</v>
      </c>
      <c r="M93" s="5">
        <v>209772</v>
      </c>
      <c r="N93" s="5">
        <v>225321</v>
      </c>
      <c r="O93" s="5">
        <f>AG93</f>
        <v>269069</v>
      </c>
      <c r="P93" s="31">
        <v>275685</v>
      </c>
      <c r="Q93" s="5">
        <v>315133</v>
      </c>
      <c r="R93" s="5">
        <v>318281</v>
      </c>
      <c r="AD93" s="5">
        <v>62817</v>
      </c>
      <c r="AE93" s="5">
        <v>125315</v>
      </c>
      <c r="AF93" s="5">
        <v>200664</v>
      </c>
      <c r="AG93" s="5">
        <v>269069</v>
      </c>
    </row>
    <row r="94" spans="2:41" s="5" customFormat="1">
      <c r="B94" s="5" t="s">
        <v>121</v>
      </c>
      <c r="G94" s="5">
        <f>AE94</f>
        <v>19650</v>
      </c>
      <c r="H94" s="31">
        <v>20734</v>
      </c>
      <c r="I94" s="5">
        <v>20641</v>
      </c>
      <c r="J94" s="5">
        <v>25194</v>
      </c>
      <c r="K94" s="5">
        <f>AF94</f>
        <v>25101</v>
      </c>
      <c r="L94" s="31">
        <v>27298</v>
      </c>
      <c r="M94" s="5">
        <v>26605</v>
      </c>
      <c r="N94" s="5">
        <v>29263</v>
      </c>
      <c r="O94" s="5">
        <f>AG94</f>
        <v>27301</v>
      </c>
      <c r="P94" s="31">
        <v>29190</v>
      </c>
      <c r="Q94" s="5">
        <v>33846</v>
      </c>
      <c r="R94" s="5">
        <v>33348</v>
      </c>
      <c r="AD94" s="5">
        <v>18092</v>
      </c>
      <c r="AE94" s="5">
        <v>19650</v>
      </c>
      <c r="AF94" s="5">
        <v>25101</v>
      </c>
      <c r="AG94" s="5">
        <v>27301</v>
      </c>
    </row>
    <row r="95" spans="2:41" s="8" customFormat="1">
      <c r="B95" s="8" t="s">
        <v>122</v>
      </c>
      <c r="G95" s="8">
        <f>AE95</f>
        <v>638652</v>
      </c>
      <c r="H95" s="32">
        <v>635086</v>
      </c>
      <c r="I95" s="8">
        <v>701758</v>
      </c>
      <c r="J95" s="8">
        <v>759744</v>
      </c>
      <c r="K95" s="8">
        <f>AF95</f>
        <v>1157887</v>
      </c>
      <c r="L95" s="32">
        <v>1132697</v>
      </c>
      <c r="M95" s="8">
        <v>1144773</v>
      </c>
      <c r="N95" s="8">
        <v>1199701</v>
      </c>
      <c r="O95" s="8">
        <f>AG95</f>
        <v>1673475</v>
      </c>
      <c r="P95" s="32">
        <v>1560445</v>
      </c>
      <c r="Q95" s="8">
        <v>1523085</v>
      </c>
      <c r="R95" s="8">
        <v>1605587</v>
      </c>
      <c r="AD95" s="8">
        <v>327058</v>
      </c>
      <c r="AE95" s="8">
        <v>638652</v>
      </c>
      <c r="AF95" s="8">
        <v>1157887</v>
      </c>
      <c r="AG95" s="8">
        <v>1673475</v>
      </c>
    </row>
    <row r="96" spans="2:41" s="5" customFormat="1">
      <c r="B96" s="5" t="s">
        <v>123</v>
      </c>
      <c r="D96" s="5">
        <f t="shared" ref="D96" si="347">SUM(D92:D95)</f>
        <v>0</v>
      </c>
      <c r="E96" s="5">
        <f t="shared" ref="E96" si="348">SUM(E92:E95)</f>
        <v>0</v>
      </c>
      <c r="F96" s="5">
        <f t="shared" ref="F96" si="349">SUM(F92:F95)</f>
        <v>0</v>
      </c>
      <c r="G96" s="5">
        <f t="shared" ref="G96" si="350">SUM(G92:G95)</f>
        <v>789264</v>
      </c>
      <c r="H96" s="31">
        <f t="shared" ref="H96" si="351">SUM(H92:H95)</f>
        <v>777358</v>
      </c>
      <c r="I96" s="5">
        <f t="shared" ref="I96" si="352">SUM(I92:I95)</f>
        <v>875738</v>
      </c>
      <c r="J96" s="5">
        <f t="shared" ref="J96" si="353">SUM(J92:J95)</f>
        <v>958735</v>
      </c>
      <c r="K96" s="5">
        <f t="shared" ref="K96" si="354">SUM(K92:K95)</f>
        <v>1397093</v>
      </c>
      <c r="L96" s="31">
        <f>SUM(L92:L95)</f>
        <v>1363718</v>
      </c>
      <c r="M96" s="5">
        <f t="shared" ref="M96" si="355">SUM(M92:M95)</f>
        <v>1401436</v>
      </c>
      <c r="N96" s="5">
        <f>SUM(N92:N95)</f>
        <v>1479042</v>
      </c>
      <c r="O96" s="5">
        <f t="shared" ref="O96" si="356">SUM(O92:O95)</f>
        <v>1993517</v>
      </c>
      <c r="P96" s="31">
        <f>SUM(P92:P95)</f>
        <v>1887541</v>
      </c>
      <c r="Q96" s="5">
        <f>SUM(Q92:Q95)</f>
        <v>1913312</v>
      </c>
      <c r="R96" s="5">
        <f t="shared" ref="R96" si="357">SUM(R92:R95)</f>
        <v>2032672</v>
      </c>
      <c r="S96" s="5">
        <f>SUM(S92:S95)</f>
        <v>0</v>
      </c>
      <c r="T96" s="5">
        <f t="shared" ref="T96" si="358">SUM(T92:T95)</f>
        <v>0</v>
      </c>
      <c r="AA96" s="5">
        <f>SUM(AA92:AA95)</f>
        <v>0</v>
      </c>
      <c r="AB96" s="5">
        <f t="shared" ref="AB96:AO96" si="359">SUM(AB92:AB95)</f>
        <v>0</v>
      </c>
      <c r="AC96" s="5">
        <f t="shared" si="359"/>
        <v>0</v>
      </c>
      <c r="AD96" s="5">
        <f t="shared" si="359"/>
        <v>416455</v>
      </c>
      <c r="AE96" s="5">
        <f t="shared" si="359"/>
        <v>789264</v>
      </c>
      <c r="AF96" s="5">
        <f t="shared" si="359"/>
        <v>1397093</v>
      </c>
      <c r="AG96" s="5">
        <f t="shared" si="359"/>
        <v>1993517</v>
      </c>
      <c r="AH96" s="5">
        <f t="shared" si="359"/>
        <v>0</v>
      </c>
      <c r="AI96" s="5">
        <f t="shared" si="359"/>
        <v>0</v>
      </c>
      <c r="AJ96" s="5">
        <f t="shared" si="359"/>
        <v>0</v>
      </c>
      <c r="AK96" s="5">
        <f t="shared" si="359"/>
        <v>0</v>
      </c>
      <c r="AL96" s="5">
        <f t="shared" si="359"/>
        <v>0</v>
      </c>
      <c r="AM96" s="5">
        <f t="shared" si="359"/>
        <v>0</v>
      </c>
      <c r="AN96" s="5">
        <f t="shared" si="359"/>
        <v>0</v>
      </c>
      <c r="AO96" s="5">
        <f t="shared" si="359"/>
        <v>0</v>
      </c>
    </row>
    <row r="97" spans="2:41" s="6" customFormat="1">
      <c r="B97" s="6" t="s">
        <v>124</v>
      </c>
      <c r="H97" s="33"/>
      <c r="L97" s="33"/>
      <c r="P97" s="33"/>
    </row>
    <row r="98" spans="2:41" s="5" customFormat="1">
      <c r="B98" s="5" t="s">
        <v>125</v>
      </c>
      <c r="G98" s="5">
        <f>AE98</f>
        <v>184887</v>
      </c>
      <c r="H98" s="31">
        <v>179796</v>
      </c>
      <c r="I98" s="5">
        <v>174256</v>
      </c>
      <c r="J98" s="5">
        <v>178697</v>
      </c>
      <c r="K98" s="5">
        <f>AF98</f>
        <v>181196</v>
      </c>
      <c r="L98" s="31">
        <v>179251</v>
      </c>
      <c r="M98" s="5">
        <v>215152</v>
      </c>
      <c r="N98" s="5">
        <v>225013</v>
      </c>
      <c r="O98" s="5">
        <f>AG98</f>
        <v>224357</v>
      </c>
      <c r="P98" s="31">
        <v>225653</v>
      </c>
      <c r="Q98" s="5">
        <v>263006</v>
      </c>
      <c r="R98" s="5">
        <v>253029</v>
      </c>
      <c r="AD98" s="5">
        <v>193175</v>
      </c>
      <c r="AE98" s="5">
        <v>184887</v>
      </c>
      <c r="AF98" s="5">
        <v>181196</v>
      </c>
      <c r="AG98" s="5">
        <v>224357</v>
      </c>
    </row>
    <row r="99" spans="2:41" s="5" customFormat="1">
      <c r="B99" s="5" t="s">
        <v>126</v>
      </c>
      <c r="G99" s="5">
        <f>AE99</f>
        <v>4194</v>
      </c>
      <c r="H99" s="31">
        <v>3650</v>
      </c>
      <c r="I99" s="5">
        <v>7100</v>
      </c>
      <c r="J99" s="5">
        <v>7132</v>
      </c>
      <c r="K99" s="5">
        <f>AF99</f>
        <v>11180</v>
      </c>
      <c r="L99" s="31">
        <v>10434</v>
      </c>
      <c r="M99" s="5">
        <v>8793</v>
      </c>
      <c r="N99" s="5">
        <v>7333</v>
      </c>
      <c r="O99" s="5">
        <f>AG99</f>
        <v>11463</v>
      </c>
      <c r="P99" s="31">
        <v>14152</v>
      </c>
      <c r="Q99" s="5">
        <v>12477</v>
      </c>
      <c r="R99" s="5">
        <v>12082</v>
      </c>
      <c r="AD99" s="5">
        <v>2907</v>
      </c>
      <c r="AE99" s="5">
        <v>4194</v>
      </c>
      <c r="AF99" s="5">
        <v>11180</v>
      </c>
      <c r="AG99" s="5">
        <v>11463</v>
      </c>
    </row>
    <row r="100" spans="2:41" s="8" customFormat="1">
      <c r="B100" s="8" t="s">
        <v>127</v>
      </c>
      <c r="G100" s="5">
        <f>AE100</f>
        <v>6923</v>
      </c>
      <c r="H100" s="32">
        <v>10245</v>
      </c>
      <c r="I100" s="8">
        <v>10357</v>
      </c>
      <c r="J100" s="8">
        <v>12225</v>
      </c>
      <c r="K100" s="5">
        <f>AF100</f>
        <v>11184</v>
      </c>
      <c r="L100" s="32">
        <v>11302</v>
      </c>
      <c r="M100" s="8">
        <v>12411</v>
      </c>
      <c r="N100" s="8">
        <v>21029</v>
      </c>
      <c r="O100" s="5">
        <f>AG100</f>
        <v>24370</v>
      </c>
      <c r="P100" s="32">
        <v>21443</v>
      </c>
      <c r="Q100" s="8">
        <v>22794</v>
      </c>
      <c r="R100" s="8">
        <v>25829</v>
      </c>
      <c r="AD100" s="8">
        <v>8466</v>
      </c>
      <c r="AE100" s="8">
        <v>6923</v>
      </c>
      <c r="AF100" s="8">
        <v>11184</v>
      </c>
      <c r="AG100" s="8">
        <v>24370</v>
      </c>
    </row>
    <row r="101" spans="2:41" s="11" customFormat="1">
      <c r="B101" s="11" t="s">
        <v>128</v>
      </c>
      <c r="D101" s="11">
        <f t="shared" ref="D101" si="360">SUM(D98:D100)</f>
        <v>0</v>
      </c>
      <c r="E101" s="11">
        <f t="shared" ref="E101" si="361">SUM(E98:E100)</f>
        <v>0</v>
      </c>
      <c r="F101" s="11">
        <f t="shared" ref="F101" si="362">SUM(F98:F100)</f>
        <v>0</v>
      </c>
      <c r="G101" s="11">
        <f t="shared" ref="G101" si="363">SUM(G98:G100)</f>
        <v>196004</v>
      </c>
      <c r="H101" s="39">
        <f t="shared" ref="H101" si="364">SUM(H98:H100)</f>
        <v>193691</v>
      </c>
      <c r="I101" s="11">
        <f t="shared" ref="I101" si="365">SUM(I98:I100)</f>
        <v>191713</v>
      </c>
      <c r="J101" s="11">
        <f t="shared" ref="J101" si="366">SUM(J98:J100)</f>
        <v>198054</v>
      </c>
      <c r="K101" s="11">
        <f t="shared" ref="K101" si="367">SUM(K98:K100)</f>
        <v>203560</v>
      </c>
      <c r="L101" s="39">
        <f>SUM(L98:L100)</f>
        <v>200987</v>
      </c>
      <c r="M101" s="11">
        <f t="shared" ref="M101" si="368">SUM(M98:M100)</f>
        <v>236356</v>
      </c>
      <c r="N101" s="11">
        <f>SUM(N98:N100)</f>
        <v>253375</v>
      </c>
      <c r="O101" s="11">
        <f t="shared" ref="O101" si="369">SUM(O98:O100)</f>
        <v>260190</v>
      </c>
      <c r="P101" s="39">
        <f>SUM(P98:P100)</f>
        <v>261248</v>
      </c>
      <c r="Q101" s="11">
        <f>SUM(Q98:Q100)</f>
        <v>298277</v>
      </c>
      <c r="R101" s="11">
        <f t="shared" ref="R101" si="370">SUM(R98:R100)</f>
        <v>290940</v>
      </c>
      <c r="S101" s="11">
        <f>SUM(S98:S100)</f>
        <v>0</v>
      </c>
      <c r="T101" s="11">
        <f t="shared" ref="T101" si="371">SUM(T98:T100)</f>
        <v>0</v>
      </c>
      <c r="AA101" s="11">
        <f>SUM(AA98:AA100)</f>
        <v>0</v>
      </c>
      <c r="AB101" s="11">
        <f t="shared" ref="AB101:AO101" si="372">SUM(AB98:AB100)</f>
        <v>0</v>
      </c>
      <c r="AC101" s="11">
        <f t="shared" si="372"/>
        <v>0</v>
      </c>
      <c r="AD101" s="11">
        <f t="shared" si="372"/>
        <v>204548</v>
      </c>
      <c r="AE101" s="11">
        <f t="shared" si="372"/>
        <v>196004</v>
      </c>
      <c r="AF101" s="11">
        <f t="shared" si="372"/>
        <v>203560</v>
      </c>
      <c r="AG101" s="11">
        <f t="shared" si="372"/>
        <v>260190</v>
      </c>
      <c r="AH101" s="11">
        <f t="shared" si="372"/>
        <v>0</v>
      </c>
      <c r="AI101" s="11">
        <f t="shared" si="372"/>
        <v>0</v>
      </c>
      <c r="AJ101" s="11">
        <f t="shared" si="372"/>
        <v>0</v>
      </c>
      <c r="AK101" s="11">
        <f t="shared" si="372"/>
        <v>0</v>
      </c>
      <c r="AL101" s="11">
        <f t="shared" si="372"/>
        <v>0</v>
      </c>
      <c r="AM101" s="11">
        <f t="shared" si="372"/>
        <v>0</v>
      </c>
      <c r="AN101" s="11">
        <f t="shared" si="372"/>
        <v>0</v>
      </c>
      <c r="AO101" s="11">
        <f t="shared" si="372"/>
        <v>0</v>
      </c>
    </row>
    <row r="102" spans="2:41" s="12" customFormat="1">
      <c r="B102" s="12" t="s">
        <v>129</v>
      </c>
      <c r="D102" s="12">
        <f t="shared" ref="D102" si="373">D101+D96</f>
        <v>0</v>
      </c>
      <c r="E102" s="12">
        <f t="shared" ref="E102" si="374">E101+E96</f>
        <v>0</v>
      </c>
      <c r="F102" s="12">
        <f t="shared" ref="F102" si="375">F101+F96</f>
        <v>0</v>
      </c>
      <c r="G102" s="12">
        <f t="shared" ref="G102" si="376">G101+G96</f>
        <v>985268</v>
      </c>
      <c r="H102" s="35">
        <f t="shared" ref="H102" si="377">H101+H96</f>
        <v>971049</v>
      </c>
      <c r="I102" s="12">
        <f t="shared" ref="I102" si="378">I101+I96</f>
        <v>1067451</v>
      </c>
      <c r="J102" s="12">
        <f t="shared" ref="J102" si="379">J101+J96</f>
        <v>1156789</v>
      </c>
      <c r="K102" s="12">
        <f t="shared" ref="K102" si="380">K101+K96</f>
        <v>1600653</v>
      </c>
      <c r="L102" s="35">
        <f>L101+L96</f>
        <v>1564705</v>
      </c>
      <c r="M102" s="12">
        <f t="shared" ref="M102" si="381">M101+M96</f>
        <v>1637792</v>
      </c>
      <c r="N102" s="12">
        <f>N101+N96</f>
        <v>1732417</v>
      </c>
      <c r="O102" s="12">
        <f t="shared" ref="O102" si="382">O101+O96</f>
        <v>2253707</v>
      </c>
      <c r="P102" s="35">
        <f>P101+P96</f>
        <v>2148789</v>
      </c>
      <c r="Q102" s="12">
        <f>Q101+Q96</f>
        <v>2211589</v>
      </c>
      <c r="R102" s="12">
        <f t="shared" ref="R102" si="383">R101+R96</f>
        <v>2323612</v>
      </c>
      <c r="S102" s="12">
        <f>S101+S96</f>
        <v>0</v>
      </c>
      <c r="T102" s="12">
        <f t="shared" ref="T102" si="384">T101+T96</f>
        <v>0</v>
      </c>
      <c r="AA102" s="12">
        <f>AA101+AA96</f>
        <v>0</v>
      </c>
      <c r="AB102" s="12">
        <f t="shared" ref="AB102:AO102" si="385">AB101+AB96</f>
        <v>0</v>
      </c>
      <c r="AC102" s="12">
        <f t="shared" si="385"/>
        <v>0</v>
      </c>
      <c r="AD102" s="12">
        <f t="shared" si="385"/>
        <v>621003</v>
      </c>
      <c r="AE102" s="12">
        <f t="shared" si="385"/>
        <v>985268</v>
      </c>
      <c r="AF102" s="12">
        <f t="shared" si="385"/>
        <v>1600653</v>
      </c>
      <c r="AG102" s="12">
        <f t="shared" si="385"/>
        <v>2253707</v>
      </c>
      <c r="AH102" s="12">
        <f t="shared" si="385"/>
        <v>0</v>
      </c>
      <c r="AI102" s="12">
        <f t="shared" si="385"/>
        <v>0</v>
      </c>
      <c r="AJ102" s="12">
        <f t="shared" si="385"/>
        <v>0</v>
      </c>
      <c r="AK102" s="12">
        <f t="shared" si="385"/>
        <v>0</v>
      </c>
      <c r="AL102" s="12">
        <f t="shared" si="385"/>
        <v>0</v>
      </c>
      <c r="AM102" s="12">
        <f t="shared" si="385"/>
        <v>0</v>
      </c>
      <c r="AN102" s="12">
        <f t="shared" si="385"/>
        <v>0</v>
      </c>
      <c r="AO102" s="12">
        <f t="shared" si="385"/>
        <v>0</v>
      </c>
    </row>
    <row r="103" spans="2:41" s="6" customFormat="1">
      <c r="B103" s="6" t="s">
        <v>130</v>
      </c>
      <c r="H103" s="33"/>
      <c r="L103" s="33"/>
      <c r="P103" s="33"/>
    </row>
    <row r="104" spans="2:41" s="5" customFormat="1">
      <c r="B104" s="5" t="s">
        <v>131</v>
      </c>
      <c r="G104" s="5">
        <f>AE104</f>
        <v>0</v>
      </c>
      <c r="H104" s="31">
        <v>0</v>
      </c>
      <c r="I104" s="5">
        <v>0</v>
      </c>
      <c r="J104" s="5">
        <v>0</v>
      </c>
      <c r="K104" s="5">
        <f>AF104</f>
        <v>0</v>
      </c>
      <c r="L104" s="31">
        <v>0</v>
      </c>
      <c r="M104" s="5">
        <v>0</v>
      </c>
      <c r="N104" s="5">
        <v>0</v>
      </c>
      <c r="O104" s="5">
        <f>AG104</f>
        <v>0</v>
      </c>
      <c r="P104" s="31">
        <v>0</v>
      </c>
      <c r="Q104" s="5">
        <v>0</v>
      </c>
      <c r="R104" s="5">
        <v>0</v>
      </c>
      <c r="AD104" s="5">
        <v>936474</v>
      </c>
      <c r="AE104" s="5">
        <v>0</v>
      </c>
      <c r="AF104" s="5">
        <v>0</v>
      </c>
      <c r="AG104" s="5">
        <v>0</v>
      </c>
    </row>
    <row r="105" spans="2:41" s="5" customFormat="1">
      <c r="B105" s="5" t="s">
        <v>132</v>
      </c>
      <c r="G105" s="5">
        <f>AE105</f>
        <v>0</v>
      </c>
      <c r="H105" s="31">
        <v>0</v>
      </c>
      <c r="I105" s="5">
        <v>0</v>
      </c>
      <c r="J105" s="5">
        <v>0</v>
      </c>
      <c r="K105" s="5">
        <f>AF105</f>
        <v>0</v>
      </c>
      <c r="L105" s="31">
        <v>0</v>
      </c>
      <c r="M105" s="5">
        <v>0</v>
      </c>
      <c r="N105" s="5">
        <v>0</v>
      </c>
      <c r="O105" s="5">
        <f>AG105</f>
        <v>0</v>
      </c>
      <c r="P105" s="31">
        <v>0</v>
      </c>
      <c r="Q105" s="5">
        <v>0</v>
      </c>
      <c r="R105" s="5">
        <v>0</v>
      </c>
      <c r="AD105" s="5">
        <v>0</v>
      </c>
      <c r="AE105" s="5">
        <v>0</v>
      </c>
      <c r="AF105" s="5">
        <v>0</v>
      </c>
      <c r="AG105" s="5">
        <v>0</v>
      </c>
    </row>
    <row r="106" spans="2:41" s="5" customFormat="1">
      <c r="B106" s="5" t="s">
        <v>133</v>
      </c>
      <c r="G106" s="5">
        <f>AE106</f>
        <v>28</v>
      </c>
      <c r="H106" s="31">
        <v>30</v>
      </c>
      <c r="I106" s="5">
        <v>30</v>
      </c>
      <c r="J106" s="5">
        <v>30</v>
      </c>
      <c r="K106" s="5">
        <f>AF106</f>
        <v>31</v>
      </c>
      <c r="L106" s="31">
        <v>32</v>
      </c>
      <c r="M106" s="5">
        <v>32</v>
      </c>
      <c r="N106" s="5">
        <v>32</v>
      </c>
      <c r="O106" s="5">
        <f>AG106</f>
        <v>32</v>
      </c>
      <c r="P106" s="31">
        <v>33</v>
      </c>
      <c r="Q106" s="5">
        <v>33</v>
      </c>
      <c r="R106" s="5">
        <v>33</v>
      </c>
      <c r="AD106" s="5">
        <v>6</v>
      </c>
      <c r="AE106" s="5">
        <f>11+17</f>
        <v>28</v>
      </c>
      <c r="AF106" s="5">
        <v>31</v>
      </c>
      <c r="AG106" s="5">
        <v>32</v>
      </c>
    </row>
    <row r="107" spans="2:41" s="5" customFormat="1">
      <c r="B107" s="5" t="s">
        <v>134</v>
      </c>
      <c r="G107" s="5">
        <v>0</v>
      </c>
      <c r="H107" s="31">
        <v>0</v>
      </c>
      <c r="I107" s="5">
        <v>0</v>
      </c>
      <c r="J107" s="5">
        <v>0</v>
      </c>
      <c r="K107" s="5">
        <v>0</v>
      </c>
      <c r="L107" s="31">
        <v>0</v>
      </c>
      <c r="M107" s="5">
        <v>0</v>
      </c>
      <c r="N107" s="5">
        <v>0</v>
      </c>
      <c r="O107" s="5">
        <v>0</v>
      </c>
      <c r="P107" s="31">
        <v>-68299</v>
      </c>
      <c r="Q107" s="5">
        <v>-68299</v>
      </c>
      <c r="R107" s="5">
        <v>-68299</v>
      </c>
    </row>
    <row r="108" spans="2:41" s="5" customFormat="1">
      <c r="B108" s="5" t="s">
        <v>135</v>
      </c>
      <c r="G108" s="5">
        <f>AE108</f>
        <v>6175425</v>
      </c>
      <c r="H108" s="31">
        <v>6400566</v>
      </c>
      <c r="I108" s="5">
        <v>6596154</v>
      </c>
      <c r="J108" s="5">
        <v>6797354</v>
      </c>
      <c r="K108" s="5">
        <f>AF108</f>
        <v>6984669</v>
      </c>
      <c r="L108" s="31">
        <v>7589712</v>
      </c>
      <c r="M108" s="5">
        <v>7782117</v>
      </c>
      <c r="N108" s="5">
        <v>7988829</v>
      </c>
      <c r="O108" s="5">
        <f>AG108</f>
        <v>8210750</v>
      </c>
      <c r="P108" s="31">
        <v>8450433</v>
      </c>
      <c r="Q108" s="5">
        <v>8679411</v>
      </c>
      <c r="R108" s="5">
        <v>8931647</v>
      </c>
      <c r="AD108" s="5">
        <v>155340</v>
      </c>
      <c r="AE108" s="5">
        <v>6175425</v>
      </c>
      <c r="AF108" s="5">
        <v>6984669</v>
      </c>
      <c r="AG108" s="5">
        <v>8210750</v>
      </c>
    </row>
    <row r="109" spans="2:41" s="5" customFormat="1">
      <c r="B109" s="5" t="s">
        <v>136</v>
      </c>
      <c r="G109" s="5">
        <f>AE109</f>
        <v>439</v>
      </c>
      <c r="H109" s="31">
        <v>366</v>
      </c>
      <c r="I109" s="5">
        <v>1141</v>
      </c>
      <c r="J109" s="5">
        <v>-3486</v>
      </c>
      <c r="K109" s="5">
        <f>AF109</f>
        <v>-16286</v>
      </c>
      <c r="L109" s="31">
        <v>-46587</v>
      </c>
      <c r="M109" s="5">
        <v>-47857</v>
      </c>
      <c r="N109" s="5">
        <v>-69179</v>
      </c>
      <c r="O109" s="5">
        <f>AG109</f>
        <v>-38272</v>
      </c>
      <c r="P109" s="31">
        <v>-30828</v>
      </c>
      <c r="Q109" s="5">
        <v>-32244</v>
      </c>
      <c r="R109" s="5">
        <v>-27208</v>
      </c>
      <c r="AD109" s="5">
        <v>216</v>
      </c>
      <c r="AE109" s="5">
        <v>439</v>
      </c>
      <c r="AF109" s="5">
        <v>-16286</v>
      </c>
      <c r="AG109" s="5">
        <v>-38272</v>
      </c>
    </row>
    <row r="110" spans="2:41" s="8" customFormat="1">
      <c r="B110" s="8" t="s">
        <v>137</v>
      </c>
      <c r="G110" s="8">
        <f>AE110</f>
        <v>-1239421</v>
      </c>
      <c r="H110" s="32">
        <v>-1442641</v>
      </c>
      <c r="I110" s="8">
        <v>-1632360</v>
      </c>
      <c r="J110" s="8">
        <v>-1787216</v>
      </c>
      <c r="K110" s="8">
        <f>AF110</f>
        <v>-1919369</v>
      </c>
      <c r="L110" s="32">
        <v>-2085163</v>
      </c>
      <c r="M110" s="8">
        <v>-2307969</v>
      </c>
      <c r="N110" s="8">
        <v>-2508905</v>
      </c>
      <c r="O110" s="8">
        <f>AG110</f>
        <v>-2716074</v>
      </c>
      <c r="P110" s="32">
        <v>-3065096</v>
      </c>
      <c r="Q110" s="8">
        <v>-3291963</v>
      </c>
      <c r="R110" s="8">
        <v>-3906252</v>
      </c>
      <c r="AD110" s="8">
        <v>-700319</v>
      </c>
      <c r="AE110" s="8">
        <v>-1239421</v>
      </c>
      <c r="AF110" s="8">
        <v>-1919369</v>
      </c>
      <c r="AG110" s="8">
        <v>-2716074</v>
      </c>
    </row>
    <row r="111" spans="2:41" s="5" customFormat="1">
      <c r="B111" s="5" t="s">
        <v>138</v>
      </c>
      <c r="D111" s="5">
        <f t="shared" ref="D111" si="386">SUM(D105:D110)</f>
        <v>0</v>
      </c>
      <c r="E111" s="5">
        <f t="shared" ref="E111" si="387">SUM(E105:E110)</f>
        <v>0</v>
      </c>
      <c r="F111" s="5">
        <f t="shared" ref="F111:G111" si="388">SUM(F105:F110)</f>
        <v>0</v>
      </c>
      <c r="G111" s="5">
        <f t="shared" si="388"/>
        <v>4936471</v>
      </c>
      <c r="H111" s="31">
        <f t="shared" ref="H111" si="389">SUM(H105:H110)</f>
        <v>4958321</v>
      </c>
      <c r="I111" s="5">
        <f t="shared" ref="I111" si="390">SUM(I105:I110)</f>
        <v>4964965</v>
      </c>
      <c r="J111" s="5">
        <f t="shared" ref="J111" si="391">SUM(J105:J110)</f>
        <v>5006682</v>
      </c>
      <c r="K111" s="5">
        <f t="shared" ref="K111" si="392">SUM(K105:K110)</f>
        <v>5049045</v>
      </c>
      <c r="L111" s="31">
        <f>SUM(L105:L110)</f>
        <v>5457994</v>
      </c>
      <c r="M111" s="5">
        <f t="shared" ref="M111" si="393">SUM(M105:M110)</f>
        <v>5426323</v>
      </c>
      <c r="N111" s="5">
        <f>SUM(N105:N110)</f>
        <v>5410777</v>
      </c>
      <c r="O111" s="5">
        <f t="shared" ref="O111" si="394">SUM(O105:O110)</f>
        <v>5456436</v>
      </c>
      <c r="P111" s="31">
        <f>SUM(P105:P110)</f>
        <v>5286243</v>
      </c>
      <c r="Q111" s="5">
        <f>SUM(Q105:Q110)</f>
        <v>5286938</v>
      </c>
      <c r="R111" s="5">
        <f t="shared" ref="R111" si="395">SUM(R105:R110)</f>
        <v>4929921</v>
      </c>
      <c r="S111" s="5">
        <f>SUM(S105:S110)</f>
        <v>0</v>
      </c>
      <c r="T111" s="5">
        <f t="shared" ref="T111" si="396">SUM(T105:T110)</f>
        <v>0</v>
      </c>
      <c r="AA111" s="5">
        <f>SUM(AA105:AA110)</f>
        <v>0</v>
      </c>
      <c r="AB111" s="5">
        <f t="shared" ref="AB111:AO111" si="397">SUM(AB105:AB110)</f>
        <v>0</v>
      </c>
      <c r="AC111" s="5">
        <f t="shared" si="397"/>
        <v>0</v>
      </c>
      <c r="AD111" s="5">
        <f t="shared" si="397"/>
        <v>-544757</v>
      </c>
      <c r="AE111" s="5">
        <f t="shared" si="397"/>
        <v>4936471</v>
      </c>
      <c r="AF111" s="5">
        <f t="shared" si="397"/>
        <v>5049045</v>
      </c>
      <c r="AG111" s="5">
        <f t="shared" si="397"/>
        <v>5456436</v>
      </c>
      <c r="AH111" s="5">
        <f t="shared" si="397"/>
        <v>0</v>
      </c>
      <c r="AI111" s="5">
        <f t="shared" si="397"/>
        <v>0</v>
      </c>
      <c r="AJ111" s="5">
        <f t="shared" si="397"/>
        <v>0</v>
      </c>
      <c r="AK111" s="5">
        <f t="shared" si="397"/>
        <v>0</v>
      </c>
      <c r="AL111" s="5">
        <f t="shared" si="397"/>
        <v>0</v>
      </c>
      <c r="AM111" s="5">
        <f t="shared" si="397"/>
        <v>0</v>
      </c>
      <c r="AN111" s="5">
        <f t="shared" si="397"/>
        <v>0</v>
      </c>
      <c r="AO111" s="5">
        <f t="shared" si="397"/>
        <v>0</v>
      </c>
    </row>
    <row r="112" spans="2:41" s="8" customFormat="1">
      <c r="B112" s="8" t="s">
        <v>139</v>
      </c>
      <c r="G112" s="5">
        <f>AE112</f>
        <v>0</v>
      </c>
      <c r="H112" s="32">
        <v>0</v>
      </c>
      <c r="I112" s="8">
        <v>0</v>
      </c>
      <c r="J112" s="8">
        <v>0</v>
      </c>
      <c r="K112" s="5">
        <f>AF112</f>
        <v>0</v>
      </c>
      <c r="L112" s="32"/>
      <c r="N112" s="8">
        <v>12494</v>
      </c>
      <c r="O112" s="5">
        <f>AG112</f>
        <v>12179</v>
      </c>
      <c r="P112" s="32">
        <v>11742</v>
      </c>
      <c r="Q112" s="8">
        <v>11289</v>
      </c>
      <c r="R112" s="8">
        <v>10846</v>
      </c>
      <c r="AD112" s="8">
        <v>0</v>
      </c>
      <c r="AE112" s="8">
        <v>0</v>
      </c>
      <c r="AF112" s="8">
        <v>0</v>
      </c>
      <c r="AG112" s="8">
        <v>12179</v>
      </c>
    </row>
    <row r="113" spans="1:41" s="15" customFormat="1">
      <c r="B113" s="15" t="s">
        <v>140</v>
      </c>
      <c r="D113" s="15">
        <f t="shared" ref="D113" si="398">D111+D112</f>
        <v>0</v>
      </c>
      <c r="E113" s="15">
        <f t="shared" ref="E113" si="399">E111+E112</f>
        <v>0</v>
      </c>
      <c r="F113" s="15">
        <f t="shared" ref="F113" si="400">F111+F112</f>
        <v>0</v>
      </c>
      <c r="G113" s="15">
        <f t="shared" ref="G113" si="401">G111+G112</f>
        <v>4936471</v>
      </c>
      <c r="H113" s="42">
        <f t="shared" ref="H113" si="402">H111+H112</f>
        <v>4958321</v>
      </c>
      <c r="I113" s="15">
        <f t="shared" ref="I113" si="403">I111+I112</f>
        <v>4964965</v>
      </c>
      <c r="J113" s="15">
        <f t="shared" ref="J113" si="404">J111+J112</f>
        <v>5006682</v>
      </c>
      <c r="K113" s="15">
        <f t="shared" ref="K113" si="405">K111+K112</f>
        <v>5049045</v>
      </c>
      <c r="L113" s="42">
        <f>L111+L112</f>
        <v>5457994</v>
      </c>
      <c r="M113" s="15">
        <f t="shared" ref="M113" si="406">M111+M112</f>
        <v>5426323</v>
      </c>
      <c r="N113" s="15">
        <f>N111+N112</f>
        <v>5423271</v>
      </c>
      <c r="O113" s="15">
        <f t="shared" ref="O113" si="407">O111+O112</f>
        <v>5468615</v>
      </c>
      <c r="P113" s="42">
        <f>P111+P112</f>
        <v>5297985</v>
      </c>
      <c r="Q113" s="15">
        <f>Q111+Q112</f>
        <v>5298227</v>
      </c>
      <c r="R113" s="15">
        <f t="shared" ref="R113" si="408">R111+R112</f>
        <v>4940767</v>
      </c>
      <c r="S113" s="15">
        <f>S111+S112</f>
        <v>0</v>
      </c>
      <c r="T113" s="15">
        <f t="shared" ref="T113" si="409">T111+T112</f>
        <v>0</v>
      </c>
      <c r="AA113" s="15">
        <f>AA111+AA112</f>
        <v>0</v>
      </c>
      <c r="AB113" s="15">
        <f t="shared" ref="AB113:AO113" si="410">AB111+AB112</f>
        <v>0</v>
      </c>
      <c r="AC113" s="15">
        <f t="shared" si="410"/>
        <v>0</v>
      </c>
      <c r="AD113" s="15">
        <f t="shared" si="410"/>
        <v>-544757</v>
      </c>
      <c r="AE113" s="15">
        <f t="shared" si="410"/>
        <v>4936471</v>
      </c>
      <c r="AF113" s="15">
        <f t="shared" si="410"/>
        <v>5049045</v>
      </c>
      <c r="AG113" s="15">
        <f t="shared" si="410"/>
        <v>5468615</v>
      </c>
      <c r="AH113" s="15">
        <f t="shared" si="410"/>
        <v>0</v>
      </c>
      <c r="AI113" s="15">
        <f t="shared" si="410"/>
        <v>0</v>
      </c>
      <c r="AJ113" s="15">
        <f t="shared" si="410"/>
        <v>0</v>
      </c>
      <c r="AK113" s="15">
        <f t="shared" si="410"/>
        <v>0</v>
      </c>
      <c r="AL113" s="15">
        <f t="shared" si="410"/>
        <v>0</v>
      </c>
      <c r="AM113" s="15">
        <f t="shared" si="410"/>
        <v>0</v>
      </c>
      <c r="AN113" s="15">
        <f t="shared" si="410"/>
        <v>0</v>
      </c>
      <c r="AO113" s="15">
        <f t="shared" si="410"/>
        <v>0</v>
      </c>
    </row>
    <row r="114" spans="1:41" s="12" customFormat="1">
      <c r="B114" s="12" t="s">
        <v>141</v>
      </c>
      <c r="D114" s="12">
        <f t="shared" ref="D114" si="411">D113+D102+D104</f>
        <v>0</v>
      </c>
      <c r="E114" s="12">
        <f t="shared" ref="E114" si="412">E113+E102+E104</f>
        <v>0</v>
      </c>
      <c r="F114" s="12">
        <f t="shared" ref="F114" si="413">F113+F102+F104</f>
        <v>0</v>
      </c>
      <c r="G114" s="12">
        <f t="shared" ref="G114" si="414">G113+G102+G104</f>
        <v>5921739</v>
      </c>
      <c r="H114" s="35">
        <f t="shared" ref="H114" si="415">H113+H102+H104</f>
        <v>5929370</v>
      </c>
      <c r="I114" s="12">
        <f t="shared" ref="I114" si="416">I113+I102+I104</f>
        <v>6032416</v>
      </c>
      <c r="J114" s="12">
        <f t="shared" ref="J114" si="417">J113+J102+J104</f>
        <v>6163471</v>
      </c>
      <c r="K114" s="12">
        <f t="shared" ref="K114" si="418">K113+K102+K104</f>
        <v>6649698</v>
      </c>
      <c r="L114" s="35">
        <f>L113+L102+L104</f>
        <v>7022699</v>
      </c>
      <c r="M114" s="12">
        <f t="shared" ref="M114" si="419">M113+M102+M104</f>
        <v>7064115</v>
      </c>
      <c r="N114" s="12">
        <f>N113+N102+N104</f>
        <v>7155688</v>
      </c>
      <c r="O114" s="12">
        <f t="shared" ref="O114" si="420">O113+O102+O104</f>
        <v>7722322</v>
      </c>
      <c r="P114" s="35">
        <f>P113+P102+P104</f>
        <v>7446774</v>
      </c>
      <c r="Q114" s="12">
        <f>Q113+Q102+Q104</f>
        <v>7509816</v>
      </c>
      <c r="R114" s="12">
        <f t="shared" ref="R114" si="421">R113+R102+R104</f>
        <v>7264379</v>
      </c>
      <c r="S114" s="12">
        <f>S113+S102+S104</f>
        <v>0</v>
      </c>
      <c r="T114" s="12">
        <f t="shared" ref="T114" si="422">T113+T102+T104</f>
        <v>0</v>
      </c>
      <c r="AA114" s="12">
        <f>AA113+AA102+AA104</f>
        <v>0</v>
      </c>
      <c r="AB114" s="12">
        <f t="shared" ref="AB114:AO114" si="423">AB113+AB102+AB104</f>
        <v>0</v>
      </c>
      <c r="AC114" s="12">
        <f t="shared" si="423"/>
        <v>0</v>
      </c>
      <c r="AD114" s="12">
        <f t="shared" si="423"/>
        <v>1012720</v>
      </c>
      <c r="AE114" s="12">
        <f t="shared" si="423"/>
        <v>5921739</v>
      </c>
      <c r="AF114" s="12">
        <f t="shared" si="423"/>
        <v>6649698</v>
      </c>
      <c r="AG114" s="12">
        <f t="shared" si="423"/>
        <v>7722322</v>
      </c>
      <c r="AH114" s="12">
        <f t="shared" si="423"/>
        <v>0</v>
      </c>
      <c r="AI114" s="12">
        <f t="shared" si="423"/>
        <v>0</v>
      </c>
      <c r="AJ114" s="12">
        <f t="shared" si="423"/>
        <v>0</v>
      </c>
      <c r="AK114" s="12">
        <f t="shared" si="423"/>
        <v>0</v>
      </c>
      <c r="AL114" s="12">
        <f t="shared" si="423"/>
        <v>0</v>
      </c>
      <c r="AM114" s="12">
        <f t="shared" si="423"/>
        <v>0</v>
      </c>
      <c r="AN114" s="12">
        <f t="shared" si="423"/>
        <v>0</v>
      </c>
      <c r="AO114" s="12">
        <f t="shared" si="423"/>
        <v>0</v>
      </c>
    </row>
    <row r="115" spans="1:41" s="14" customFormat="1">
      <c r="H115" s="41"/>
      <c r="L115" s="41"/>
      <c r="P115" s="41"/>
    </row>
    <row r="116" spans="1:41" s="7" customFormat="1">
      <c r="A116" s="7" t="s">
        <v>59</v>
      </c>
      <c r="B116" s="7" t="s">
        <v>142</v>
      </c>
      <c r="H116" s="37"/>
      <c r="L116" s="37"/>
      <c r="P116" s="37"/>
    </row>
    <row r="117" spans="1:41" s="5" customFormat="1">
      <c r="B117" s="5" t="s">
        <v>143</v>
      </c>
      <c r="D117" s="5">
        <v>-6592</v>
      </c>
      <c r="E117" s="5">
        <v>-45277</v>
      </c>
      <c r="F117" s="5">
        <v>-65031</v>
      </c>
      <c r="G117" s="5">
        <f>AE117</f>
        <v>-45417</v>
      </c>
      <c r="H117" s="31">
        <v>21854</v>
      </c>
      <c r="I117" s="5">
        <v>15743</v>
      </c>
      <c r="J117" s="5">
        <v>31281</v>
      </c>
      <c r="K117" s="5">
        <f>AF117</f>
        <v>110179</v>
      </c>
      <c r="L117" s="31">
        <v>184613</v>
      </c>
      <c r="M117" s="5">
        <v>249046</v>
      </c>
      <c r="N117" s="5">
        <v>328323</v>
      </c>
      <c r="O117" s="5">
        <f>AG117</f>
        <v>545639</v>
      </c>
      <c r="P117" s="31">
        <v>299444</v>
      </c>
      <c r="Q117" s="5">
        <v>382635</v>
      </c>
      <c r="R117" s="5">
        <v>503542</v>
      </c>
      <c r="AC117" s="5">
        <v>-143982</v>
      </c>
      <c r="AD117" s="5">
        <v>-176558</v>
      </c>
      <c r="AE117" s="5">
        <v>-45417</v>
      </c>
      <c r="AF117" s="5">
        <v>110179</v>
      </c>
      <c r="AG117" s="5">
        <v>545639</v>
      </c>
    </row>
    <row r="118" spans="1:41" s="8" customFormat="1">
      <c r="B118" s="8" t="s">
        <v>144</v>
      </c>
      <c r="D118" s="8">
        <f>-2033-2189</f>
        <v>-4222</v>
      </c>
      <c r="E118" s="8">
        <f>-6748-3170</f>
        <v>-9918</v>
      </c>
      <c r="F118" s="8">
        <f>-24018-4014</f>
        <v>-28032</v>
      </c>
      <c r="G118" s="8">
        <f>AE118</f>
        <v>-40330</v>
      </c>
      <c r="H118" s="32">
        <f>-6430-2480</f>
        <v>-8910</v>
      </c>
      <c r="I118" s="8">
        <f>-9927-4824</f>
        <v>-14751</v>
      </c>
      <c r="J118" s="8">
        <f>-12209-8612</f>
        <v>-20821</v>
      </c>
      <c r="K118" s="8">
        <f>AF118</f>
        <v>-28993</v>
      </c>
      <c r="L118" s="32">
        <f>-7413-4804</f>
        <v>-12217</v>
      </c>
      <c r="M118" s="8">
        <f>-11261-11540</f>
        <v>-22801</v>
      </c>
      <c r="N118" s="8">
        <f>-19766-17319</f>
        <v>-37085</v>
      </c>
      <c r="O118" s="5">
        <f>AG118</f>
        <v>-49140</v>
      </c>
      <c r="P118" s="32">
        <f>-6970-9341</f>
        <v>-16311</v>
      </c>
      <c r="Q118" s="8">
        <f>-13268-17215</f>
        <v>-30483</v>
      </c>
      <c r="R118" s="8">
        <f>-22014-27104</f>
        <v>-49118</v>
      </c>
      <c r="AC118" s="8">
        <f>-2058-1958</f>
        <v>-4016</v>
      </c>
      <c r="AD118" s="8">
        <f>-18583-4265</f>
        <v>-22848</v>
      </c>
      <c r="AE118" s="8">
        <f>-35037-5293</f>
        <v>-40330</v>
      </c>
      <c r="AF118" s="8">
        <f>-16221-12772</f>
        <v>-28993</v>
      </c>
      <c r="AG118" s="8">
        <f>-25128-24012</f>
        <v>-49140</v>
      </c>
    </row>
    <row r="119" spans="1:41" s="5" customFormat="1">
      <c r="B119" s="5" t="s">
        <v>145</v>
      </c>
      <c r="D119" s="5">
        <f t="shared" ref="D119" si="424">SUM(D117:D118)</f>
        <v>-10814</v>
      </c>
      <c r="E119" s="5">
        <f t="shared" ref="E119" si="425">SUM(E117:E118)</f>
        <v>-55195</v>
      </c>
      <c r="F119" s="5">
        <f t="shared" ref="F119" si="426">SUM(F117:F118)</f>
        <v>-93063</v>
      </c>
      <c r="G119" s="5">
        <f t="shared" ref="G119" si="427">SUM(G117:G118)</f>
        <v>-85747</v>
      </c>
      <c r="H119" s="31">
        <f t="shared" ref="H119" si="428">SUM(H117:H118)</f>
        <v>12944</v>
      </c>
      <c r="I119" s="5">
        <f t="shared" ref="I119" si="429">SUM(I117:I118)</f>
        <v>992</v>
      </c>
      <c r="J119" s="5">
        <f t="shared" ref="J119" si="430">SUM(J117:J118)</f>
        <v>10460</v>
      </c>
      <c r="K119" s="5">
        <f t="shared" ref="K119" si="431">SUM(K117:K118)</f>
        <v>81186</v>
      </c>
      <c r="L119" s="31">
        <f>SUM(L117:L118)</f>
        <v>172396</v>
      </c>
      <c r="M119" s="5">
        <f t="shared" ref="M119" si="432">SUM(M117:M118)</f>
        <v>226245</v>
      </c>
      <c r="N119" s="5">
        <f>SUM(N117:N118)</f>
        <v>291238</v>
      </c>
      <c r="O119" s="5">
        <f t="shared" ref="O119" si="433">SUM(O117:O118)</f>
        <v>496499</v>
      </c>
      <c r="P119" s="31">
        <f>SUM(P117:P118)</f>
        <v>283133</v>
      </c>
      <c r="Q119" s="5">
        <f>SUM(Q117:Q118)</f>
        <v>352152</v>
      </c>
      <c r="R119" s="5">
        <f t="shared" ref="R119" si="434">SUM(R117:R118)</f>
        <v>454424</v>
      </c>
      <c r="S119" s="5">
        <f>SUM(S117:S118)</f>
        <v>0</v>
      </c>
      <c r="T119" s="5">
        <f t="shared" ref="T119" si="435">SUM(T117:T118)</f>
        <v>0</v>
      </c>
      <c r="AA119" s="5">
        <f>SUM(AA117:AA118)</f>
        <v>0</v>
      </c>
      <c r="AB119" s="5">
        <f t="shared" ref="AB119:AO119" si="436">SUM(AB117:AB118)</f>
        <v>0</v>
      </c>
      <c r="AC119" s="5">
        <f t="shared" si="436"/>
        <v>-147998</v>
      </c>
      <c r="AD119" s="5">
        <f t="shared" si="436"/>
        <v>-199406</v>
      </c>
      <c r="AE119" s="5">
        <f t="shared" si="436"/>
        <v>-85747</v>
      </c>
      <c r="AF119" s="5">
        <f t="shared" si="436"/>
        <v>81186</v>
      </c>
      <c r="AG119" s="5">
        <f t="shared" si="436"/>
        <v>496499</v>
      </c>
      <c r="AH119" s="5">
        <f t="shared" si="436"/>
        <v>0</v>
      </c>
      <c r="AI119" s="5">
        <f t="shared" si="436"/>
        <v>0</v>
      </c>
      <c r="AJ119" s="5">
        <f t="shared" si="436"/>
        <v>0</v>
      </c>
      <c r="AK119" s="5">
        <f t="shared" si="436"/>
        <v>0</v>
      </c>
      <c r="AL119" s="5">
        <f t="shared" si="436"/>
        <v>0</v>
      </c>
      <c r="AM119" s="5">
        <f t="shared" si="436"/>
        <v>0</v>
      </c>
      <c r="AN119" s="5">
        <f t="shared" si="436"/>
        <v>0</v>
      </c>
      <c r="AO119" s="5">
        <f t="shared" si="436"/>
        <v>0</v>
      </c>
    </row>
    <row r="120" spans="1:41" s="5" customFormat="1">
      <c r="H120" s="31"/>
      <c r="L120" s="31"/>
      <c r="P120" s="31"/>
    </row>
    <row r="121" spans="1:41" s="5" customFormat="1">
      <c r="B121" s="5" t="s">
        <v>146</v>
      </c>
      <c r="D121" s="5">
        <v>478573</v>
      </c>
      <c r="E121" s="5">
        <v>478573</v>
      </c>
      <c r="F121" s="5">
        <f>478573+4242284</f>
        <v>4720857</v>
      </c>
      <c r="G121" s="5">
        <f>AE121</f>
        <v>4720857</v>
      </c>
      <c r="H121" s="31">
        <v>26398</v>
      </c>
      <c r="I121" s="5">
        <v>26398</v>
      </c>
      <c r="J121" s="5">
        <v>52227</v>
      </c>
      <c r="K121" s="5">
        <f>AF121</f>
        <v>0</v>
      </c>
      <c r="L121" s="31">
        <v>26094</v>
      </c>
      <c r="M121" s="5">
        <v>26094</v>
      </c>
      <c r="N121" s="5">
        <v>40931</v>
      </c>
      <c r="O121" s="5">
        <f>AG121</f>
        <v>0</v>
      </c>
      <c r="P121" s="31">
        <v>37065</v>
      </c>
      <c r="Q121" s="5">
        <v>37065</v>
      </c>
      <c r="R121" s="5">
        <v>61234</v>
      </c>
      <c r="AC121" s="5">
        <v>438227</v>
      </c>
      <c r="AD121" s="5">
        <v>24121</v>
      </c>
      <c r="AE121" s="5">
        <f>478573+4242284</f>
        <v>4720857</v>
      </c>
      <c r="AF121" s="5">
        <v>0</v>
      </c>
      <c r="AG121" s="5">
        <v>0</v>
      </c>
    </row>
    <row r="122" spans="1:41" s="5" customFormat="1">
      <c r="B122" s="5" t="s">
        <v>147</v>
      </c>
      <c r="D122" s="5">
        <v>20445</v>
      </c>
      <c r="E122" s="5">
        <v>38649</v>
      </c>
      <c r="F122" s="5">
        <v>157790</v>
      </c>
      <c r="G122" s="5">
        <f>AE122</f>
        <v>301441</v>
      </c>
      <c r="H122" s="31">
        <v>151014</v>
      </c>
      <c r="I122" s="5">
        <v>315005</v>
      </c>
      <c r="J122" s="5">
        <v>459392</v>
      </c>
      <c r="K122" s="5">
        <f>AF122</f>
        <v>605095</v>
      </c>
      <c r="L122" s="31">
        <v>172493</v>
      </c>
      <c r="M122" s="5">
        <v>381674</v>
      </c>
      <c r="N122" s="5">
        <v>610837</v>
      </c>
      <c r="O122" s="5">
        <f>AG122</f>
        <v>861533</v>
      </c>
      <c r="P122" s="31">
        <v>264509</v>
      </c>
      <c r="Q122" s="5">
        <v>564231</v>
      </c>
      <c r="R122" s="5">
        <v>862517</v>
      </c>
      <c r="AC122" s="5">
        <v>22409</v>
      </c>
      <c r="AD122" s="5">
        <v>78399</v>
      </c>
      <c r="AE122" s="5">
        <v>301441</v>
      </c>
      <c r="AF122" s="5">
        <v>605095</v>
      </c>
      <c r="AG122" s="5">
        <v>861533</v>
      </c>
    </row>
    <row r="123" spans="1:41" s="5" customFormat="1">
      <c r="B123" s="5" t="s">
        <v>148</v>
      </c>
      <c r="D123" s="5">
        <f>D110</f>
        <v>0</v>
      </c>
      <c r="E123" s="5">
        <v>0</v>
      </c>
      <c r="F123" s="5">
        <v>0</v>
      </c>
      <c r="G123" s="5">
        <f>AE123</f>
        <v>0</v>
      </c>
      <c r="H123" s="31">
        <v>0</v>
      </c>
      <c r="I123" s="5">
        <v>0</v>
      </c>
      <c r="J123" s="5">
        <v>0</v>
      </c>
      <c r="K123" s="5">
        <f>AF123</f>
        <v>0</v>
      </c>
      <c r="L123" s="31">
        <v>0</v>
      </c>
      <c r="M123" s="5">
        <v>0</v>
      </c>
      <c r="N123" s="5">
        <v>0</v>
      </c>
      <c r="O123" s="5">
        <f>AG123</f>
        <v>0</v>
      </c>
      <c r="P123" s="31">
        <v>-191694</v>
      </c>
      <c r="Q123" s="5">
        <v>-191694</v>
      </c>
      <c r="R123" s="5">
        <v>-591732</v>
      </c>
      <c r="AC123" s="5">
        <v>0</v>
      </c>
      <c r="AD123" s="5">
        <v>0</v>
      </c>
      <c r="AE123" s="5">
        <v>0</v>
      </c>
      <c r="AF123" s="5">
        <v>0</v>
      </c>
      <c r="AG123" s="5">
        <v>0</v>
      </c>
    </row>
    <row r="124" spans="1:41" s="5" customFormat="1">
      <c r="B124" s="5" t="s">
        <v>149</v>
      </c>
      <c r="D124" s="5">
        <f>D111</f>
        <v>0</v>
      </c>
      <c r="E124" s="5">
        <v>0</v>
      </c>
      <c r="F124" s="5">
        <v>0</v>
      </c>
      <c r="G124" s="5">
        <f>AE124</f>
        <v>0</v>
      </c>
      <c r="H124" s="31">
        <v>0</v>
      </c>
      <c r="I124" s="5">
        <v>0</v>
      </c>
      <c r="J124" s="5">
        <v>0</v>
      </c>
      <c r="K124" s="5">
        <f>AF124</f>
        <v>0</v>
      </c>
      <c r="L124" s="31">
        <v>0</v>
      </c>
      <c r="M124" s="5">
        <v>0</v>
      </c>
      <c r="N124" s="5">
        <v>0</v>
      </c>
      <c r="O124" s="5">
        <f>AG124</f>
        <v>0</v>
      </c>
      <c r="P124" s="31">
        <v>0</v>
      </c>
      <c r="Q124" s="5">
        <v>0</v>
      </c>
      <c r="R124" s="5">
        <v>0</v>
      </c>
      <c r="AC124" s="5">
        <v>0</v>
      </c>
      <c r="AD124" s="5">
        <v>0</v>
      </c>
      <c r="AE124" s="5">
        <v>0</v>
      </c>
      <c r="AF124" s="5">
        <v>0</v>
      </c>
      <c r="AG124" s="5">
        <v>0</v>
      </c>
    </row>
    <row r="125" spans="1:41" s="5" customFormat="1">
      <c r="H125" s="31"/>
      <c r="L125" s="31"/>
      <c r="P125" s="31"/>
    </row>
    <row r="126" spans="1:41" s="5" customFormat="1">
      <c r="B126" s="5" t="s">
        <v>150</v>
      </c>
      <c r="H126" s="31"/>
      <c r="L126" s="31"/>
      <c r="P126" s="31"/>
      <c r="AC126" s="5">
        <v>215593</v>
      </c>
      <c r="AD126" s="5">
        <v>122570</v>
      </c>
      <c r="AE126" s="5">
        <v>141976</v>
      </c>
      <c r="AF126" s="5">
        <v>835193</v>
      </c>
      <c r="AG126" s="5">
        <v>1102534</v>
      </c>
    </row>
    <row r="127" spans="1:41" s="5" customFormat="1">
      <c r="B127" s="5" t="s">
        <v>151</v>
      </c>
      <c r="H127" s="31"/>
      <c r="L127" s="31"/>
      <c r="P127" s="31"/>
      <c r="AC127" s="5">
        <v>122570</v>
      </c>
      <c r="AD127" s="5">
        <v>141976</v>
      </c>
      <c r="AE127" s="5">
        <v>835193</v>
      </c>
      <c r="AF127" s="5">
        <v>1102534</v>
      </c>
      <c r="AG127" s="5">
        <v>956731</v>
      </c>
    </row>
    <row r="128" spans="1:41" s="5" customFormat="1">
      <c r="H128" s="31"/>
      <c r="L128" s="31"/>
      <c r="P128" s="31"/>
    </row>
    <row r="129" spans="1:41" s="6" customFormat="1">
      <c r="B129" s="6" t="s">
        <v>152</v>
      </c>
      <c r="H129" s="33"/>
      <c r="L129" s="33"/>
      <c r="P129" s="33"/>
    </row>
    <row r="130" spans="1:41" s="5" customFormat="1">
      <c r="B130" s="5" t="s">
        <v>143</v>
      </c>
      <c r="D130" s="5">
        <f>D117</f>
        <v>-6592</v>
      </c>
      <c r="E130" s="5">
        <f>E117-D130</f>
        <v>-38685</v>
      </c>
      <c r="F130" s="5">
        <f>F117-E130-D130</f>
        <v>-19754</v>
      </c>
      <c r="G130" s="5">
        <f>G117-F130-E130-D130</f>
        <v>19614</v>
      </c>
      <c r="H130" s="31">
        <f>H117</f>
        <v>21854</v>
      </c>
      <c r="I130" s="5">
        <f>I117-H130</f>
        <v>-6111</v>
      </c>
      <c r="J130" s="5">
        <f>J117-I130-H130</f>
        <v>15538</v>
      </c>
      <c r="K130" s="5">
        <f>K117-J130-I130-H130</f>
        <v>78898</v>
      </c>
      <c r="L130" s="31">
        <f>L117</f>
        <v>184613</v>
      </c>
      <c r="M130" s="5">
        <f>M117-L130</f>
        <v>64433</v>
      </c>
      <c r="N130" s="5">
        <f>N117-M130-L130</f>
        <v>79277</v>
      </c>
      <c r="O130" s="5">
        <f>O117-N130-M130-L130</f>
        <v>217316</v>
      </c>
      <c r="P130" s="31">
        <f>P117</f>
        <v>299444</v>
      </c>
      <c r="Q130" s="5">
        <f>Q117-P130</f>
        <v>83191</v>
      </c>
      <c r="R130" s="5">
        <f>R117-Q130-P130</f>
        <v>120907</v>
      </c>
    </row>
    <row r="131" spans="1:41" s="8" customFormat="1">
      <c r="B131" s="8" t="s">
        <v>144</v>
      </c>
      <c r="D131" s="8">
        <f>D118</f>
        <v>-4222</v>
      </c>
      <c r="E131" s="8">
        <f>E118-D131</f>
        <v>-5696</v>
      </c>
      <c r="F131" s="8">
        <f>F118-E131-D131</f>
        <v>-18114</v>
      </c>
      <c r="G131" s="8">
        <f>G118-F131-E131-D131</f>
        <v>-12298</v>
      </c>
      <c r="H131" s="32">
        <f>H118</f>
        <v>-8910</v>
      </c>
      <c r="I131" s="8">
        <f>I118-H131</f>
        <v>-5841</v>
      </c>
      <c r="J131" s="8">
        <f>J118-I131-H131</f>
        <v>-6070</v>
      </c>
      <c r="K131" s="8">
        <f>K118-J131-I131-H131</f>
        <v>-8172</v>
      </c>
      <c r="L131" s="32">
        <f>L118</f>
        <v>-12217</v>
      </c>
      <c r="M131" s="8">
        <f>M118-L131</f>
        <v>-10584</v>
      </c>
      <c r="N131" s="8">
        <f>N118-M131-L131</f>
        <v>-14284</v>
      </c>
      <c r="O131" s="8">
        <f>O118-N131-M131-L131</f>
        <v>-12055</v>
      </c>
      <c r="P131" s="32">
        <f>P118</f>
        <v>-16311</v>
      </c>
      <c r="Q131" s="8">
        <f>Q118-P131</f>
        <v>-14172</v>
      </c>
      <c r="R131" s="8">
        <f>R118-Q131-P131</f>
        <v>-18635</v>
      </c>
    </row>
    <row r="132" spans="1:41">
      <c r="B132" s="5" t="s">
        <v>145</v>
      </c>
      <c r="D132" s="5">
        <f t="shared" ref="D132" si="437">SUM(D130:D131)</f>
        <v>-10814</v>
      </c>
      <c r="E132" s="5">
        <f t="shared" ref="E132" si="438">SUM(E130:E131)</f>
        <v>-44381</v>
      </c>
      <c r="F132" s="5">
        <f t="shared" ref="F132" si="439">SUM(F130:F131)</f>
        <v>-37868</v>
      </c>
      <c r="G132" s="5">
        <f t="shared" ref="G132" si="440">SUM(G130:G131)</f>
        <v>7316</v>
      </c>
      <c r="H132" s="31">
        <f t="shared" ref="H132" si="441">SUM(H130:H131)</f>
        <v>12944</v>
      </c>
      <c r="I132" s="5">
        <f t="shared" ref="I132" si="442">SUM(I130:I131)</f>
        <v>-11952</v>
      </c>
      <c r="J132" s="5">
        <f t="shared" ref="J132" si="443">SUM(J130:J131)</f>
        <v>9468</v>
      </c>
      <c r="K132" s="5">
        <f t="shared" ref="K132" si="444">SUM(K130:K131)</f>
        <v>70726</v>
      </c>
      <c r="L132" s="31">
        <f t="shared" ref="L132:O132" si="445">SUM(L130:L131)</f>
        <v>172396</v>
      </c>
      <c r="M132" s="5">
        <f t="shared" si="445"/>
        <v>53849</v>
      </c>
      <c r="N132" s="5">
        <f t="shared" si="445"/>
        <v>64993</v>
      </c>
      <c r="O132" s="5">
        <f t="shared" si="445"/>
        <v>205261</v>
      </c>
      <c r="P132" s="31">
        <f t="shared" ref="P132" si="446">SUM(P130:P131)</f>
        <v>283133</v>
      </c>
      <c r="Q132" s="5">
        <f t="shared" ref="Q132" si="447">SUM(Q130:Q131)</f>
        <v>69019</v>
      </c>
      <c r="R132" s="5">
        <f t="shared" ref="R132" si="448">SUM(R130:R131)</f>
        <v>102272</v>
      </c>
      <c r="S132" s="5"/>
    </row>
    <row r="133" spans="1:41">
      <c r="B133" s="5"/>
      <c r="D133" s="5"/>
      <c r="H133" s="31"/>
      <c r="L133" s="31"/>
      <c r="P133" s="31"/>
    </row>
    <row r="134" spans="1:41">
      <c r="B134" s="5" t="s">
        <v>146</v>
      </c>
      <c r="D134" s="5">
        <f>D121</f>
        <v>478573</v>
      </c>
      <c r="E134" s="5">
        <f>E121-D134</f>
        <v>0</v>
      </c>
      <c r="F134" s="5">
        <f>F121-E134-D134</f>
        <v>4242284</v>
      </c>
      <c r="G134" s="5">
        <f>G121-F134-E134-D134</f>
        <v>0</v>
      </c>
      <c r="H134" s="31">
        <f>H121</f>
        <v>26398</v>
      </c>
      <c r="I134" s="5">
        <f>I121-H134</f>
        <v>0</v>
      </c>
      <c r="J134" s="5">
        <f>J121-I134-H134</f>
        <v>25829</v>
      </c>
      <c r="K134" s="5">
        <f>K121-J134-I134-H134</f>
        <v>-52227</v>
      </c>
      <c r="L134" s="31">
        <f>L121</f>
        <v>26094</v>
      </c>
      <c r="M134" s="5">
        <f>M121-L134</f>
        <v>0</v>
      </c>
      <c r="N134" s="5">
        <f>N121-M134-L134</f>
        <v>14837</v>
      </c>
      <c r="O134" s="5">
        <f>O121-N134-M134-L134</f>
        <v>-40931</v>
      </c>
      <c r="P134" s="31">
        <f>P121</f>
        <v>37065</v>
      </c>
      <c r="Q134" s="5">
        <f>Q121-P134</f>
        <v>0</v>
      </c>
      <c r="R134" s="5">
        <f>R121-Q134-P134</f>
        <v>24169</v>
      </c>
      <c r="S134" s="5"/>
    </row>
    <row r="135" spans="1:41">
      <c r="B135" s="5" t="s">
        <v>147</v>
      </c>
      <c r="D135" s="5">
        <f>D122</f>
        <v>20445</v>
      </c>
      <c r="E135" s="5">
        <f>E122-D135</f>
        <v>18204</v>
      </c>
      <c r="F135" s="5">
        <f>F122-E135-D135</f>
        <v>119141</v>
      </c>
      <c r="G135" s="5">
        <f>G122-F135-E135-D135</f>
        <v>143651</v>
      </c>
      <c r="H135" s="31">
        <f>H122</f>
        <v>151014</v>
      </c>
      <c r="I135" s="5">
        <f>I122-H135</f>
        <v>163991</v>
      </c>
      <c r="J135" s="5">
        <f>J122-I135-H135</f>
        <v>144387</v>
      </c>
      <c r="K135" s="5">
        <f>K122-J135-I135-H135</f>
        <v>145703</v>
      </c>
      <c r="L135" s="31">
        <f>L122</f>
        <v>172493</v>
      </c>
      <c r="M135" s="5">
        <f>M122-L135</f>
        <v>209181</v>
      </c>
      <c r="N135" s="5">
        <f>N122-M135-L135</f>
        <v>229163</v>
      </c>
      <c r="O135" s="5">
        <f>O122-N135-M135-L135</f>
        <v>250696</v>
      </c>
      <c r="P135" s="31">
        <f>P122</f>
        <v>264509</v>
      </c>
      <c r="Q135" s="5">
        <f>Q122-P135</f>
        <v>299722</v>
      </c>
      <c r="R135" s="5">
        <f>R122-Q135-P135</f>
        <v>298286</v>
      </c>
      <c r="S135" s="5"/>
      <c r="Z135" t="s">
        <v>67</v>
      </c>
    </row>
    <row r="136" spans="1:41">
      <c r="B136" s="5" t="s">
        <v>148</v>
      </c>
      <c r="D136" s="5">
        <f>D123</f>
        <v>0</v>
      </c>
      <c r="E136" s="5">
        <f>E123-D136</f>
        <v>0</v>
      </c>
      <c r="F136" s="5">
        <f>F123-E136-D136</f>
        <v>0</v>
      </c>
      <c r="G136" s="5">
        <f>G123-F136-E136-D136</f>
        <v>0</v>
      </c>
      <c r="H136" s="31">
        <f>H123</f>
        <v>0</v>
      </c>
      <c r="I136" s="5">
        <f>I123-H136</f>
        <v>0</v>
      </c>
      <c r="J136" s="5">
        <f>J123-I136-H136</f>
        <v>0</v>
      </c>
      <c r="K136" s="5">
        <f>K123-J136-I136-H136</f>
        <v>0</v>
      </c>
      <c r="L136" s="31">
        <f>L123</f>
        <v>0</v>
      </c>
      <c r="M136" s="5">
        <f>M123-L136</f>
        <v>0</v>
      </c>
      <c r="N136" s="5">
        <f>N123-M136-L136</f>
        <v>0</v>
      </c>
      <c r="O136" s="5">
        <f>O123-N136-M136-L136</f>
        <v>0</v>
      </c>
      <c r="P136" s="31">
        <f>P123</f>
        <v>-191694</v>
      </c>
      <c r="Q136" s="5">
        <f>Q123-P136</f>
        <v>0</v>
      </c>
      <c r="R136" s="5">
        <f>R123-Q136-P136</f>
        <v>-400038</v>
      </c>
      <c r="S136" s="5"/>
    </row>
    <row r="137" spans="1:41">
      <c r="B137" s="5" t="s">
        <v>149</v>
      </c>
      <c r="D137" s="5">
        <f>D124</f>
        <v>0</v>
      </c>
      <c r="E137" s="5">
        <f>E124-D137</f>
        <v>0</v>
      </c>
      <c r="F137" s="5">
        <f>F124-E137-D137</f>
        <v>0</v>
      </c>
      <c r="G137" s="5">
        <f>G124-F137-E137-D137</f>
        <v>0</v>
      </c>
      <c r="H137" s="31">
        <f>H124</f>
        <v>0</v>
      </c>
      <c r="I137" s="5">
        <f>I124-H137</f>
        <v>0</v>
      </c>
      <c r="J137" s="5">
        <f>J124-I137-H137</f>
        <v>0</v>
      </c>
      <c r="K137" s="5">
        <f>K124-J137-I137-H137</f>
        <v>0</v>
      </c>
      <c r="L137" s="31">
        <f>L124</f>
        <v>0</v>
      </c>
      <c r="M137" s="5">
        <f>M124-L137</f>
        <v>0</v>
      </c>
      <c r="N137" s="5">
        <f>N124-M137-L137</f>
        <v>0</v>
      </c>
      <c r="O137" s="5">
        <f>O124-N137-M137-L137</f>
        <v>0</v>
      </c>
      <c r="P137" s="31">
        <f>P124</f>
        <v>0</v>
      </c>
      <c r="Q137" s="5">
        <f>Q124-P137</f>
        <v>0</v>
      </c>
      <c r="R137" s="5">
        <f>R124-Q137-P137</f>
        <v>0</v>
      </c>
      <c r="S137" s="5"/>
    </row>
    <row r="138" spans="1:41">
      <c r="B138" s="5"/>
    </row>
    <row r="139" spans="1:41">
      <c r="B139" s="5" t="s">
        <v>150</v>
      </c>
    </row>
    <row r="140" spans="1:41">
      <c r="B140" s="5" t="s">
        <v>151</v>
      </c>
    </row>
    <row r="143" spans="1:41" s="1" customFormat="1">
      <c r="A143" s="1" t="s">
        <v>59</v>
      </c>
      <c r="B143" s="1" t="s">
        <v>153</v>
      </c>
      <c r="H143" s="26"/>
      <c r="L143" s="26"/>
      <c r="P143" s="26"/>
    </row>
    <row r="144" spans="1:41" s="5" customFormat="1">
      <c r="B144" s="5" t="s">
        <v>154</v>
      </c>
      <c r="H144" s="31"/>
      <c r="L144" s="31"/>
      <c r="P144" s="31"/>
      <c r="AC144" s="5">
        <f t="shared" ref="AC144:AO144" si="449">AC7*AC145</f>
        <v>0</v>
      </c>
      <c r="AD144" s="5">
        <f t="shared" si="449"/>
        <v>0</v>
      </c>
      <c r="AE144" s="5">
        <f t="shared" si="449"/>
        <v>39565256.07</v>
      </c>
      <c r="AF144" s="5">
        <f t="shared" si="449"/>
        <v>85136403.689999998</v>
      </c>
      <c r="AG144" s="5">
        <f t="shared" si="449"/>
        <v>54840683.799999997</v>
      </c>
      <c r="AH144" s="5">
        <f t="shared" si="449"/>
        <v>0</v>
      </c>
      <c r="AI144" s="5">
        <f t="shared" si="449"/>
        <v>0</v>
      </c>
      <c r="AJ144" s="5">
        <f t="shared" si="449"/>
        <v>0</v>
      </c>
      <c r="AK144" s="5">
        <f t="shared" si="449"/>
        <v>0</v>
      </c>
      <c r="AL144" s="5">
        <f t="shared" si="449"/>
        <v>0</v>
      </c>
      <c r="AM144" s="5">
        <f t="shared" si="449"/>
        <v>0</v>
      </c>
      <c r="AN144" s="5">
        <f t="shared" si="449"/>
        <v>0</v>
      </c>
      <c r="AO144" s="5">
        <f t="shared" si="449"/>
        <v>0</v>
      </c>
    </row>
    <row r="145" spans="1:41">
      <c r="B145" t="s">
        <v>1</v>
      </c>
      <c r="AC145" s="5">
        <f>AC70</f>
        <v>0</v>
      </c>
      <c r="AD145" s="5">
        <f t="shared" ref="AD145:AO145" si="450">AD70</f>
        <v>44847.442000000003</v>
      </c>
      <c r="AE145" s="5">
        <f t="shared" si="450"/>
        <v>141613</v>
      </c>
      <c r="AF145" s="5">
        <f t="shared" si="450"/>
        <v>300273</v>
      </c>
      <c r="AG145" s="5">
        <f t="shared" si="450"/>
        <v>318730</v>
      </c>
      <c r="AH145" s="5">
        <f t="shared" si="450"/>
        <v>0</v>
      </c>
      <c r="AI145" s="5">
        <f t="shared" si="450"/>
        <v>0</v>
      </c>
      <c r="AJ145" s="5">
        <f t="shared" si="450"/>
        <v>0</v>
      </c>
      <c r="AK145" s="5">
        <f t="shared" si="450"/>
        <v>0</v>
      </c>
      <c r="AL145" s="5">
        <f t="shared" si="450"/>
        <v>0</v>
      </c>
      <c r="AM145" s="5">
        <f t="shared" si="450"/>
        <v>0</v>
      </c>
      <c r="AN145" s="5">
        <f t="shared" si="450"/>
        <v>0</v>
      </c>
      <c r="AO145" s="5">
        <f t="shared" si="450"/>
        <v>0</v>
      </c>
    </row>
    <row r="146" spans="1:41">
      <c r="B146" t="s">
        <v>155</v>
      </c>
      <c r="AC146" s="23">
        <f>AC144/AC49</f>
        <v>0</v>
      </c>
      <c r="AD146" s="23">
        <f t="shared" ref="AD146:AO146" si="451">AD144/AD49</f>
        <v>0</v>
      </c>
      <c r="AE146" s="23">
        <f t="shared" si="451"/>
        <v>66.827671476516301</v>
      </c>
      <c r="AF146" s="23">
        <f t="shared" si="451"/>
        <v>69.822454263704486</v>
      </c>
      <c r="AG146" s="23">
        <f t="shared" si="451"/>
        <v>26.548759403173513</v>
      </c>
      <c r="AH146" s="23" t="e">
        <f t="shared" si="451"/>
        <v>#DIV/0!</v>
      </c>
      <c r="AI146" s="23" t="e">
        <f t="shared" si="451"/>
        <v>#DIV/0!</v>
      </c>
      <c r="AJ146" s="23" t="e">
        <f t="shared" si="451"/>
        <v>#DIV/0!</v>
      </c>
      <c r="AK146" s="23" t="e">
        <f t="shared" si="451"/>
        <v>#DIV/0!</v>
      </c>
      <c r="AL146" s="23" t="e">
        <f t="shared" si="451"/>
        <v>#DIV/0!</v>
      </c>
      <c r="AM146" s="23" t="e">
        <f t="shared" si="451"/>
        <v>#DIV/0!</v>
      </c>
      <c r="AN146" s="23" t="e">
        <f t="shared" si="451"/>
        <v>#DIV/0!</v>
      </c>
      <c r="AO146" s="23" t="e">
        <f t="shared" si="451"/>
        <v>#DIV/0!</v>
      </c>
    </row>
    <row r="147" spans="1:41">
      <c r="B147" t="s">
        <v>156</v>
      </c>
      <c r="AC147" s="23">
        <f>AC144/AC67</f>
        <v>0</v>
      </c>
      <c r="AD147" s="23">
        <f t="shared" ref="AD147:AO147" si="452">AD144/AD67</f>
        <v>0</v>
      </c>
      <c r="AE147" s="23">
        <f t="shared" si="452"/>
        <v>-73.39103930239547</v>
      </c>
      <c r="AF147" s="23">
        <f t="shared" si="452"/>
        <v>-125.21016855700729</v>
      </c>
      <c r="AG147" s="23">
        <f t="shared" si="452"/>
        <v>-68.834366296182395</v>
      </c>
      <c r="AH147" s="23" t="e">
        <f t="shared" si="452"/>
        <v>#DIV/0!</v>
      </c>
      <c r="AI147" s="23" t="e">
        <f t="shared" si="452"/>
        <v>#DIV/0!</v>
      </c>
      <c r="AJ147" s="23" t="e">
        <f t="shared" si="452"/>
        <v>#DIV/0!</v>
      </c>
      <c r="AK147" s="23" t="e">
        <f t="shared" si="452"/>
        <v>#DIV/0!</v>
      </c>
      <c r="AL147" s="23" t="e">
        <f t="shared" si="452"/>
        <v>#DIV/0!</v>
      </c>
      <c r="AM147" s="23" t="e">
        <f t="shared" si="452"/>
        <v>#DIV/0!</v>
      </c>
      <c r="AN147" s="23" t="e">
        <f t="shared" si="452"/>
        <v>#DIV/0!</v>
      </c>
      <c r="AO147" s="23" t="e">
        <f t="shared" si="452"/>
        <v>#DIV/0!</v>
      </c>
    </row>
    <row r="148" spans="1:41">
      <c r="B148" t="s">
        <v>157</v>
      </c>
      <c r="AC148" s="23" t="e">
        <f>AC144/AC113</f>
        <v>#DIV/0!</v>
      </c>
      <c r="AD148" s="23">
        <f t="shared" ref="AD148:AO148" si="453">AD144/AD113</f>
        <v>0</v>
      </c>
      <c r="AE148" s="23">
        <f t="shared" si="453"/>
        <v>8.0148867622234583</v>
      </c>
      <c r="AF148" s="23">
        <f t="shared" si="453"/>
        <v>16.861882532241246</v>
      </c>
      <c r="AG148" s="23">
        <f t="shared" si="453"/>
        <v>10.028258306719342</v>
      </c>
      <c r="AH148" s="23" t="e">
        <f t="shared" si="453"/>
        <v>#DIV/0!</v>
      </c>
      <c r="AI148" s="23" t="e">
        <f t="shared" si="453"/>
        <v>#DIV/0!</v>
      </c>
      <c r="AJ148" s="23" t="e">
        <f t="shared" si="453"/>
        <v>#DIV/0!</v>
      </c>
      <c r="AK148" s="23" t="e">
        <f t="shared" si="453"/>
        <v>#DIV/0!</v>
      </c>
      <c r="AL148" s="23" t="e">
        <f t="shared" si="453"/>
        <v>#DIV/0!</v>
      </c>
      <c r="AM148" s="23" t="e">
        <f t="shared" si="453"/>
        <v>#DIV/0!</v>
      </c>
      <c r="AN148" s="23" t="e">
        <f t="shared" si="453"/>
        <v>#DIV/0!</v>
      </c>
      <c r="AO148" s="23" t="e">
        <f t="shared" si="453"/>
        <v>#DIV/0!</v>
      </c>
    </row>
    <row r="149" spans="1:41">
      <c r="B149" t="s">
        <v>158</v>
      </c>
      <c r="AC149" s="23">
        <f>AC144/AC119</f>
        <v>0</v>
      </c>
      <c r="AD149" s="23">
        <f t="shared" ref="AD149:AO149" si="454">AD144/AD119</f>
        <v>0</v>
      </c>
      <c r="AE149" s="23">
        <f t="shared" si="454"/>
        <v>-461.41854607158268</v>
      </c>
      <c r="AF149" s="23">
        <f t="shared" si="454"/>
        <v>1048.6586811765576</v>
      </c>
      <c r="AG149" s="23">
        <f t="shared" si="454"/>
        <v>110.45477191293436</v>
      </c>
      <c r="AH149" s="23" t="e">
        <f t="shared" si="454"/>
        <v>#DIV/0!</v>
      </c>
      <c r="AI149" s="23" t="e">
        <f t="shared" si="454"/>
        <v>#DIV/0!</v>
      </c>
      <c r="AJ149" s="23" t="e">
        <f t="shared" si="454"/>
        <v>#DIV/0!</v>
      </c>
      <c r="AK149" s="23" t="e">
        <f t="shared" si="454"/>
        <v>#DIV/0!</v>
      </c>
      <c r="AL149" s="23" t="e">
        <f t="shared" si="454"/>
        <v>#DIV/0!</v>
      </c>
      <c r="AM149" s="23" t="e">
        <f t="shared" si="454"/>
        <v>#DIV/0!</v>
      </c>
      <c r="AN149" s="23" t="e">
        <f t="shared" si="454"/>
        <v>#DIV/0!</v>
      </c>
      <c r="AO149" s="23" t="e">
        <f t="shared" si="454"/>
        <v>#DIV/0!</v>
      </c>
    </row>
    <row r="151" spans="1:41" s="1" customFormat="1">
      <c r="A151" s="1" t="s">
        <v>59</v>
      </c>
      <c r="B151" s="1" t="s">
        <v>159</v>
      </c>
      <c r="H151" s="26"/>
      <c r="L151" s="26"/>
      <c r="P151" s="26"/>
    </row>
    <row r="152" spans="1:41" s="22" customFormat="1">
      <c r="B152" s="22" t="s">
        <v>69</v>
      </c>
      <c r="H152" s="43"/>
      <c r="L152" s="43"/>
      <c r="P152" s="43"/>
      <c r="AC152" s="22" t="e">
        <f>(AC49-AB49)/ABS(AB49)</f>
        <v>#DIV/0!</v>
      </c>
      <c r="AD152" s="22">
        <f t="shared" ref="AD152:AO152" si="455">(AD49-AC49)/ABS(AC49)</f>
        <v>1.7387913020089794</v>
      </c>
      <c r="AE152" s="22">
        <f t="shared" si="455"/>
        <v>1.2362737395561061</v>
      </c>
      <c r="AF152" s="22">
        <f t="shared" si="455"/>
        <v>1.0595035208234453</v>
      </c>
      <c r="AG152" s="22">
        <f t="shared" si="455"/>
        <v>0.69409764566847121</v>
      </c>
      <c r="AH152" s="22">
        <f t="shared" si="455"/>
        <v>-1</v>
      </c>
      <c r="AI152" s="22" t="e">
        <f t="shared" si="455"/>
        <v>#DIV/0!</v>
      </c>
      <c r="AJ152" s="22" t="e">
        <f t="shared" si="455"/>
        <v>#DIV/0!</v>
      </c>
      <c r="AK152" s="22" t="e">
        <f t="shared" si="455"/>
        <v>#DIV/0!</v>
      </c>
      <c r="AL152" s="22" t="e">
        <f t="shared" si="455"/>
        <v>#DIV/0!</v>
      </c>
      <c r="AM152" s="22" t="e">
        <f t="shared" si="455"/>
        <v>#DIV/0!</v>
      </c>
      <c r="AN152" s="22" t="e">
        <f t="shared" si="455"/>
        <v>#DIV/0!</v>
      </c>
      <c r="AO152" s="22" t="e">
        <f t="shared" si="455"/>
        <v>#DIV/0!</v>
      </c>
    </row>
    <row r="153" spans="1:41" s="22" customFormat="1">
      <c r="B153" s="22" t="s">
        <v>160</v>
      </c>
      <c r="H153" s="43"/>
      <c r="L153" s="43"/>
      <c r="P153" s="43"/>
      <c r="AC153" s="22" t="e">
        <f>(AC67-AB67)/ABS(AB67)</f>
        <v>#DIV/0!</v>
      </c>
      <c r="AD153" s="22">
        <f t="shared" ref="AD153:AO153" si="456">(AD67-AC67)/ABS(AC67)</f>
        <v>-0.95775383647516121</v>
      </c>
      <c r="AE153" s="22">
        <f t="shared" si="456"/>
        <v>-0.54676574805973577</v>
      </c>
      <c r="AF153" s="22">
        <f t="shared" si="456"/>
        <v>-0.26126039228198006</v>
      </c>
      <c r="AG153" s="22">
        <f t="shared" si="456"/>
        <v>-0.17171460170483624</v>
      </c>
      <c r="AH153" s="22">
        <f t="shared" si="456"/>
        <v>1</v>
      </c>
      <c r="AI153" s="22" t="e">
        <f t="shared" si="456"/>
        <v>#DIV/0!</v>
      </c>
      <c r="AJ153" s="22" t="e">
        <f t="shared" si="456"/>
        <v>#DIV/0!</v>
      </c>
      <c r="AK153" s="22" t="e">
        <f t="shared" si="456"/>
        <v>#DIV/0!</v>
      </c>
      <c r="AL153" s="22" t="e">
        <f t="shared" si="456"/>
        <v>#DIV/0!</v>
      </c>
      <c r="AM153" s="22" t="e">
        <f t="shared" si="456"/>
        <v>#DIV/0!</v>
      </c>
      <c r="AN153" s="22" t="e">
        <f t="shared" si="456"/>
        <v>#DIV/0!</v>
      </c>
      <c r="AO153" s="22" t="e">
        <f t="shared" si="456"/>
        <v>#DIV/0!</v>
      </c>
    </row>
    <row r="154" spans="1:41">
      <c r="B154" t="s">
        <v>1</v>
      </c>
      <c r="AD154" s="9" t="e">
        <f>(AD70-AC70)/ABS(AC70)</f>
        <v>#DIV/0!</v>
      </c>
      <c r="AE154" s="9">
        <f t="shared" ref="AE154:AO154" si="457">(AE70-AD70)/ABS(AD70)</f>
        <v>2.1576605863050111</v>
      </c>
      <c r="AF154" s="9">
        <f t="shared" si="457"/>
        <v>1.1203773664847154</v>
      </c>
      <c r="AG154" s="9">
        <f t="shared" si="457"/>
        <v>6.1467398001152286E-2</v>
      </c>
      <c r="AH154" s="9">
        <f t="shared" si="457"/>
        <v>-1</v>
      </c>
      <c r="AI154" s="9" t="e">
        <f t="shared" si="457"/>
        <v>#DIV/0!</v>
      </c>
      <c r="AJ154" s="9" t="e">
        <f t="shared" si="457"/>
        <v>#DIV/0!</v>
      </c>
      <c r="AK154" s="9" t="e">
        <f t="shared" si="457"/>
        <v>#DIV/0!</v>
      </c>
      <c r="AL154" s="9" t="e">
        <f t="shared" si="457"/>
        <v>#DIV/0!</v>
      </c>
      <c r="AM154" s="9" t="e">
        <f t="shared" si="457"/>
        <v>#DIV/0!</v>
      </c>
      <c r="AN154" s="9" t="e">
        <f t="shared" si="457"/>
        <v>#DIV/0!</v>
      </c>
      <c r="AO154" s="9" t="e">
        <f t="shared" si="457"/>
        <v>#DIV/0!</v>
      </c>
    </row>
  </sheetData>
  <pageMargins left="0.7" right="0.7" top="0.75" bottom="0.75" header="0.3" footer="0.3"/>
  <ignoredErrors>
    <ignoredError sqref="AD111:AG111 P111:R111" formulaRange="1"/>
    <ignoredError sqref="H111:O1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599-F072-4C44-B975-56D6D60FEC1E}">
  <dimension ref="A1"/>
  <sheetViews>
    <sheetView workbookViewId="0">
      <selection activeCell="G19" sqref="G19"/>
    </sheetView>
  </sheetViews>
  <sheetFormatPr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Kruta</dc:creator>
  <cp:keywords/>
  <dc:description/>
  <cp:lastModifiedBy>William Kruta</cp:lastModifiedBy>
  <cp:revision/>
  <dcterms:created xsi:type="dcterms:W3CDTF">2024-03-02T22:11:30Z</dcterms:created>
  <dcterms:modified xsi:type="dcterms:W3CDTF">2024-08-01T19:56:50Z</dcterms:modified>
  <cp:category/>
  <cp:contentStatus/>
</cp:coreProperties>
</file>