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SOUN/"/>
    </mc:Choice>
  </mc:AlternateContent>
  <xr:revisionPtr revIDLastSave="61" documentId="6_{445D9294-0EFB-410D-A153-C9EF51BC79B2}" xr6:coauthVersionLast="47" xr6:coauthVersionMax="47" xr10:uidLastSave="{C2CC8D35-E651-415D-98E2-495609C03962}"/>
  <bookViews>
    <workbookView xWindow="1900" yWindow="1900" windowWidth="34080" windowHeight="190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0" i="3" l="1" a="1"/>
  <c r="O80" i="3" s="1"/>
  <c r="O79" i="3" a="1"/>
  <c r="O79" i="3" s="1"/>
  <c r="O78" i="3" a="1"/>
  <c r="O78" i="3" s="1"/>
  <c r="O77" i="3" a="1"/>
  <c r="O77" i="3" s="1"/>
  <c r="AG74" i="3"/>
  <c r="AH74" i="3"/>
  <c r="AI74" i="3"/>
  <c r="AJ74" i="3"/>
  <c r="AK74" i="3"/>
  <c r="AL74" i="3"/>
  <c r="AF74" i="3"/>
  <c r="AN74" i="3"/>
  <c r="AO74" i="3"/>
  <c r="AP74" i="3"/>
  <c r="AQ74" i="3"/>
  <c r="AR74" i="3"/>
  <c r="AS74" i="3"/>
  <c r="AT74" i="3"/>
  <c r="AU74" i="3"/>
  <c r="AV74" i="3"/>
  <c r="AW74" i="3"/>
  <c r="AX74" i="3"/>
  <c r="AM80" i="3" a="1"/>
  <c r="AM80" i="3" s="1"/>
  <c r="AM79" i="3" a="1"/>
  <c r="AM79" i="3" s="1"/>
  <c r="AM78" i="3" a="1"/>
  <c r="AM78" i="3" s="1"/>
  <c r="AM77" i="3" a="1"/>
  <c r="AM77" i="3" s="1"/>
  <c r="AM73" i="3" a="1"/>
  <c r="AM73" i="3" s="1"/>
  <c r="AM75" i="3" a="1"/>
  <c r="AM75" i="3" s="1"/>
  <c r="AG64" i="3"/>
  <c r="AH64" i="3"/>
  <c r="AI64" i="3"/>
  <c r="AJ64" i="3"/>
  <c r="AK64" i="3"/>
  <c r="AL64" i="3"/>
  <c r="AN64" i="3"/>
  <c r="AO64" i="3"/>
  <c r="AP64" i="3"/>
  <c r="AQ64" i="3"/>
  <c r="AR64" i="3"/>
  <c r="AS64" i="3"/>
  <c r="AT64" i="3"/>
  <c r="AU64" i="3"/>
  <c r="AU65" i="3" s="1"/>
  <c r="AU66" i="3" s="1"/>
  <c r="AV64" i="3"/>
  <c r="AV65" i="3" s="1"/>
  <c r="AV66" i="3" s="1"/>
  <c r="AW64" i="3"/>
  <c r="AX64" i="3"/>
  <c r="AG65" i="3"/>
  <c r="AH65" i="3"/>
  <c r="AI65" i="3"/>
  <c r="AJ65" i="3"/>
  <c r="AJ66" i="3" s="1"/>
  <c r="AK65" i="3"/>
  <c r="AK66" i="3" s="1"/>
  <c r="AL65" i="3"/>
  <c r="AN65" i="3"/>
  <c r="AN66" i="3" s="1"/>
  <c r="AO65" i="3"/>
  <c r="AP65" i="3"/>
  <c r="AQ65" i="3"/>
  <c r="AR65" i="3"/>
  <c r="AS65" i="3"/>
  <c r="AS66" i="3" s="1"/>
  <c r="AT65" i="3"/>
  <c r="AT66" i="3" s="1"/>
  <c r="AW65" i="3"/>
  <c r="AX65" i="3"/>
  <c r="AG66" i="3"/>
  <c r="AH66" i="3"/>
  <c r="AI66" i="3"/>
  <c r="AL66" i="3"/>
  <c r="AO66" i="3"/>
  <c r="AP66" i="3"/>
  <c r="AQ66" i="3"/>
  <c r="AR66" i="3"/>
  <c r="AW66" i="3"/>
  <c r="AX66" i="3"/>
  <c r="AF64" i="3"/>
  <c r="AF65" i="3" s="1"/>
  <c r="AF66" i="3" s="1"/>
  <c r="AG61" i="3"/>
  <c r="AH61" i="3"/>
  <c r="AI61" i="3"/>
  <c r="AJ61" i="3"/>
  <c r="AK61" i="3"/>
  <c r="AL61" i="3"/>
  <c r="AN61" i="3"/>
  <c r="AO61" i="3"/>
  <c r="AP61" i="3"/>
  <c r="AQ61" i="3"/>
  <c r="AR61" i="3"/>
  <c r="AS61" i="3"/>
  <c r="AT61" i="3"/>
  <c r="AU61" i="3"/>
  <c r="AV61" i="3"/>
  <c r="AW61" i="3"/>
  <c r="AX61" i="3"/>
  <c r="AF61" i="3"/>
  <c r="AM63" i="3" a="1"/>
  <c r="AM63" i="3" s="1"/>
  <c r="AM62" i="3" a="1"/>
  <c r="AM62" i="3" s="1"/>
  <c r="AM64" i="3" s="1"/>
  <c r="AM60" i="3" a="1"/>
  <c r="AM60" i="3" s="1"/>
  <c r="AM59" i="3" a="1"/>
  <c r="AM59" i="3" s="1"/>
  <c r="AM61" i="3" s="1"/>
  <c r="AG56" i="3"/>
  <c r="AH56" i="3"/>
  <c r="AI56" i="3"/>
  <c r="AJ56" i="3"/>
  <c r="AK56" i="3"/>
  <c r="AL56" i="3"/>
  <c r="AN56" i="3"/>
  <c r="AO56" i="3"/>
  <c r="AP56" i="3"/>
  <c r="AQ56" i="3"/>
  <c r="AR56" i="3"/>
  <c r="AS56" i="3"/>
  <c r="AT56" i="3"/>
  <c r="AU56" i="3"/>
  <c r="AV56" i="3"/>
  <c r="AW56" i="3"/>
  <c r="AX56" i="3"/>
  <c r="AF56" i="3"/>
  <c r="AM55" i="3" a="1"/>
  <c r="AM55" i="3" s="1"/>
  <c r="AM54" i="3" a="1"/>
  <c r="AM54" i="3" s="1"/>
  <c r="AM53" i="3" a="1"/>
  <c r="AM53" i="3" s="1"/>
  <c r="O75" i="3" a="1"/>
  <c r="O75" i="3" s="1"/>
  <c r="O73" i="3" a="1"/>
  <c r="O73" i="3" s="1"/>
  <c r="O74" i="3" s="1"/>
  <c r="P65" i="3"/>
  <c r="P66" i="3" s="1"/>
  <c r="Q65" i="3"/>
  <c r="Q66" i="3" s="1"/>
  <c r="R65" i="3"/>
  <c r="S65" i="3"/>
  <c r="T65" i="3"/>
  <c r="U65" i="3"/>
  <c r="V65" i="3"/>
  <c r="V66" i="3" s="1"/>
  <c r="W65" i="3"/>
  <c r="W66" i="3" s="1"/>
  <c r="X65" i="3"/>
  <c r="X66" i="3" s="1"/>
  <c r="Y65" i="3"/>
  <c r="Z65" i="3"/>
  <c r="AA65" i="3"/>
  <c r="AB65" i="3"/>
  <c r="AB66" i="3" s="1"/>
  <c r="R66" i="3"/>
  <c r="S66" i="3"/>
  <c r="T66" i="3"/>
  <c r="U66" i="3"/>
  <c r="Y66" i="3"/>
  <c r="Z66" i="3"/>
  <c r="AA66" i="3"/>
  <c r="O66" i="3"/>
  <c r="O65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O64" i="3"/>
  <c r="O61" i="3"/>
  <c r="O63" i="3" a="1"/>
  <c r="O63" i="3" s="1"/>
  <c r="O62" i="3" a="1"/>
  <c r="O62" i="3" s="1"/>
  <c r="O60" i="3" a="1"/>
  <c r="O60" i="3" s="1"/>
  <c r="O59" i="3" a="1"/>
  <c r="O59" i="3" s="1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O56" i="3"/>
  <c r="O55" i="3" a="1"/>
  <c r="O55" i="3" s="1"/>
  <c r="O54" i="3" a="1"/>
  <c r="O54" i="3" s="1"/>
  <c r="O53" i="3" a="1"/>
  <c r="O53" i="3" s="1"/>
  <c r="Z50" i="3"/>
  <c r="AB41" i="3"/>
  <c r="AB46" i="3"/>
  <c r="V46" i="3"/>
  <c r="V44" i="3"/>
  <c r="V41" i="3"/>
  <c r="V42" i="3" s="1"/>
  <c r="V40" i="3"/>
  <c r="V37" i="3"/>
  <c r="V36" i="3"/>
  <c r="V35" i="3"/>
  <c r="V34" i="3"/>
  <c r="V33" i="3"/>
  <c r="V31" i="3"/>
  <c r="V30" i="3"/>
  <c r="Z27" i="3"/>
  <c r="Z26" i="3"/>
  <c r="Z25" i="3"/>
  <c r="Z24" i="3"/>
  <c r="Z23" i="3"/>
  <c r="Z22" i="3"/>
  <c r="Z18" i="3"/>
  <c r="Z17" i="3"/>
  <c r="Z16" i="3"/>
  <c r="Z15" i="3"/>
  <c r="Z11" i="3"/>
  <c r="Z10" i="3"/>
  <c r="Z9" i="3"/>
  <c r="Z46" i="3"/>
  <c r="Z44" i="3"/>
  <c r="Z41" i="3"/>
  <c r="Z40" i="3"/>
  <c r="Z37" i="3"/>
  <c r="Z36" i="3"/>
  <c r="Z35" i="3"/>
  <c r="Z34" i="3"/>
  <c r="Z33" i="3"/>
  <c r="Z31" i="3"/>
  <c r="Z30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AA12" i="3"/>
  <c r="AB12" i="3"/>
  <c r="AC12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AA19" i="3"/>
  <c r="AB19" i="3"/>
  <c r="AC19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AA28" i="3"/>
  <c r="AB28" i="3"/>
  <c r="AC28" i="3"/>
  <c r="H32" i="3"/>
  <c r="I32" i="3"/>
  <c r="J32" i="3"/>
  <c r="K32" i="3"/>
  <c r="L32" i="3"/>
  <c r="M32" i="3"/>
  <c r="N32" i="3"/>
  <c r="N39" i="3" s="1"/>
  <c r="N43" i="3" s="1"/>
  <c r="N45" i="3" s="1"/>
  <c r="N47" i="3" s="1"/>
  <c r="N49" i="3" s="1"/>
  <c r="O32" i="3"/>
  <c r="O39" i="3" s="1"/>
  <c r="O43" i="3" s="1"/>
  <c r="O45" i="3" s="1"/>
  <c r="O47" i="3" s="1"/>
  <c r="O49" i="3" s="1"/>
  <c r="P32" i="3"/>
  <c r="P39" i="3" s="1"/>
  <c r="P43" i="3" s="1"/>
  <c r="P45" i="3" s="1"/>
  <c r="P47" i="3" s="1"/>
  <c r="P49" i="3" s="1"/>
  <c r="Q32" i="3"/>
  <c r="Q39" i="3" s="1"/>
  <c r="Q43" i="3" s="1"/>
  <c r="Q45" i="3" s="1"/>
  <c r="Q47" i="3" s="1"/>
  <c r="Q49" i="3" s="1"/>
  <c r="R32" i="3"/>
  <c r="R39" i="3" s="1"/>
  <c r="R43" i="3" s="1"/>
  <c r="R45" i="3" s="1"/>
  <c r="R47" i="3" s="1"/>
  <c r="R49" i="3" s="1"/>
  <c r="S32" i="3"/>
  <c r="T32" i="3"/>
  <c r="T39" i="3" s="1"/>
  <c r="U32" i="3"/>
  <c r="U39" i="3" s="1"/>
  <c r="V32" i="3"/>
  <c r="W32" i="3"/>
  <c r="X32" i="3"/>
  <c r="Y32" i="3"/>
  <c r="AA32" i="3"/>
  <c r="AB32" i="3"/>
  <c r="AC32" i="3"/>
  <c r="H38" i="3"/>
  <c r="I38" i="3"/>
  <c r="J38" i="3"/>
  <c r="J39" i="3" s="1"/>
  <c r="J43" i="3" s="1"/>
  <c r="J45" i="3" s="1"/>
  <c r="J47" i="3" s="1"/>
  <c r="J49" i="3" s="1"/>
  <c r="K38" i="3"/>
  <c r="K39" i="3" s="1"/>
  <c r="K43" i="3" s="1"/>
  <c r="K45" i="3" s="1"/>
  <c r="K47" i="3" s="1"/>
  <c r="K49" i="3" s="1"/>
  <c r="L38" i="3"/>
  <c r="L39" i="3" s="1"/>
  <c r="L43" i="3" s="1"/>
  <c r="L45" i="3" s="1"/>
  <c r="L47" i="3" s="1"/>
  <c r="L49" i="3" s="1"/>
  <c r="M38" i="3"/>
  <c r="M39" i="3" s="1"/>
  <c r="M43" i="3" s="1"/>
  <c r="M45" i="3" s="1"/>
  <c r="M47" i="3" s="1"/>
  <c r="M49" i="3" s="1"/>
  <c r="N38" i="3"/>
  <c r="O38" i="3"/>
  <c r="P38" i="3"/>
  <c r="Q38" i="3"/>
  <c r="R38" i="3"/>
  <c r="S38" i="3"/>
  <c r="T38" i="3"/>
  <c r="U38" i="3"/>
  <c r="W38" i="3"/>
  <c r="W39" i="3" s="1"/>
  <c r="X38" i="3"/>
  <c r="Y38" i="3"/>
  <c r="AA38" i="3"/>
  <c r="AA39" i="3" s="1"/>
  <c r="AB38" i="3"/>
  <c r="AC38" i="3"/>
  <c r="AC39" i="3" s="1"/>
  <c r="AC43" i="3" s="1"/>
  <c r="AC45" i="3" s="1"/>
  <c r="AC47" i="3" s="1"/>
  <c r="AC49" i="3" s="1"/>
  <c r="H39" i="3"/>
  <c r="H43" i="3" s="1"/>
  <c r="H45" i="3" s="1"/>
  <c r="H47" i="3" s="1"/>
  <c r="H49" i="3" s="1"/>
  <c r="I39" i="3"/>
  <c r="I43" i="3" s="1"/>
  <c r="I45" i="3" s="1"/>
  <c r="I47" i="3" s="1"/>
  <c r="I49" i="3" s="1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W42" i="3"/>
  <c r="X42" i="3"/>
  <c r="Y42" i="3"/>
  <c r="AA42" i="3"/>
  <c r="AB42" i="3"/>
  <c r="AC42" i="3"/>
  <c r="G42" i="3"/>
  <c r="G38" i="3"/>
  <c r="G32" i="3"/>
  <c r="G39" i="3" s="1"/>
  <c r="G43" i="3" s="1"/>
  <c r="G45" i="3" s="1"/>
  <c r="G47" i="3" s="1"/>
  <c r="G49" i="3" s="1"/>
  <c r="G28" i="3"/>
  <c r="G19" i="3"/>
  <c r="G12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F19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F32" i="3"/>
  <c r="AG38" i="3"/>
  <c r="AH38" i="3"/>
  <c r="AI38" i="3"/>
  <c r="AJ38" i="3"/>
  <c r="AJ39" i="3" s="1"/>
  <c r="AK38" i="3"/>
  <c r="AL38" i="3"/>
  <c r="AM38" i="3"/>
  <c r="AN38" i="3"/>
  <c r="AO38" i="3"/>
  <c r="AP38" i="3"/>
  <c r="AP39" i="3" s="1"/>
  <c r="AQ38" i="3"/>
  <c r="AR38" i="3"/>
  <c r="AS38" i="3"/>
  <c r="AT38" i="3"/>
  <c r="AU38" i="3"/>
  <c r="AV38" i="3"/>
  <c r="AW38" i="3"/>
  <c r="AX38" i="3"/>
  <c r="AF38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F4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F12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F28" i="3"/>
  <c r="AM74" i="3" l="1"/>
  <c r="AM56" i="3"/>
  <c r="AM65" i="3"/>
  <c r="AM66" i="3" s="1"/>
  <c r="P74" i="3"/>
  <c r="Q74" i="3"/>
  <c r="S74" i="3"/>
  <c r="T74" i="3"/>
  <c r="R74" i="3"/>
  <c r="U74" i="3"/>
  <c r="W74" i="3"/>
  <c r="V74" i="3"/>
  <c r="X74" i="3"/>
  <c r="Y74" i="3"/>
  <c r="Z74" i="3"/>
  <c r="AA74" i="3"/>
  <c r="AB74" i="3"/>
  <c r="AB39" i="3"/>
  <c r="AB43" i="3" s="1"/>
  <c r="AB45" i="3" s="1"/>
  <c r="AB47" i="3" s="1"/>
  <c r="AB49" i="3" s="1"/>
  <c r="V38" i="3"/>
  <c r="V39" i="3" s="1"/>
  <c r="V43" i="3" s="1"/>
  <c r="V45" i="3" s="1"/>
  <c r="V47" i="3" s="1"/>
  <c r="V49" i="3" s="1"/>
  <c r="S39" i="3"/>
  <c r="S43" i="3" s="1"/>
  <c r="S45" i="3" s="1"/>
  <c r="S47" i="3" s="1"/>
  <c r="S49" i="3" s="1"/>
  <c r="Z28" i="3"/>
  <c r="Z19" i="3"/>
  <c r="Z12" i="3"/>
  <c r="Z42" i="3"/>
  <c r="Z38" i="3"/>
  <c r="Z39" i="3" s="1"/>
  <c r="Z43" i="3" s="1"/>
  <c r="Z45" i="3" s="1"/>
  <c r="Z47" i="3" s="1"/>
  <c r="Z49" i="3" s="1"/>
  <c r="Z32" i="3"/>
  <c r="T43" i="3"/>
  <c r="T45" i="3" s="1"/>
  <c r="T47" i="3" s="1"/>
  <c r="T49" i="3" s="1"/>
  <c r="X39" i="3"/>
  <c r="X43" i="3" s="1"/>
  <c r="X45" i="3" s="1"/>
  <c r="X47" i="3" s="1"/>
  <c r="X49" i="3" s="1"/>
  <c r="U43" i="3"/>
  <c r="U45" i="3" s="1"/>
  <c r="U47" i="3" s="1"/>
  <c r="U49" i="3" s="1"/>
  <c r="Y39" i="3"/>
  <c r="Y43" i="3" s="1"/>
  <c r="Y45" i="3" s="1"/>
  <c r="Y47" i="3" s="1"/>
  <c r="Y49" i="3" s="1"/>
  <c r="W43" i="3"/>
  <c r="W45" i="3" s="1"/>
  <c r="W47" i="3" s="1"/>
  <c r="W49" i="3" s="1"/>
  <c r="AA43" i="3"/>
  <c r="AA45" i="3" s="1"/>
  <c r="AA47" i="3" s="1"/>
  <c r="AA49" i="3" s="1"/>
  <c r="AW39" i="3"/>
  <c r="AW43" i="3" s="1"/>
  <c r="AW45" i="3" s="1"/>
  <c r="AW47" i="3" s="1"/>
  <c r="AW49" i="3" s="1"/>
  <c r="AL39" i="3"/>
  <c r="AL43" i="3" s="1"/>
  <c r="AL45" i="3" s="1"/>
  <c r="AL47" i="3" s="1"/>
  <c r="AL49" i="3" s="1"/>
  <c r="AT39" i="3"/>
  <c r="AT43" i="3" s="1"/>
  <c r="AT45" i="3" s="1"/>
  <c r="AT47" i="3" s="1"/>
  <c r="AT49" i="3" s="1"/>
  <c r="AX39" i="3"/>
  <c r="AX43" i="3" s="1"/>
  <c r="AX45" i="3" s="1"/>
  <c r="AX47" i="3" s="1"/>
  <c r="AX49" i="3" s="1"/>
  <c r="AH39" i="3"/>
  <c r="AH43" i="3" s="1"/>
  <c r="AH45" i="3" s="1"/>
  <c r="AH47" i="3" s="1"/>
  <c r="AH49" i="3" s="1"/>
  <c r="AG39" i="3"/>
  <c r="AG43" i="3" s="1"/>
  <c r="AG45" i="3" s="1"/>
  <c r="AG47" i="3" s="1"/>
  <c r="AG49" i="3" s="1"/>
  <c r="AO39" i="3"/>
  <c r="AO43" i="3" s="1"/>
  <c r="AO45" i="3" s="1"/>
  <c r="AO47" i="3" s="1"/>
  <c r="AO49" i="3" s="1"/>
  <c r="AM39" i="3"/>
  <c r="AM43" i="3" s="1"/>
  <c r="AM45" i="3" s="1"/>
  <c r="AM47" i="3" s="1"/>
  <c r="AM49" i="3" s="1"/>
  <c r="AK39" i="3"/>
  <c r="AK43" i="3" s="1"/>
  <c r="AK45" i="3" s="1"/>
  <c r="AK47" i="3" s="1"/>
  <c r="AK49" i="3" s="1"/>
  <c r="AI39" i="3"/>
  <c r="AI43" i="3" s="1"/>
  <c r="AI45" i="3" s="1"/>
  <c r="AI47" i="3" s="1"/>
  <c r="AI49" i="3" s="1"/>
  <c r="AJ43" i="3"/>
  <c r="AJ45" i="3" s="1"/>
  <c r="AJ47" i="3" s="1"/>
  <c r="AJ49" i="3" s="1"/>
  <c r="AS39" i="3"/>
  <c r="AS43" i="3" s="1"/>
  <c r="AS45" i="3" s="1"/>
  <c r="AS47" i="3" s="1"/>
  <c r="AS49" i="3" s="1"/>
  <c r="AN39" i="3"/>
  <c r="AN43" i="3" s="1"/>
  <c r="AN45" i="3" s="1"/>
  <c r="AN47" i="3" s="1"/>
  <c r="AN49" i="3" s="1"/>
  <c r="AQ39" i="3"/>
  <c r="AQ43" i="3" s="1"/>
  <c r="AQ45" i="3" s="1"/>
  <c r="AQ47" i="3" s="1"/>
  <c r="AQ49" i="3" s="1"/>
  <c r="AR39" i="3"/>
  <c r="AR43" i="3" s="1"/>
  <c r="AR45" i="3" s="1"/>
  <c r="AR47" i="3" s="1"/>
  <c r="AR49" i="3" s="1"/>
  <c r="AP43" i="3"/>
  <c r="AP45" i="3" s="1"/>
  <c r="AP47" i="3" s="1"/>
  <c r="AP49" i="3" s="1"/>
  <c r="AV39" i="3"/>
  <c r="AV43" i="3" s="1"/>
  <c r="AV45" i="3" s="1"/>
  <c r="AV47" i="3" s="1"/>
  <c r="AV49" i="3" s="1"/>
  <c r="AU39" i="3"/>
  <c r="AU43" i="3" s="1"/>
  <c r="AU45" i="3" s="1"/>
  <c r="AU47" i="3" s="1"/>
  <c r="AU49" i="3" s="1"/>
  <c r="AF39" i="3"/>
  <c r="AF43" i="3" s="1"/>
  <c r="AF45" i="3" s="1"/>
  <c r="AF47" i="3" s="1"/>
  <c r="AF4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<sst xmlns="http://schemas.openxmlformats.org/spreadsheetml/2006/main" count="110" uniqueCount="87">
  <si>
    <t>SOUN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</si>
  <si>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</si>
  <si>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</si>
  <si>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</si>
  <si>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</si>
  <si>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</si>
  <si>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</si>
  <si>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</si>
  <si>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</si>
  <si>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</si>
  <si>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SoundHound AI, Inc.</t>
  </si>
  <si>
    <t>Country</t>
  </si>
  <si>
    <t>United States</t>
  </si>
  <si>
    <t>Sector</t>
  </si>
  <si>
    <t>Technology</t>
  </si>
  <si>
    <t>Industry</t>
  </si>
  <si>
    <t>Software - Application</t>
  </si>
  <si>
    <t>Employees</t>
  </si>
  <si>
    <t>Fiscal Year</t>
  </si>
  <si>
    <t>Fiscal Period</t>
  </si>
  <si>
    <t>Filing Date</t>
  </si>
  <si>
    <t>Period Of Report</t>
  </si>
  <si>
    <t>Income Statement *in Millions, USD</t>
  </si>
  <si>
    <t>Balance Sheet *in Millions, USD</t>
  </si>
  <si>
    <t>Margins</t>
  </si>
  <si>
    <t>Growth</t>
  </si>
  <si>
    <t>Yields</t>
  </si>
  <si>
    <t>Ratios</t>
  </si>
  <si>
    <t>Segment Revenues *in Millions, USD</t>
  </si>
  <si>
    <t>Geographic Revenue *in Millions, USD</t>
  </si>
  <si>
    <t>Disaggregated Revenue *in thousands, USD</t>
  </si>
  <si>
    <t>Segments</t>
  </si>
  <si>
    <t>Product Royalties</t>
  </si>
  <si>
    <t>Service Subscriptions</t>
  </si>
  <si>
    <t>Monetization</t>
  </si>
  <si>
    <t>Total Revenues</t>
  </si>
  <si>
    <t>Geography</t>
  </si>
  <si>
    <t>Korea</t>
  </si>
  <si>
    <t>Germany</t>
  </si>
  <si>
    <t>France</t>
  </si>
  <si>
    <t>Japan</t>
  </si>
  <si>
    <t>Other</t>
  </si>
  <si>
    <t>Revenue</t>
  </si>
  <si>
    <t>COGs</t>
  </si>
  <si>
    <t>Gross Profit</t>
  </si>
  <si>
    <t>S&amp;M</t>
  </si>
  <si>
    <t>R&amp;D</t>
  </si>
  <si>
    <t>G&amp;A</t>
  </si>
  <si>
    <t>Restructuring</t>
  </si>
  <si>
    <t>Total Operating Expenses</t>
  </si>
  <si>
    <t>Operating Income</t>
  </si>
  <si>
    <t>Interest expense</t>
  </si>
  <si>
    <t>Other income</t>
  </si>
  <si>
    <t>Total Other Income</t>
  </si>
  <si>
    <t>Income before tax</t>
  </si>
  <si>
    <t>Tax</t>
  </si>
  <si>
    <t>Class A dividends</t>
  </si>
  <si>
    <t xml:space="preserve">Net Income </t>
  </si>
  <si>
    <t>Net Income, including dividends</t>
  </si>
  <si>
    <t>EPS</t>
  </si>
  <si>
    <t>Licensing</t>
  </si>
  <si>
    <t>Hosted Services</t>
  </si>
  <si>
    <t>Products</t>
  </si>
  <si>
    <t>Professional Services</t>
  </si>
  <si>
    <t>Q1</t>
  </si>
  <si>
    <t>Q2</t>
  </si>
  <si>
    <t>Q3</t>
  </si>
  <si>
    <t>Q4</t>
  </si>
  <si>
    <t>Cash And Short Term Investments</t>
  </si>
  <si>
    <t>Short Term Debt</t>
  </si>
  <si>
    <t>Long Term Debt</t>
  </si>
  <si>
    <t>Total Current Assets</t>
  </si>
  <si>
    <t>Total Non Current Assets</t>
  </si>
  <si>
    <t>Total Assets</t>
  </si>
  <si>
    <t>Total Current Liabilities</t>
  </si>
  <si>
    <t>Total Non Current Liabilities</t>
  </si>
  <si>
    <t>Total Liabilities</t>
  </si>
  <si>
    <t>Total Equity</t>
  </si>
  <si>
    <t>Total Equity &amp; Liabilities</t>
  </si>
  <si>
    <t>Cash Flow *in Thousands, USD</t>
  </si>
  <si>
    <t>CFFO</t>
  </si>
  <si>
    <t>CapEx</t>
  </si>
  <si>
    <t>FCF</t>
  </si>
  <si>
    <t>SBC</t>
  </si>
  <si>
    <t>SBI</t>
  </si>
  <si>
    <t>SBB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</si>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</sst>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i/>
      <u/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0" fontId="0" fillId="4" borderId="0" xfId="0" applyFill="1"/>
    <xf numFmtId="0" fontId="4" fillId="5" borderId="0" xfId="0" applyFont="1" applyFill="1"/>
    <xf numFmtId="0" fontId="6" fillId="4" borderId="0" xfId="0" applyFont="1" applyFill="1"/>
    <xf numFmtId="3" fontId="0" fillId="0" borderId="0" xfId="0" applyNumberFormat="1"/>
    <xf numFmtId="3" fontId="0" fillId="0" borderId="2" xfId="0" applyNumberFormat="1" applyBorder="1"/>
    <xf numFmtId="3" fontId="6" fillId="4" borderId="0" xfId="0" applyNumberFormat="1" applyFont="1" applyFill="1"/>
    <xf numFmtId="3" fontId="0" fillId="0" borderId="3" xfId="0" applyNumberFormat="1" applyBorder="1"/>
    <xf numFmtId="4" fontId="0" fillId="0" borderId="0" xfId="0" applyNumberFormat="1"/>
    <xf numFmtId="3" fontId="5" fillId="0" borderId="0" xfId="0" applyNumberFormat="1" applyFont="1"/>
    <xf numFmtId="3" fontId="5" fillId="0" borderId="2" xfId="0" applyNumberFormat="1" applyFont="1" applyBorder="1"/>
    <xf numFmtId="3" fontId="5" fillId="0" borderId="3" xfId="0" applyNumberFormat="1" applyFont="1" applyBorder="1"/>
    <xf numFmtId="0" fontId="7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-1</xdr:colOff>
      <xdr:row>0</xdr:row>
      <xdr:rowOff>173183</xdr:rowOff>
    </xdr:from>
    <xdr:to>
      <xdr:col>22</xdr:col>
      <xdr:colOff>23090</xdr:colOff>
      <xdr:row>163</xdr:row>
      <xdr:rowOff>115456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2A370BD-A5F6-C0AC-F538-5ADA50EC13C7}"/>
            </a:ext>
          </a:extLst>
        </xdr:cNvPr>
        <xdr:cNvCxnSpPr/>
      </xdr:nvCxnSpPr>
      <xdr:spPr>
        <a:xfrm>
          <a:off x="14755090" y="173183"/>
          <a:ext cx="23091" cy="30052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11545</xdr:colOff>
      <xdr:row>1</xdr:row>
      <xdr:rowOff>46183</xdr:rowOff>
    </xdr:from>
    <xdr:to>
      <xdr:col>18</xdr:col>
      <xdr:colOff>34636</xdr:colOff>
      <xdr:row>163</xdr:row>
      <xdr:rowOff>173183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D893316-250F-457D-B750-CD610AD98803}"/>
            </a:ext>
          </a:extLst>
        </xdr:cNvPr>
        <xdr:cNvCxnSpPr/>
      </xdr:nvCxnSpPr>
      <xdr:spPr>
        <a:xfrm>
          <a:off x="11995727" y="230910"/>
          <a:ext cx="23091" cy="30052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588818</xdr:colOff>
      <xdr:row>1</xdr:row>
      <xdr:rowOff>23092</xdr:rowOff>
    </xdr:from>
    <xdr:to>
      <xdr:col>14</xdr:col>
      <xdr:colOff>0</xdr:colOff>
      <xdr:row>163</xdr:row>
      <xdr:rowOff>150092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29DDE07-444F-481A-9C2B-A1F4E9B1AE1E}"/>
            </a:ext>
          </a:extLst>
        </xdr:cNvPr>
        <xdr:cNvCxnSpPr/>
      </xdr:nvCxnSpPr>
      <xdr:spPr>
        <a:xfrm>
          <a:off x="9190182" y="207819"/>
          <a:ext cx="23091" cy="30052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724646</xdr:colOff>
      <xdr:row>0</xdr:row>
      <xdr:rowOff>59765</xdr:rowOff>
    </xdr:from>
    <xdr:to>
      <xdr:col>26</xdr:col>
      <xdr:colOff>15620</xdr:colOff>
      <xdr:row>163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30EE4C9-19D8-441C-A8E7-6D74EA59350B}"/>
            </a:ext>
          </a:extLst>
        </xdr:cNvPr>
        <xdr:cNvCxnSpPr/>
      </xdr:nvCxnSpPr>
      <xdr:spPr>
        <a:xfrm>
          <a:off x="17548411" y="59765"/>
          <a:ext cx="23091" cy="30382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B574BD-B8A1-4459-AF83-9E030F30C80B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21" sqref="E21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s="2" t="s">
        <v>9</v>
      </c>
      <c r="B1" t="s">
        <v>10</v>
      </c>
    </row>
    <row r="2" spans="1:2" x14ac:dyDescent="0.35">
      <c r="A2" s="2" t="s">
        <v>1</v>
      </c>
      <c r="B2" t="s">
        <v>0</v>
      </c>
    </row>
    <row r="3" spans="1:2" x14ac:dyDescent="0.35">
      <c r="A3" s="2" t="s">
        <v>11</v>
      </c>
      <c r="B3" t="s">
        <v>12</v>
      </c>
    </row>
    <row r="4" spans="1:2" x14ac:dyDescent="0.35">
      <c r="A4" s="2" t="s">
        <v>13</v>
      </c>
      <c r="B4" t="s">
        <v>14</v>
      </c>
    </row>
    <row r="5" spans="1:2" x14ac:dyDescent="0.35">
      <c r="A5" s="2" t="s">
        <v>15</v>
      </c>
      <c r="B5" t="s">
        <v>16</v>
      </c>
    </row>
    <row r="6" spans="1:2" x14ac:dyDescent="0.35">
      <c r="A6" s="2" t="s">
        <v>17</v>
      </c>
      <c r="B6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tabSelected="1" zoomScale="85" zoomScaleNormal="85" workbookViewId="0">
      <pane xSplit="2" ySplit="5" topLeftCell="L42" activePane="bottomRight" state="frozen"/>
      <selection pane="topRight" activeCell="C1" sqref="C1"/>
      <selection pane="bottomLeft" activeCell="A6" sqref="A6"/>
      <selection pane="bottomRight" activeCell="U82" sqref="U82"/>
    </sheetView>
  </sheetViews>
  <sheetFormatPr defaultRowHeight="14.5" x14ac:dyDescent="0.35"/>
  <cols>
    <col min="2" max="2" width="18" customWidth="1"/>
    <col min="15" max="16" width="9.453125" bestFit="1" customWidth="1"/>
    <col min="17" max="18" width="10.453125" bestFit="1" customWidth="1"/>
    <col min="19" max="20" width="9.453125" bestFit="1" customWidth="1"/>
    <col min="21" max="22" width="10.453125" bestFit="1" customWidth="1"/>
    <col min="23" max="24" width="9.453125" bestFit="1" customWidth="1"/>
    <col min="25" max="26" width="10.453125" bestFit="1" customWidth="1"/>
    <col min="27" max="27" width="9.453125" bestFit="1" customWidth="1"/>
    <col min="39" max="41" width="10.453125" bestFit="1" customWidth="1"/>
  </cols>
  <sheetData>
    <row r="1" spans="2:50" x14ac:dyDescent="0.35">
      <c r="B1" s="2" t="s">
        <v>0</v>
      </c>
    </row>
    <row r="2" spans="2:50" x14ac:dyDescent="0.35">
      <c r="B2" t="s">
        <v>18</v>
      </c>
      <c r="O2" t="s">
        <v>64</v>
      </c>
      <c r="P2" t="s">
        <v>65</v>
      </c>
      <c r="Q2" t="s">
        <v>66</v>
      </c>
      <c r="R2" t="s">
        <v>67</v>
      </c>
      <c r="S2" t="s">
        <v>64</v>
      </c>
      <c r="T2" t="s">
        <v>65</v>
      </c>
      <c r="U2" t="s">
        <v>66</v>
      </c>
      <c r="V2" t="s">
        <v>67</v>
      </c>
      <c r="W2" t="s">
        <v>64</v>
      </c>
      <c r="X2" t="s">
        <v>65</v>
      </c>
      <c r="Y2" t="s">
        <v>66</v>
      </c>
      <c r="Z2" t="s">
        <v>67</v>
      </c>
      <c r="AA2" t="s">
        <v>64</v>
      </c>
      <c r="AB2" t="s">
        <v>65</v>
      </c>
      <c r="AC2" t="s">
        <v>66</v>
      </c>
      <c r="AD2" t="s">
        <v>67</v>
      </c>
      <c r="AM2">
        <v>2021</v>
      </c>
      <c r="AN2">
        <v>2022</v>
      </c>
      <c r="AO2">
        <v>2023</v>
      </c>
    </row>
    <row r="3" spans="2:50" x14ac:dyDescent="0.35">
      <c r="B3" t="s">
        <v>19</v>
      </c>
      <c r="O3">
        <v>2021</v>
      </c>
      <c r="P3">
        <v>2021</v>
      </c>
      <c r="Q3">
        <v>2021</v>
      </c>
      <c r="R3">
        <v>2021</v>
      </c>
      <c r="S3">
        <v>2022</v>
      </c>
      <c r="T3">
        <v>2022</v>
      </c>
      <c r="U3">
        <v>2022</v>
      </c>
      <c r="V3">
        <v>2022</v>
      </c>
      <c r="W3">
        <v>2023</v>
      </c>
      <c r="X3">
        <v>2023</v>
      </c>
      <c r="Y3">
        <v>2023</v>
      </c>
      <c r="Z3">
        <v>2023</v>
      </c>
      <c r="AA3">
        <v>2024</v>
      </c>
      <c r="AB3">
        <v>2024</v>
      </c>
      <c r="AC3">
        <v>2024</v>
      </c>
      <c r="AD3">
        <v>2024</v>
      </c>
      <c r="AM3" s="5"/>
      <c r="AN3" s="5"/>
      <c r="AO3" s="5"/>
    </row>
    <row r="4" spans="2:50" x14ac:dyDescent="0.35">
      <c r="B4" t="s">
        <v>20</v>
      </c>
      <c r="O4" s="5">
        <v>44404</v>
      </c>
      <c r="P4" s="5">
        <v>44435</v>
      </c>
      <c r="Q4" s="5">
        <v>44515</v>
      </c>
      <c r="R4" s="5">
        <v>44629</v>
      </c>
      <c r="S4" s="5">
        <v>44698</v>
      </c>
      <c r="T4" s="5">
        <v>44788</v>
      </c>
      <c r="U4" s="5">
        <v>44879</v>
      </c>
      <c r="V4" s="5">
        <v>45013</v>
      </c>
      <c r="W4" s="5">
        <v>45058</v>
      </c>
      <c r="X4" s="5">
        <v>45149</v>
      </c>
      <c r="Y4" s="5">
        <v>45245</v>
      </c>
      <c r="Z4" s="5">
        <v>45352</v>
      </c>
      <c r="AA4" s="5">
        <v>45422</v>
      </c>
      <c r="AM4" s="5">
        <v>44629</v>
      </c>
      <c r="AN4" s="5">
        <v>45013</v>
      </c>
      <c r="AO4" s="5">
        <v>45352</v>
      </c>
    </row>
    <row r="5" spans="2:50" x14ac:dyDescent="0.35">
      <c r="B5" t="s">
        <v>21</v>
      </c>
      <c r="O5" s="5">
        <v>44286</v>
      </c>
      <c r="P5" s="5">
        <v>44377</v>
      </c>
      <c r="Q5" s="5">
        <v>44469</v>
      </c>
      <c r="R5" s="5">
        <v>44561</v>
      </c>
      <c r="S5" s="5">
        <v>44651</v>
      </c>
      <c r="T5" s="5">
        <v>44742</v>
      </c>
      <c r="U5" s="5">
        <v>44834</v>
      </c>
      <c r="V5" s="5">
        <v>44926</v>
      </c>
      <c r="W5" s="5">
        <v>45016</v>
      </c>
      <c r="X5" s="5">
        <v>45107</v>
      </c>
      <c r="Y5" s="5">
        <v>45199</v>
      </c>
      <c r="Z5" s="5">
        <v>45291</v>
      </c>
      <c r="AA5" s="5">
        <v>45382</v>
      </c>
      <c r="AM5" s="5">
        <v>44561</v>
      </c>
      <c r="AN5" s="5">
        <v>44926</v>
      </c>
      <c r="AO5" s="5">
        <v>45291</v>
      </c>
    </row>
    <row r="7" spans="2:50" s="7" customFormat="1" x14ac:dyDescent="0.35">
      <c r="B7" s="7" t="s">
        <v>30</v>
      </c>
    </row>
    <row r="8" spans="2:50" s="6" customFormat="1" x14ac:dyDescent="0.35">
      <c r="B8" s="8" t="s">
        <v>31</v>
      </c>
    </row>
    <row r="9" spans="2:50" s="9" customFormat="1" x14ac:dyDescent="0.35">
      <c r="B9" s="9" t="s">
        <v>32</v>
      </c>
      <c r="T9" s="9">
        <v>5561</v>
      </c>
      <c r="U9" s="9">
        <v>10265</v>
      </c>
      <c r="W9" s="9">
        <v>6176</v>
      </c>
      <c r="X9" s="9">
        <v>8180</v>
      </c>
      <c r="Y9" s="9">
        <v>12616</v>
      </c>
      <c r="Z9" s="9">
        <f>AO9-Y9-X9-W9</f>
        <v>16327</v>
      </c>
      <c r="AA9" s="9">
        <v>7889</v>
      </c>
      <c r="AM9" s="9">
        <v>18356</v>
      </c>
      <c r="AN9" s="9">
        <v>28447</v>
      </c>
      <c r="AO9" s="9">
        <v>43299</v>
      </c>
    </row>
    <row r="10" spans="2:50" s="9" customFormat="1" x14ac:dyDescent="0.35">
      <c r="B10" s="9" t="s">
        <v>33</v>
      </c>
      <c r="T10" s="9">
        <v>372</v>
      </c>
      <c r="U10" s="9">
        <v>696</v>
      </c>
      <c r="W10" s="9">
        <v>391</v>
      </c>
      <c r="X10" s="9">
        <v>409</v>
      </c>
      <c r="Y10" s="9">
        <v>491</v>
      </c>
      <c r="Z10" s="9">
        <f>AO10-Y10-X10-W10</f>
        <v>649</v>
      </c>
      <c r="AA10" s="9">
        <v>3583</v>
      </c>
      <c r="AM10" s="9">
        <v>1550</v>
      </c>
      <c r="AN10" s="9">
        <v>1838</v>
      </c>
      <c r="AO10" s="9">
        <v>1940</v>
      </c>
    </row>
    <row r="11" spans="2:50" s="10" customFormat="1" x14ac:dyDescent="0.35">
      <c r="B11" s="10" t="s">
        <v>34</v>
      </c>
      <c r="T11" s="10">
        <v>219</v>
      </c>
      <c r="U11" s="10">
        <v>225</v>
      </c>
      <c r="W11" s="10">
        <v>140</v>
      </c>
      <c r="X11" s="10">
        <v>162</v>
      </c>
      <c r="Y11" s="10">
        <v>161</v>
      </c>
      <c r="Z11" s="10">
        <f>AO11-Y11-X11-W11</f>
        <v>171</v>
      </c>
      <c r="AA11" s="10">
        <v>122</v>
      </c>
      <c r="AM11" s="10">
        <v>1291</v>
      </c>
      <c r="AN11" s="10">
        <v>844</v>
      </c>
      <c r="AO11" s="10">
        <v>634</v>
      </c>
    </row>
    <row r="12" spans="2:50" s="14" customFormat="1" x14ac:dyDescent="0.35">
      <c r="B12" s="14" t="s">
        <v>35</v>
      </c>
      <c r="G12" s="14">
        <f>SUM(G9:G11)</f>
        <v>0</v>
      </c>
      <c r="H12" s="14">
        <f t="shared" ref="H12:AC12" si="0">SUM(H9:H11)</f>
        <v>0</v>
      </c>
      <c r="I12" s="14">
        <f t="shared" si="0"/>
        <v>0</v>
      </c>
      <c r="J12" s="14">
        <f t="shared" si="0"/>
        <v>0</v>
      </c>
      <c r="K12" s="14">
        <f t="shared" si="0"/>
        <v>0</v>
      </c>
      <c r="L12" s="14">
        <f t="shared" si="0"/>
        <v>0</v>
      </c>
      <c r="M12" s="14">
        <f t="shared" si="0"/>
        <v>0</v>
      </c>
      <c r="N12" s="14">
        <f t="shared" si="0"/>
        <v>0</v>
      </c>
      <c r="O12" s="14">
        <f t="shared" si="0"/>
        <v>0</v>
      </c>
      <c r="P12" s="14">
        <f t="shared" si="0"/>
        <v>0</v>
      </c>
      <c r="Q12" s="14">
        <f t="shared" si="0"/>
        <v>0</v>
      </c>
      <c r="R12" s="14">
        <f t="shared" si="0"/>
        <v>0</v>
      </c>
      <c r="S12" s="14">
        <f t="shared" si="0"/>
        <v>0</v>
      </c>
      <c r="T12" s="14">
        <f t="shared" si="0"/>
        <v>6152</v>
      </c>
      <c r="U12" s="14">
        <f t="shared" si="0"/>
        <v>11186</v>
      </c>
      <c r="V12" s="14">
        <f t="shared" si="0"/>
        <v>0</v>
      </c>
      <c r="W12" s="14">
        <f t="shared" si="0"/>
        <v>6707</v>
      </c>
      <c r="X12" s="14">
        <f t="shared" si="0"/>
        <v>8751</v>
      </c>
      <c r="Y12" s="14">
        <f t="shared" si="0"/>
        <v>13268</v>
      </c>
      <c r="Z12" s="14">
        <f t="shared" si="0"/>
        <v>17147</v>
      </c>
      <c r="AA12" s="14">
        <f t="shared" si="0"/>
        <v>11594</v>
      </c>
      <c r="AB12" s="14">
        <f t="shared" si="0"/>
        <v>0</v>
      </c>
      <c r="AC12" s="14">
        <f t="shared" si="0"/>
        <v>0</v>
      </c>
      <c r="AF12" s="14">
        <f t="shared" ref="AF12:AX12" si="1">SUM(AF9:AF11)</f>
        <v>0</v>
      </c>
      <c r="AG12" s="14">
        <f t="shared" si="1"/>
        <v>0</v>
      </c>
      <c r="AH12" s="14">
        <f t="shared" si="1"/>
        <v>0</v>
      </c>
      <c r="AI12" s="14">
        <f t="shared" si="1"/>
        <v>0</v>
      </c>
      <c r="AJ12" s="14">
        <f t="shared" si="1"/>
        <v>0</v>
      </c>
      <c r="AK12" s="14">
        <f t="shared" si="1"/>
        <v>0</v>
      </c>
      <c r="AL12" s="14">
        <f t="shared" si="1"/>
        <v>0</v>
      </c>
      <c r="AM12" s="14">
        <f t="shared" si="1"/>
        <v>21197</v>
      </c>
      <c r="AN12" s="14">
        <f t="shared" si="1"/>
        <v>31129</v>
      </c>
      <c r="AO12" s="14">
        <f t="shared" si="1"/>
        <v>45873</v>
      </c>
      <c r="AP12" s="14">
        <f t="shared" si="1"/>
        <v>0</v>
      </c>
      <c r="AQ12" s="14">
        <f t="shared" si="1"/>
        <v>0</v>
      </c>
      <c r="AR12" s="14">
        <f t="shared" si="1"/>
        <v>0</v>
      </c>
      <c r="AS12" s="14">
        <f t="shared" si="1"/>
        <v>0</v>
      </c>
      <c r="AT12" s="14">
        <f t="shared" si="1"/>
        <v>0</v>
      </c>
      <c r="AU12" s="14">
        <f t="shared" si="1"/>
        <v>0</v>
      </c>
      <c r="AV12" s="14">
        <f t="shared" si="1"/>
        <v>0</v>
      </c>
      <c r="AW12" s="14">
        <f t="shared" si="1"/>
        <v>0</v>
      </c>
      <c r="AX12" s="14">
        <f t="shared" si="1"/>
        <v>0</v>
      </c>
    </row>
    <row r="13" spans="2:50" s="9" customFormat="1" x14ac:dyDescent="0.35"/>
    <row r="14" spans="2:50" s="11" customFormat="1" x14ac:dyDescent="0.35">
      <c r="B14" s="11" t="s">
        <v>62</v>
      </c>
    </row>
    <row r="15" spans="2:50" s="9" customFormat="1" x14ac:dyDescent="0.35">
      <c r="B15" s="9" t="s">
        <v>60</v>
      </c>
      <c r="T15" s="9">
        <v>101</v>
      </c>
      <c r="U15" s="9">
        <v>5389</v>
      </c>
      <c r="W15" s="9">
        <v>179</v>
      </c>
      <c r="X15" s="9">
        <v>559</v>
      </c>
      <c r="Y15" s="9">
        <v>7933</v>
      </c>
      <c r="Z15" s="9">
        <f>AO15-Y15-X15-W15</f>
        <v>9929</v>
      </c>
      <c r="AA15" s="9">
        <v>1093</v>
      </c>
      <c r="AM15" s="9">
        <v>0</v>
      </c>
      <c r="AN15" s="9">
        <v>8322</v>
      </c>
      <c r="AO15" s="9">
        <v>18600</v>
      </c>
    </row>
    <row r="16" spans="2:50" s="9" customFormat="1" x14ac:dyDescent="0.35">
      <c r="B16" s="9" t="s">
        <v>61</v>
      </c>
      <c r="T16" s="9">
        <v>4450</v>
      </c>
      <c r="U16" s="9">
        <v>4878</v>
      </c>
      <c r="W16" s="9">
        <v>4745</v>
      </c>
      <c r="X16" s="9">
        <v>3746</v>
      </c>
      <c r="Y16" s="9">
        <v>4262</v>
      </c>
      <c r="Z16" s="9">
        <f>AO16-Y16-X16-W16</f>
        <v>5611</v>
      </c>
      <c r="AA16" s="9">
        <v>8907</v>
      </c>
      <c r="AM16" s="9">
        <v>12764</v>
      </c>
      <c r="AN16" s="9">
        <v>17743</v>
      </c>
      <c r="AO16" s="9">
        <v>18364</v>
      </c>
    </row>
    <row r="17" spans="1:50" s="9" customFormat="1" x14ac:dyDescent="0.35">
      <c r="B17" s="9" t="s">
        <v>63</v>
      </c>
      <c r="T17" s="9">
        <v>1382</v>
      </c>
      <c r="U17" s="9">
        <v>694</v>
      </c>
      <c r="W17" s="9">
        <v>1643</v>
      </c>
      <c r="X17" s="9">
        <v>4284</v>
      </c>
      <c r="Y17" s="9">
        <v>912</v>
      </c>
      <c r="Z17" s="9">
        <f>AO17-Y17-X17-W17</f>
        <v>1436</v>
      </c>
      <c r="AA17" s="9">
        <v>1472</v>
      </c>
      <c r="AM17" s="9">
        <v>7142</v>
      </c>
      <c r="AN17" s="9">
        <v>4220</v>
      </c>
      <c r="AO17" s="9">
        <v>8275</v>
      </c>
    </row>
    <row r="18" spans="1:50" s="10" customFormat="1" x14ac:dyDescent="0.35">
      <c r="B18" s="10" t="s">
        <v>34</v>
      </c>
      <c r="T18" s="10">
        <v>219</v>
      </c>
      <c r="U18" s="10">
        <v>225</v>
      </c>
      <c r="W18" s="10">
        <v>140</v>
      </c>
      <c r="X18" s="10">
        <v>162</v>
      </c>
      <c r="Y18" s="10">
        <v>161</v>
      </c>
      <c r="Z18" s="10">
        <f>AO18-Y18-X18-W18</f>
        <v>171</v>
      </c>
      <c r="AA18" s="10">
        <v>122</v>
      </c>
      <c r="AM18" s="10">
        <v>1291</v>
      </c>
      <c r="AN18" s="10">
        <v>844</v>
      </c>
      <c r="AO18" s="10">
        <v>634</v>
      </c>
    </row>
    <row r="19" spans="1:50" s="14" customFormat="1" x14ac:dyDescent="0.35">
      <c r="B19" s="14" t="s">
        <v>35</v>
      </c>
      <c r="G19" s="14">
        <f>SUM(G15:G18)</f>
        <v>0</v>
      </c>
      <c r="H19" s="14">
        <f t="shared" ref="H19:AC19" si="2">SUM(H15:H18)</f>
        <v>0</v>
      </c>
      <c r="I19" s="14">
        <f t="shared" si="2"/>
        <v>0</v>
      </c>
      <c r="J19" s="14">
        <f t="shared" si="2"/>
        <v>0</v>
      </c>
      <c r="K19" s="14">
        <f t="shared" si="2"/>
        <v>0</v>
      </c>
      <c r="L19" s="14">
        <f t="shared" si="2"/>
        <v>0</v>
      </c>
      <c r="M19" s="14">
        <f t="shared" si="2"/>
        <v>0</v>
      </c>
      <c r="N19" s="14">
        <f t="shared" si="2"/>
        <v>0</v>
      </c>
      <c r="O19" s="14">
        <f t="shared" si="2"/>
        <v>0</v>
      </c>
      <c r="P19" s="14">
        <f t="shared" si="2"/>
        <v>0</v>
      </c>
      <c r="Q19" s="14">
        <f t="shared" si="2"/>
        <v>0</v>
      </c>
      <c r="R19" s="14">
        <f t="shared" si="2"/>
        <v>0</v>
      </c>
      <c r="S19" s="14">
        <f t="shared" si="2"/>
        <v>0</v>
      </c>
      <c r="T19" s="14">
        <f t="shared" si="2"/>
        <v>6152</v>
      </c>
      <c r="U19" s="14">
        <f t="shared" si="2"/>
        <v>11186</v>
      </c>
      <c r="V19" s="14">
        <f t="shared" si="2"/>
        <v>0</v>
      </c>
      <c r="W19" s="14">
        <f t="shared" si="2"/>
        <v>6707</v>
      </c>
      <c r="X19" s="14">
        <f t="shared" si="2"/>
        <v>8751</v>
      </c>
      <c r="Y19" s="14">
        <f t="shared" si="2"/>
        <v>13268</v>
      </c>
      <c r="Z19" s="14">
        <f t="shared" si="2"/>
        <v>17147</v>
      </c>
      <c r="AA19" s="14">
        <f t="shared" si="2"/>
        <v>11594</v>
      </c>
      <c r="AB19" s="14">
        <f t="shared" si="2"/>
        <v>0</v>
      </c>
      <c r="AC19" s="14">
        <f t="shared" si="2"/>
        <v>0</v>
      </c>
      <c r="AF19" s="14">
        <f>SUM(AF15:AF18)</f>
        <v>0</v>
      </c>
      <c r="AG19" s="14">
        <f t="shared" ref="AG19:AX19" si="3">SUM(AG15:AG18)</f>
        <v>0</v>
      </c>
      <c r="AH19" s="14">
        <f t="shared" si="3"/>
        <v>0</v>
      </c>
      <c r="AI19" s="14">
        <f t="shared" si="3"/>
        <v>0</v>
      </c>
      <c r="AJ19" s="14">
        <f t="shared" si="3"/>
        <v>0</v>
      </c>
      <c r="AK19" s="14">
        <f t="shared" si="3"/>
        <v>0</v>
      </c>
      <c r="AL19" s="14">
        <f t="shared" si="3"/>
        <v>0</v>
      </c>
      <c r="AM19" s="14">
        <f t="shared" si="3"/>
        <v>21197</v>
      </c>
      <c r="AN19" s="14">
        <f t="shared" si="3"/>
        <v>31129</v>
      </c>
      <c r="AO19" s="14">
        <f t="shared" si="3"/>
        <v>45873</v>
      </c>
      <c r="AP19" s="14">
        <f t="shared" si="3"/>
        <v>0</v>
      </c>
      <c r="AQ19" s="14">
        <f t="shared" si="3"/>
        <v>0</v>
      </c>
      <c r="AR19" s="14">
        <f t="shared" si="3"/>
        <v>0</v>
      </c>
      <c r="AS19" s="14">
        <f t="shared" si="3"/>
        <v>0</v>
      </c>
      <c r="AT19" s="14">
        <f t="shared" si="3"/>
        <v>0</v>
      </c>
      <c r="AU19" s="14">
        <f t="shared" si="3"/>
        <v>0</v>
      </c>
      <c r="AV19" s="14">
        <f t="shared" si="3"/>
        <v>0</v>
      </c>
      <c r="AW19" s="14">
        <f t="shared" si="3"/>
        <v>0</v>
      </c>
      <c r="AX19" s="14">
        <f t="shared" si="3"/>
        <v>0</v>
      </c>
    </row>
    <row r="20" spans="1:50" s="9" customFormat="1" x14ac:dyDescent="0.35"/>
    <row r="21" spans="1:50" s="11" customFormat="1" x14ac:dyDescent="0.35">
      <c r="B21" s="11" t="s">
        <v>36</v>
      </c>
    </row>
    <row r="22" spans="1:50" s="9" customFormat="1" x14ac:dyDescent="0.35">
      <c r="B22" s="9" t="s">
        <v>12</v>
      </c>
      <c r="T22" s="9">
        <v>839</v>
      </c>
      <c r="U22" s="9">
        <v>1003</v>
      </c>
      <c r="W22" s="9">
        <v>786</v>
      </c>
      <c r="X22" s="9">
        <v>704</v>
      </c>
      <c r="Y22" s="9">
        <v>792</v>
      </c>
      <c r="Z22" s="9">
        <f t="shared" ref="Z22:Z27" si="4">AO22-Y22-X22-W22</f>
        <v>4487</v>
      </c>
      <c r="AA22" s="9">
        <v>3734</v>
      </c>
      <c r="AM22" s="9">
        <v>4030</v>
      </c>
      <c r="AN22" s="9">
        <v>3344</v>
      </c>
      <c r="AO22" s="9">
        <v>6769</v>
      </c>
    </row>
    <row r="23" spans="1:50" s="9" customFormat="1" x14ac:dyDescent="0.35">
      <c r="B23" s="9" t="s">
        <v>37</v>
      </c>
      <c r="T23" s="9">
        <v>1260</v>
      </c>
      <c r="U23" s="9">
        <v>7402</v>
      </c>
      <c r="W23" s="9">
        <v>2259</v>
      </c>
      <c r="X23" s="9">
        <v>2323</v>
      </c>
      <c r="Y23" s="9">
        <v>9550</v>
      </c>
      <c r="Z23" s="9">
        <f t="shared" si="4"/>
        <v>8830</v>
      </c>
      <c r="AA23" s="9">
        <v>3398</v>
      </c>
      <c r="AM23" s="9">
        <v>2460</v>
      </c>
      <c r="AN23" s="9">
        <v>14530</v>
      </c>
      <c r="AO23" s="9">
        <v>22962</v>
      </c>
    </row>
    <row r="24" spans="1:50" s="9" customFormat="1" x14ac:dyDescent="0.35">
      <c r="B24" s="9" t="s">
        <v>38</v>
      </c>
      <c r="T24" s="9">
        <v>1143</v>
      </c>
      <c r="U24" s="9">
        <v>1070</v>
      </c>
      <c r="W24" s="9">
        <v>1788</v>
      </c>
      <c r="X24" s="9">
        <v>3813</v>
      </c>
      <c r="Y24" s="9">
        <v>196</v>
      </c>
      <c r="Z24" s="9">
        <f t="shared" si="4"/>
        <v>153</v>
      </c>
      <c r="AA24" s="9">
        <v>0</v>
      </c>
      <c r="AM24" s="9">
        <v>7526</v>
      </c>
      <c r="AN24" s="9">
        <v>4134</v>
      </c>
      <c r="AO24" s="9">
        <v>5950</v>
      </c>
    </row>
    <row r="25" spans="1:50" s="9" customFormat="1" x14ac:dyDescent="0.35">
      <c r="B25" s="9" t="s">
        <v>39</v>
      </c>
      <c r="T25" s="9">
        <v>1837</v>
      </c>
      <c r="U25" s="9">
        <v>650</v>
      </c>
      <c r="W25" s="9">
        <v>730</v>
      </c>
      <c r="X25" s="9">
        <v>847</v>
      </c>
      <c r="Y25" s="9">
        <v>1012</v>
      </c>
      <c r="Z25" s="9">
        <f t="shared" si="4"/>
        <v>1501</v>
      </c>
      <c r="AA25" s="9">
        <v>2566</v>
      </c>
      <c r="AM25" s="9">
        <v>2616</v>
      </c>
      <c r="AN25" s="9">
        <v>4023</v>
      </c>
      <c r="AO25" s="9">
        <v>4090</v>
      </c>
    </row>
    <row r="26" spans="1:50" s="9" customFormat="1" x14ac:dyDescent="0.35">
      <c r="B26" s="9" t="s">
        <v>40</v>
      </c>
      <c r="T26" s="9">
        <v>923</v>
      </c>
      <c r="U26" s="9">
        <v>925</v>
      </c>
      <c r="W26" s="9">
        <v>937</v>
      </c>
      <c r="X26" s="9">
        <v>922</v>
      </c>
      <c r="Y26" s="9">
        <v>922</v>
      </c>
      <c r="Z26" s="9">
        <f t="shared" si="4"/>
        <v>926</v>
      </c>
      <c r="AA26" s="9">
        <v>923</v>
      </c>
      <c r="AM26" s="9">
        <v>3797</v>
      </c>
      <c r="AN26" s="9">
        <v>3866</v>
      </c>
      <c r="AO26" s="9">
        <v>3707</v>
      </c>
    </row>
    <row r="27" spans="1:50" s="10" customFormat="1" x14ac:dyDescent="0.35">
      <c r="B27" s="10" t="s">
        <v>41</v>
      </c>
      <c r="T27" s="10">
        <v>150</v>
      </c>
      <c r="U27" s="10">
        <v>136</v>
      </c>
      <c r="W27" s="10">
        <v>207</v>
      </c>
      <c r="X27" s="10">
        <v>142</v>
      </c>
      <c r="Y27" s="10">
        <v>796</v>
      </c>
      <c r="Z27" s="10">
        <f t="shared" si="4"/>
        <v>1250</v>
      </c>
      <c r="AA27" s="10">
        <v>973</v>
      </c>
      <c r="AM27" s="10">
        <v>768</v>
      </c>
      <c r="AN27" s="10">
        <v>1232</v>
      </c>
      <c r="AO27" s="10">
        <v>2395</v>
      </c>
    </row>
    <row r="28" spans="1:50" s="14" customFormat="1" x14ac:dyDescent="0.35">
      <c r="B28" s="14" t="s">
        <v>35</v>
      </c>
      <c r="G28" s="14">
        <f>SUM(G22:G27)</f>
        <v>0</v>
      </c>
      <c r="H28" s="14">
        <f t="shared" ref="H28:AC28" si="5">SUM(H22:H27)</f>
        <v>0</v>
      </c>
      <c r="I28" s="14">
        <f t="shared" si="5"/>
        <v>0</v>
      </c>
      <c r="J28" s="14">
        <f t="shared" si="5"/>
        <v>0</v>
      </c>
      <c r="K28" s="14">
        <f t="shared" si="5"/>
        <v>0</v>
      </c>
      <c r="L28" s="14">
        <f t="shared" si="5"/>
        <v>0</v>
      </c>
      <c r="M28" s="14">
        <f t="shared" si="5"/>
        <v>0</v>
      </c>
      <c r="N28" s="14">
        <f t="shared" si="5"/>
        <v>0</v>
      </c>
      <c r="O28" s="14">
        <f t="shared" si="5"/>
        <v>0</v>
      </c>
      <c r="P28" s="14">
        <f t="shared" si="5"/>
        <v>0</v>
      </c>
      <c r="Q28" s="14">
        <f t="shared" si="5"/>
        <v>0</v>
      </c>
      <c r="R28" s="14">
        <f t="shared" si="5"/>
        <v>0</v>
      </c>
      <c r="S28" s="14">
        <f t="shared" si="5"/>
        <v>0</v>
      </c>
      <c r="T28" s="14">
        <f t="shared" si="5"/>
        <v>6152</v>
      </c>
      <c r="U28" s="14">
        <f t="shared" si="5"/>
        <v>11186</v>
      </c>
      <c r="V28" s="14">
        <f t="shared" si="5"/>
        <v>0</v>
      </c>
      <c r="W28" s="14">
        <f t="shared" si="5"/>
        <v>6707</v>
      </c>
      <c r="X28" s="14">
        <f t="shared" si="5"/>
        <v>8751</v>
      </c>
      <c r="Y28" s="14">
        <f t="shared" si="5"/>
        <v>13268</v>
      </c>
      <c r="Z28" s="14">
        <f t="shared" si="5"/>
        <v>17147</v>
      </c>
      <c r="AA28" s="14">
        <f t="shared" si="5"/>
        <v>11594</v>
      </c>
      <c r="AB28" s="14">
        <f t="shared" si="5"/>
        <v>0</v>
      </c>
      <c r="AC28" s="14">
        <f t="shared" si="5"/>
        <v>0</v>
      </c>
      <c r="AF28" s="14">
        <f>SUM(AF22:AF27)</f>
        <v>0</v>
      </c>
      <c r="AG28" s="14">
        <f t="shared" ref="AG28:AX28" si="6">SUM(AG22:AG27)</f>
        <v>0</v>
      </c>
      <c r="AH28" s="14">
        <f t="shared" si="6"/>
        <v>0</v>
      </c>
      <c r="AI28" s="14">
        <f t="shared" si="6"/>
        <v>0</v>
      </c>
      <c r="AJ28" s="14">
        <f t="shared" si="6"/>
        <v>0</v>
      </c>
      <c r="AK28" s="14">
        <f t="shared" si="6"/>
        <v>0</v>
      </c>
      <c r="AL28" s="14">
        <f t="shared" si="6"/>
        <v>0</v>
      </c>
      <c r="AM28" s="14">
        <f t="shared" si="6"/>
        <v>21197</v>
      </c>
      <c r="AN28" s="14">
        <f t="shared" si="6"/>
        <v>31129</v>
      </c>
      <c r="AO28" s="14">
        <f t="shared" si="6"/>
        <v>45873</v>
      </c>
      <c r="AP28" s="14">
        <f t="shared" si="6"/>
        <v>0</v>
      </c>
      <c r="AQ28" s="14">
        <f t="shared" si="6"/>
        <v>0</v>
      </c>
      <c r="AR28" s="14">
        <f t="shared" si="6"/>
        <v>0</v>
      </c>
      <c r="AS28" s="14">
        <f t="shared" si="6"/>
        <v>0</v>
      </c>
      <c r="AT28" s="14">
        <f t="shared" si="6"/>
        <v>0</v>
      </c>
      <c r="AU28" s="14">
        <f t="shared" si="6"/>
        <v>0</v>
      </c>
      <c r="AV28" s="14">
        <f t="shared" si="6"/>
        <v>0</v>
      </c>
      <c r="AW28" s="14">
        <f t="shared" si="6"/>
        <v>0</v>
      </c>
      <c r="AX28" s="14">
        <f t="shared" si="6"/>
        <v>0</v>
      </c>
    </row>
    <row r="29" spans="1:50" x14ac:dyDescent="0.35">
      <c r="A29" s="3"/>
      <c r="B29" s="3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s="14" customFormat="1" x14ac:dyDescent="0.35">
      <c r="B30" s="14" t="s">
        <v>42</v>
      </c>
      <c r="S30" s="14">
        <v>4290</v>
      </c>
      <c r="T30" s="14">
        <v>6152</v>
      </c>
      <c r="U30" s="14">
        <v>11186</v>
      </c>
      <c r="V30" s="14">
        <f>AN30-U30-T30-S30</f>
        <v>9501</v>
      </c>
      <c r="W30" s="14">
        <v>6707</v>
      </c>
      <c r="X30" s="14">
        <v>8751</v>
      </c>
      <c r="Y30" s="14">
        <v>13268</v>
      </c>
      <c r="Z30" s="14">
        <f>AO30-Y30-X30-W30</f>
        <v>17147</v>
      </c>
      <c r="AA30" s="14">
        <v>11594</v>
      </c>
      <c r="AB30" s="14">
        <v>13462</v>
      </c>
      <c r="AM30" s="14">
        <v>21197</v>
      </c>
      <c r="AN30" s="14">
        <v>31129</v>
      </c>
      <c r="AO30" s="14">
        <v>45873</v>
      </c>
    </row>
    <row r="31" spans="1:50" s="10" customFormat="1" x14ac:dyDescent="0.35">
      <c r="B31" s="10" t="s">
        <v>43</v>
      </c>
      <c r="S31" s="10">
        <v>1773</v>
      </c>
      <c r="T31" s="10">
        <v>2488</v>
      </c>
      <c r="U31" s="10">
        <v>2583</v>
      </c>
      <c r="V31" s="10">
        <f>AN31-U31-T31-S31</f>
        <v>2755</v>
      </c>
      <c r="W31" s="10">
        <v>1976</v>
      </c>
      <c r="X31" s="10">
        <v>1830</v>
      </c>
      <c r="Y31" s="10">
        <v>3590</v>
      </c>
      <c r="Z31" s="10">
        <f>AO31-Y31-X31-W31</f>
        <v>3911</v>
      </c>
      <c r="AA31" s="10">
        <v>4669</v>
      </c>
      <c r="AB31" s="10">
        <v>4980</v>
      </c>
      <c r="AM31" s="10">
        <v>6585</v>
      </c>
      <c r="AN31" s="10">
        <v>9599</v>
      </c>
      <c r="AO31" s="10">
        <v>11307</v>
      </c>
    </row>
    <row r="32" spans="1:50" s="9" customFormat="1" x14ac:dyDescent="0.35">
      <c r="B32" s="9" t="s">
        <v>44</v>
      </c>
      <c r="G32" s="9">
        <f>G30-G31</f>
        <v>0</v>
      </c>
      <c r="H32" s="9">
        <f t="shared" ref="H32:AC32" si="7">H30-H31</f>
        <v>0</v>
      </c>
      <c r="I32" s="9">
        <f t="shared" si="7"/>
        <v>0</v>
      </c>
      <c r="J32" s="9">
        <f t="shared" si="7"/>
        <v>0</v>
      </c>
      <c r="K32" s="9">
        <f t="shared" si="7"/>
        <v>0</v>
      </c>
      <c r="L32" s="9">
        <f t="shared" si="7"/>
        <v>0</v>
      </c>
      <c r="M32" s="9">
        <f t="shared" si="7"/>
        <v>0</v>
      </c>
      <c r="N32" s="9">
        <f t="shared" si="7"/>
        <v>0</v>
      </c>
      <c r="O32" s="9">
        <f t="shared" si="7"/>
        <v>0</v>
      </c>
      <c r="P32" s="9">
        <f t="shared" si="7"/>
        <v>0</v>
      </c>
      <c r="Q32" s="9">
        <f t="shared" si="7"/>
        <v>0</v>
      </c>
      <c r="R32" s="9">
        <f t="shared" si="7"/>
        <v>0</v>
      </c>
      <c r="S32" s="9">
        <f t="shared" si="7"/>
        <v>2517</v>
      </c>
      <c r="T32" s="9">
        <f t="shared" si="7"/>
        <v>3664</v>
      </c>
      <c r="U32" s="9">
        <f t="shared" si="7"/>
        <v>8603</v>
      </c>
      <c r="V32" s="9">
        <f t="shared" si="7"/>
        <v>6746</v>
      </c>
      <c r="W32" s="9">
        <f t="shared" si="7"/>
        <v>4731</v>
      </c>
      <c r="X32" s="9">
        <f t="shared" si="7"/>
        <v>6921</v>
      </c>
      <c r="Y32" s="9">
        <f t="shared" si="7"/>
        <v>9678</v>
      </c>
      <c r="Z32" s="9">
        <f t="shared" si="7"/>
        <v>13236</v>
      </c>
      <c r="AA32" s="9">
        <f t="shared" si="7"/>
        <v>6925</v>
      </c>
      <c r="AB32" s="9">
        <f t="shared" si="7"/>
        <v>8482</v>
      </c>
      <c r="AC32" s="9">
        <f t="shared" si="7"/>
        <v>0</v>
      </c>
      <c r="AF32" s="9">
        <f>AF30-AF31</f>
        <v>0</v>
      </c>
      <c r="AG32" s="9">
        <f t="shared" ref="AG32:AX32" si="8">AG30-AG31</f>
        <v>0</v>
      </c>
      <c r="AH32" s="9">
        <f t="shared" si="8"/>
        <v>0</v>
      </c>
      <c r="AI32" s="9">
        <f t="shared" si="8"/>
        <v>0</v>
      </c>
      <c r="AJ32" s="9">
        <f t="shared" si="8"/>
        <v>0</v>
      </c>
      <c r="AK32" s="9">
        <f t="shared" si="8"/>
        <v>0</v>
      </c>
      <c r="AL32" s="9">
        <f t="shared" si="8"/>
        <v>0</v>
      </c>
      <c r="AM32" s="9">
        <f t="shared" si="8"/>
        <v>14612</v>
      </c>
      <c r="AN32" s="9">
        <f t="shared" si="8"/>
        <v>21530</v>
      </c>
      <c r="AO32" s="9">
        <f t="shared" si="8"/>
        <v>34566</v>
      </c>
      <c r="AP32" s="9">
        <f t="shared" si="8"/>
        <v>0</v>
      </c>
      <c r="AQ32" s="9">
        <f t="shared" si="8"/>
        <v>0</v>
      </c>
      <c r="AR32" s="9">
        <f t="shared" si="8"/>
        <v>0</v>
      </c>
      <c r="AS32" s="9">
        <f t="shared" si="8"/>
        <v>0</v>
      </c>
      <c r="AT32" s="9">
        <f t="shared" si="8"/>
        <v>0</v>
      </c>
      <c r="AU32" s="9">
        <f t="shared" si="8"/>
        <v>0</v>
      </c>
      <c r="AV32" s="9">
        <f t="shared" si="8"/>
        <v>0</v>
      </c>
      <c r="AW32" s="9">
        <f t="shared" si="8"/>
        <v>0</v>
      </c>
      <c r="AX32" s="9">
        <f t="shared" si="8"/>
        <v>0</v>
      </c>
    </row>
    <row r="33" spans="2:50" s="9" customFormat="1" x14ac:dyDescent="0.35">
      <c r="B33" s="9" t="s">
        <v>45</v>
      </c>
      <c r="S33" s="9">
        <v>2581</v>
      </c>
      <c r="T33" s="9">
        <v>4370</v>
      </c>
      <c r="U33" s="9">
        <v>6672</v>
      </c>
      <c r="V33" s="9">
        <f>AN33-U33-T33-S33</f>
        <v>6744</v>
      </c>
      <c r="W33" s="9">
        <v>4875</v>
      </c>
      <c r="X33" s="9">
        <v>5078</v>
      </c>
      <c r="Y33" s="9">
        <v>4471</v>
      </c>
      <c r="Z33" s="9">
        <f>AO33-Y33-X33-W33</f>
        <v>4469</v>
      </c>
      <c r="AA33" s="9">
        <v>5542</v>
      </c>
      <c r="AB33" s="9">
        <v>5655</v>
      </c>
      <c r="AM33" s="9">
        <v>4240</v>
      </c>
      <c r="AN33" s="9">
        <v>20367</v>
      </c>
      <c r="AO33" s="9">
        <v>18893</v>
      </c>
    </row>
    <row r="34" spans="2:50" s="9" customFormat="1" x14ac:dyDescent="0.35">
      <c r="B34" s="9" t="s">
        <v>46</v>
      </c>
      <c r="S34" s="9">
        <v>16650</v>
      </c>
      <c r="T34" s="9">
        <v>18862</v>
      </c>
      <c r="U34" s="9">
        <v>19352</v>
      </c>
      <c r="V34" s="9">
        <f>AN34-U34-T34-S34</f>
        <v>21528</v>
      </c>
      <c r="W34" s="9">
        <v>14184</v>
      </c>
      <c r="X34" s="9">
        <v>11736</v>
      </c>
      <c r="Y34" s="9">
        <v>12806</v>
      </c>
      <c r="Z34" s="9">
        <f>AO34-Y34-X34-W34</f>
        <v>12713</v>
      </c>
      <c r="AA34" s="9">
        <v>14878</v>
      </c>
      <c r="AB34" s="9">
        <v>15738</v>
      </c>
      <c r="AM34" s="9">
        <v>59178</v>
      </c>
      <c r="AN34" s="9">
        <v>76392</v>
      </c>
      <c r="AO34" s="9">
        <v>51439</v>
      </c>
    </row>
    <row r="35" spans="2:50" s="9" customFormat="1" x14ac:dyDescent="0.35">
      <c r="B35" s="9" t="s">
        <v>47</v>
      </c>
      <c r="S35" s="9">
        <v>4003</v>
      </c>
      <c r="T35" s="9">
        <v>9362</v>
      </c>
      <c r="U35" s="9">
        <v>9651</v>
      </c>
      <c r="V35" s="9">
        <f>AN35-U35-T35-S35</f>
        <v>7427</v>
      </c>
      <c r="W35" s="9">
        <v>7290</v>
      </c>
      <c r="X35" s="9">
        <v>6377</v>
      </c>
      <c r="Y35" s="9">
        <v>6931</v>
      </c>
      <c r="Z35" s="9">
        <f>AO35-Y35-X35-W35</f>
        <v>7687</v>
      </c>
      <c r="AA35" s="9">
        <v>10267</v>
      </c>
      <c r="AB35" s="9">
        <v>9535</v>
      </c>
      <c r="AM35" s="9">
        <v>16521</v>
      </c>
      <c r="AN35" s="9">
        <v>30443</v>
      </c>
      <c r="AO35" s="9">
        <v>28285</v>
      </c>
    </row>
    <row r="36" spans="2:50" s="9" customFormat="1" x14ac:dyDescent="0.35">
      <c r="B36" s="9" t="s">
        <v>48</v>
      </c>
      <c r="S36" s="9">
        <v>0</v>
      </c>
      <c r="T36" s="9">
        <v>0</v>
      </c>
      <c r="U36" s="9">
        <v>0</v>
      </c>
      <c r="V36" s="9">
        <f>AN36-U36-T36-S36</f>
        <v>0</v>
      </c>
      <c r="W36" s="9">
        <v>3585</v>
      </c>
      <c r="X36" s="9">
        <v>166</v>
      </c>
      <c r="Y36" s="9">
        <v>0</v>
      </c>
      <c r="Z36" s="9">
        <f>AO36-Y36-X36-W36</f>
        <v>806</v>
      </c>
      <c r="AA36" s="9">
        <v>4162</v>
      </c>
      <c r="AB36" s="9">
        <v>-1082</v>
      </c>
      <c r="AM36" s="9">
        <v>0</v>
      </c>
      <c r="AN36" s="9">
        <v>0</v>
      </c>
      <c r="AO36" s="9">
        <v>4557</v>
      </c>
    </row>
    <row r="37" spans="2:50" s="10" customFormat="1" x14ac:dyDescent="0.35">
      <c r="B37" s="10" t="s">
        <v>41</v>
      </c>
      <c r="S37" s="10">
        <v>0</v>
      </c>
      <c r="T37" s="10">
        <v>0</v>
      </c>
      <c r="U37" s="10">
        <v>0</v>
      </c>
      <c r="V37" s="10">
        <f>AN37-U37-T37-S37</f>
        <v>0</v>
      </c>
      <c r="W37" s="10">
        <v>0</v>
      </c>
      <c r="X37" s="10">
        <v>0</v>
      </c>
      <c r="Y37" s="10">
        <v>0</v>
      </c>
      <c r="Z37" s="10">
        <f>AO37-Y37-X37-W37</f>
        <v>0</v>
      </c>
      <c r="AA37" s="10">
        <v>605</v>
      </c>
      <c r="AB37" s="10">
        <v>621</v>
      </c>
      <c r="AM37" s="10">
        <v>0</v>
      </c>
      <c r="AN37" s="10">
        <v>0</v>
      </c>
      <c r="AO37" s="10">
        <v>0</v>
      </c>
    </row>
    <row r="38" spans="2:50" s="10" customFormat="1" x14ac:dyDescent="0.35">
      <c r="B38" s="10" t="s">
        <v>49</v>
      </c>
      <c r="G38" s="10">
        <f>SUM(G33:G37)</f>
        <v>0</v>
      </c>
      <c r="H38" s="10">
        <f t="shared" ref="H38:AC38" si="9">SUM(H33:H37)</f>
        <v>0</v>
      </c>
      <c r="I38" s="10">
        <f t="shared" si="9"/>
        <v>0</v>
      </c>
      <c r="J38" s="10">
        <f t="shared" si="9"/>
        <v>0</v>
      </c>
      <c r="K38" s="10">
        <f t="shared" si="9"/>
        <v>0</v>
      </c>
      <c r="L38" s="10">
        <f t="shared" si="9"/>
        <v>0</v>
      </c>
      <c r="M38" s="10">
        <f t="shared" si="9"/>
        <v>0</v>
      </c>
      <c r="N38" s="10">
        <f t="shared" si="9"/>
        <v>0</v>
      </c>
      <c r="O38" s="10">
        <f t="shared" si="9"/>
        <v>0</v>
      </c>
      <c r="P38" s="10">
        <f t="shared" si="9"/>
        <v>0</v>
      </c>
      <c r="Q38" s="10">
        <f t="shared" si="9"/>
        <v>0</v>
      </c>
      <c r="R38" s="10">
        <f t="shared" si="9"/>
        <v>0</v>
      </c>
      <c r="S38" s="10">
        <f t="shared" si="9"/>
        <v>23234</v>
      </c>
      <c r="T38" s="10">
        <f t="shared" si="9"/>
        <v>32594</v>
      </c>
      <c r="U38" s="10">
        <f t="shared" si="9"/>
        <v>35675</v>
      </c>
      <c r="V38" s="10">
        <f t="shared" si="9"/>
        <v>35699</v>
      </c>
      <c r="W38" s="10">
        <f t="shared" si="9"/>
        <v>29934</v>
      </c>
      <c r="X38" s="10">
        <f t="shared" si="9"/>
        <v>23357</v>
      </c>
      <c r="Y38" s="10">
        <f t="shared" si="9"/>
        <v>24208</v>
      </c>
      <c r="Z38" s="10">
        <f t="shared" si="9"/>
        <v>25675</v>
      </c>
      <c r="AA38" s="10">
        <f t="shared" si="9"/>
        <v>35454</v>
      </c>
      <c r="AB38" s="10">
        <f t="shared" si="9"/>
        <v>30467</v>
      </c>
      <c r="AC38" s="10">
        <f t="shared" si="9"/>
        <v>0</v>
      </c>
      <c r="AF38" s="10">
        <f>SUM(AF33:AF37)</f>
        <v>0</v>
      </c>
      <c r="AG38" s="10">
        <f t="shared" ref="AG38:AX38" si="10">SUM(AG33:AG37)</f>
        <v>0</v>
      </c>
      <c r="AH38" s="10">
        <f t="shared" si="10"/>
        <v>0</v>
      </c>
      <c r="AI38" s="10">
        <f t="shared" si="10"/>
        <v>0</v>
      </c>
      <c r="AJ38" s="10">
        <f t="shared" si="10"/>
        <v>0</v>
      </c>
      <c r="AK38" s="10">
        <f t="shared" si="10"/>
        <v>0</v>
      </c>
      <c r="AL38" s="10">
        <f t="shared" si="10"/>
        <v>0</v>
      </c>
      <c r="AM38" s="10">
        <f t="shared" si="10"/>
        <v>79939</v>
      </c>
      <c r="AN38" s="10">
        <f t="shared" si="10"/>
        <v>127202</v>
      </c>
      <c r="AO38" s="10">
        <f t="shared" si="10"/>
        <v>103174</v>
      </c>
      <c r="AP38" s="10">
        <f t="shared" si="10"/>
        <v>0</v>
      </c>
      <c r="AQ38" s="10">
        <f t="shared" si="10"/>
        <v>0</v>
      </c>
      <c r="AR38" s="10">
        <f t="shared" si="10"/>
        <v>0</v>
      </c>
      <c r="AS38" s="10">
        <f t="shared" si="10"/>
        <v>0</v>
      </c>
      <c r="AT38" s="10">
        <f t="shared" si="10"/>
        <v>0</v>
      </c>
      <c r="AU38" s="10">
        <f t="shared" si="10"/>
        <v>0</v>
      </c>
      <c r="AV38" s="10">
        <f t="shared" si="10"/>
        <v>0</v>
      </c>
      <c r="AW38" s="10">
        <f t="shared" si="10"/>
        <v>0</v>
      </c>
      <c r="AX38" s="10">
        <f t="shared" si="10"/>
        <v>0</v>
      </c>
    </row>
    <row r="39" spans="2:50" s="9" customFormat="1" x14ac:dyDescent="0.35">
      <c r="B39" s="9" t="s">
        <v>50</v>
      </c>
      <c r="G39" s="9">
        <f>G32-G38</f>
        <v>0</v>
      </c>
      <c r="H39" s="9">
        <f t="shared" ref="H39:AC39" si="11">H32-H38</f>
        <v>0</v>
      </c>
      <c r="I39" s="9">
        <f t="shared" si="11"/>
        <v>0</v>
      </c>
      <c r="J39" s="9">
        <f t="shared" si="11"/>
        <v>0</v>
      </c>
      <c r="K39" s="9">
        <f t="shared" si="11"/>
        <v>0</v>
      </c>
      <c r="L39" s="9">
        <f t="shared" si="11"/>
        <v>0</v>
      </c>
      <c r="M39" s="9">
        <f t="shared" si="11"/>
        <v>0</v>
      </c>
      <c r="N39" s="9">
        <f t="shared" si="11"/>
        <v>0</v>
      </c>
      <c r="O39" s="9">
        <f t="shared" si="11"/>
        <v>0</v>
      </c>
      <c r="P39" s="9">
        <f t="shared" si="11"/>
        <v>0</v>
      </c>
      <c r="Q39" s="9">
        <f t="shared" si="11"/>
        <v>0</v>
      </c>
      <c r="R39" s="9">
        <f t="shared" si="11"/>
        <v>0</v>
      </c>
      <c r="S39" s="9">
        <f t="shared" si="11"/>
        <v>-20717</v>
      </c>
      <c r="T39" s="9">
        <f t="shared" si="11"/>
        <v>-28930</v>
      </c>
      <c r="U39" s="9">
        <f t="shared" si="11"/>
        <v>-27072</v>
      </c>
      <c r="V39" s="9">
        <f t="shared" si="11"/>
        <v>-28953</v>
      </c>
      <c r="W39" s="9">
        <f t="shared" si="11"/>
        <v>-25203</v>
      </c>
      <c r="X39" s="9">
        <f t="shared" si="11"/>
        <v>-16436</v>
      </c>
      <c r="Y39" s="9">
        <f t="shared" si="11"/>
        <v>-14530</v>
      </c>
      <c r="Z39" s="9">
        <f t="shared" si="11"/>
        <v>-12439</v>
      </c>
      <c r="AA39" s="9">
        <f t="shared" si="11"/>
        <v>-28529</v>
      </c>
      <c r="AB39" s="9">
        <f t="shared" si="11"/>
        <v>-21985</v>
      </c>
      <c r="AC39" s="9">
        <f t="shared" si="11"/>
        <v>0</v>
      </c>
      <c r="AF39" s="9">
        <f>AF32-AF38</f>
        <v>0</v>
      </c>
      <c r="AG39" s="9">
        <f t="shared" ref="AG39:AX39" si="12">AG32-AG38</f>
        <v>0</v>
      </c>
      <c r="AH39" s="9">
        <f t="shared" si="12"/>
        <v>0</v>
      </c>
      <c r="AI39" s="9">
        <f t="shared" si="12"/>
        <v>0</v>
      </c>
      <c r="AJ39" s="9">
        <f t="shared" si="12"/>
        <v>0</v>
      </c>
      <c r="AK39" s="9">
        <f t="shared" si="12"/>
        <v>0</v>
      </c>
      <c r="AL39" s="9">
        <f t="shared" si="12"/>
        <v>0</v>
      </c>
      <c r="AM39" s="9">
        <f t="shared" si="12"/>
        <v>-65327</v>
      </c>
      <c r="AN39" s="9">
        <f t="shared" si="12"/>
        <v>-105672</v>
      </c>
      <c r="AO39" s="9">
        <f t="shared" si="12"/>
        <v>-68608</v>
      </c>
      <c r="AP39" s="9">
        <f t="shared" si="12"/>
        <v>0</v>
      </c>
      <c r="AQ39" s="9">
        <f t="shared" si="12"/>
        <v>0</v>
      </c>
      <c r="AR39" s="9">
        <f t="shared" si="12"/>
        <v>0</v>
      </c>
      <c r="AS39" s="9">
        <f t="shared" si="12"/>
        <v>0</v>
      </c>
      <c r="AT39" s="9">
        <f t="shared" si="12"/>
        <v>0</v>
      </c>
      <c r="AU39" s="9">
        <f t="shared" si="12"/>
        <v>0</v>
      </c>
      <c r="AV39" s="9">
        <f t="shared" si="12"/>
        <v>0</v>
      </c>
      <c r="AW39" s="9">
        <f t="shared" si="12"/>
        <v>0</v>
      </c>
      <c r="AX39" s="9">
        <f t="shared" si="12"/>
        <v>0</v>
      </c>
    </row>
    <row r="40" spans="2:50" s="9" customFormat="1" x14ac:dyDescent="0.35">
      <c r="B40" s="9" t="s">
        <v>51</v>
      </c>
      <c r="S40" s="9">
        <v>-2977</v>
      </c>
      <c r="T40" s="9">
        <v>-1572</v>
      </c>
      <c r="U40" s="9">
        <v>-1166</v>
      </c>
      <c r="V40" s="9">
        <f>AN40-U40-T40-S40</f>
        <v>-1178</v>
      </c>
      <c r="W40" s="9">
        <v>-1096</v>
      </c>
      <c r="X40" s="9">
        <v>-5572</v>
      </c>
      <c r="Y40" s="9">
        <v>-5442</v>
      </c>
      <c r="Z40" s="9">
        <f>AO40-Y40-X40-W40</f>
        <v>-5460</v>
      </c>
      <c r="AA40" s="9">
        <v>-5664</v>
      </c>
      <c r="AB40" s="9">
        <v>-4086</v>
      </c>
      <c r="AM40" s="9">
        <v>-8342</v>
      </c>
      <c r="AN40" s="9">
        <v>-6893</v>
      </c>
      <c r="AO40" s="9">
        <v>-17570</v>
      </c>
    </row>
    <row r="41" spans="2:50" s="10" customFormat="1" x14ac:dyDescent="0.35">
      <c r="B41" s="10" t="s">
        <v>52</v>
      </c>
      <c r="S41" s="10">
        <v>-1057</v>
      </c>
      <c r="T41" s="10">
        <v>223</v>
      </c>
      <c r="U41" s="10">
        <v>-959</v>
      </c>
      <c r="V41" s="10">
        <f>AN41-U41-T41-S41</f>
        <v>534</v>
      </c>
      <c r="W41" s="10">
        <v>-802</v>
      </c>
      <c r="X41" s="10">
        <v>493</v>
      </c>
      <c r="Y41" s="10">
        <v>1336</v>
      </c>
      <c r="Z41" s="10">
        <f>AO41-Y41-X41-W41</f>
        <v>128</v>
      </c>
      <c r="AA41" s="10">
        <v>1479</v>
      </c>
      <c r="AB41" s="10">
        <f>-15587+4974</f>
        <v>-10613</v>
      </c>
      <c r="AM41" s="10">
        <v>-5415</v>
      </c>
      <c r="AN41" s="10">
        <v>-1259</v>
      </c>
      <c r="AO41" s="10">
        <v>1155</v>
      </c>
    </row>
    <row r="42" spans="2:50" s="12" customFormat="1" x14ac:dyDescent="0.35">
      <c r="B42" s="12" t="s">
        <v>53</v>
      </c>
      <c r="G42" s="12">
        <f>SUM(G40:G41)</f>
        <v>0</v>
      </c>
      <c r="H42" s="12">
        <f t="shared" ref="H42:AC42" si="13">SUM(H40:H41)</f>
        <v>0</v>
      </c>
      <c r="I42" s="12">
        <f t="shared" si="13"/>
        <v>0</v>
      </c>
      <c r="J42" s="12">
        <f t="shared" si="13"/>
        <v>0</v>
      </c>
      <c r="K42" s="12">
        <f t="shared" si="13"/>
        <v>0</v>
      </c>
      <c r="L42" s="12">
        <f t="shared" si="13"/>
        <v>0</v>
      </c>
      <c r="M42" s="12">
        <f t="shared" si="13"/>
        <v>0</v>
      </c>
      <c r="N42" s="12">
        <f t="shared" si="13"/>
        <v>0</v>
      </c>
      <c r="O42" s="12">
        <f t="shared" si="13"/>
        <v>0</v>
      </c>
      <c r="P42" s="12">
        <f t="shared" si="13"/>
        <v>0</v>
      </c>
      <c r="Q42" s="12">
        <f t="shared" si="13"/>
        <v>0</v>
      </c>
      <c r="R42" s="12">
        <f t="shared" si="13"/>
        <v>0</v>
      </c>
      <c r="S42" s="12">
        <f t="shared" si="13"/>
        <v>-4034</v>
      </c>
      <c r="T42" s="12">
        <f t="shared" si="13"/>
        <v>-1349</v>
      </c>
      <c r="U42" s="12">
        <f t="shared" si="13"/>
        <v>-2125</v>
      </c>
      <c r="V42" s="12">
        <f t="shared" si="13"/>
        <v>-644</v>
      </c>
      <c r="W42" s="12">
        <f t="shared" si="13"/>
        <v>-1898</v>
      </c>
      <c r="X42" s="12">
        <f t="shared" si="13"/>
        <v>-5079</v>
      </c>
      <c r="Y42" s="12">
        <f t="shared" si="13"/>
        <v>-4106</v>
      </c>
      <c r="Z42" s="12">
        <f t="shared" si="13"/>
        <v>-5332</v>
      </c>
      <c r="AA42" s="12">
        <f t="shared" si="13"/>
        <v>-4185</v>
      </c>
      <c r="AB42" s="12">
        <f t="shared" si="13"/>
        <v>-14699</v>
      </c>
      <c r="AC42" s="12">
        <f t="shared" si="13"/>
        <v>0</v>
      </c>
      <c r="AF42" s="12">
        <f>SUM(AF40:AF41)</f>
        <v>0</v>
      </c>
      <c r="AG42" s="12">
        <f t="shared" ref="AG42:AX42" si="14">SUM(AG40:AG41)</f>
        <v>0</v>
      </c>
      <c r="AH42" s="12">
        <f t="shared" si="14"/>
        <v>0</v>
      </c>
      <c r="AI42" s="12">
        <f t="shared" si="14"/>
        <v>0</v>
      </c>
      <c r="AJ42" s="12">
        <f t="shared" si="14"/>
        <v>0</v>
      </c>
      <c r="AK42" s="12">
        <f t="shared" si="14"/>
        <v>0</v>
      </c>
      <c r="AL42" s="12">
        <f t="shared" si="14"/>
        <v>0</v>
      </c>
      <c r="AM42" s="12">
        <f t="shared" si="14"/>
        <v>-13757</v>
      </c>
      <c r="AN42" s="12">
        <f t="shared" si="14"/>
        <v>-8152</v>
      </c>
      <c r="AO42" s="12">
        <f t="shared" si="14"/>
        <v>-16415</v>
      </c>
      <c r="AP42" s="12">
        <f t="shared" si="14"/>
        <v>0</v>
      </c>
      <c r="AQ42" s="12">
        <f t="shared" si="14"/>
        <v>0</v>
      </c>
      <c r="AR42" s="12">
        <f t="shared" si="14"/>
        <v>0</v>
      </c>
      <c r="AS42" s="12">
        <f t="shared" si="14"/>
        <v>0</v>
      </c>
      <c r="AT42" s="12">
        <f t="shared" si="14"/>
        <v>0</v>
      </c>
      <c r="AU42" s="12">
        <f t="shared" si="14"/>
        <v>0</v>
      </c>
      <c r="AV42" s="12">
        <f t="shared" si="14"/>
        <v>0</v>
      </c>
      <c r="AW42" s="12">
        <f t="shared" si="14"/>
        <v>0</v>
      </c>
      <c r="AX42" s="12">
        <f t="shared" si="14"/>
        <v>0</v>
      </c>
    </row>
    <row r="43" spans="2:50" s="9" customFormat="1" x14ac:dyDescent="0.35">
      <c r="B43" s="9" t="s">
        <v>54</v>
      </c>
      <c r="G43" s="9">
        <f>G39+G42</f>
        <v>0</v>
      </c>
      <c r="H43" s="9">
        <f t="shared" ref="H43:AC43" si="15">H39+H42</f>
        <v>0</v>
      </c>
      <c r="I43" s="9">
        <f t="shared" si="15"/>
        <v>0</v>
      </c>
      <c r="J43" s="9">
        <f t="shared" si="15"/>
        <v>0</v>
      </c>
      <c r="K43" s="9">
        <f t="shared" si="15"/>
        <v>0</v>
      </c>
      <c r="L43" s="9">
        <f t="shared" si="15"/>
        <v>0</v>
      </c>
      <c r="M43" s="9">
        <f t="shared" si="15"/>
        <v>0</v>
      </c>
      <c r="N43" s="9">
        <f t="shared" si="15"/>
        <v>0</v>
      </c>
      <c r="O43" s="9">
        <f t="shared" si="15"/>
        <v>0</v>
      </c>
      <c r="P43" s="9">
        <f t="shared" si="15"/>
        <v>0</v>
      </c>
      <c r="Q43" s="9">
        <f t="shared" si="15"/>
        <v>0</v>
      </c>
      <c r="R43" s="9">
        <f t="shared" si="15"/>
        <v>0</v>
      </c>
      <c r="S43" s="9">
        <f t="shared" si="15"/>
        <v>-24751</v>
      </c>
      <c r="T43" s="9">
        <f t="shared" si="15"/>
        <v>-30279</v>
      </c>
      <c r="U43" s="9">
        <f t="shared" si="15"/>
        <v>-29197</v>
      </c>
      <c r="V43" s="9">
        <f t="shared" si="15"/>
        <v>-29597</v>
      </c>
      <c r="W43" s="9">
        <f t="shared" si="15"/>
        <v>-27101</v>
      </c>
      <c r="X43" s="9">
        <f t="shared" si="15"/>
        <v>-21515</v>
      </c>
      <c r="Y43" s="9">
        <f t="shared" si="15"/>
        <v>-18636</v>
      </c>
      <c r="Z43" s="9">
        <f t="shared" si="15"/>
        <v>-17771</v>
      </c>
      <c r="AA43" s="9">
        <f t="shared" si="15"/>
        <v>-32714</v>
      </c>
      <c r="AB43" s="9">
        <f t="shared" si="15"/>
        <v>-36684</v>
      </c>
      <c r="AC43" s="9">
        <f t="shared" si="15"/>
        <v>0</v>
      </c>
      <c r="AF43" s="9">
        <f>AF39+AF42</f>
        <v>0</v>
      </c>
      <c r="AG43" s="9">
        <f t="shared" ref="AG43:AX43" si="16">AG39+AG42</f>
        <v>0</v>
      </c>
      <c r="AH43" s="9">
        <f t="shared" si="16"/>
        <v>0</v>
      </c>
      <c r="AI43" s="9">
        <f t="shared" si="16"/>
        <v>0</v>
      </c>
      <c r="AJ43" s="9">
        <f t="shared" si="16"/>
        <v>0</v>
      </c>
      <c r="AK43" s="9">
        <f t="shared" si="16"/>
        <v>0</v>
      </c>
      <c r="AL43" s="9">
        <f t="shared" si="16"/>
        <v>0</v>
      </c>
      <c r="AM43" s="9">
        <f t="shared" si="16"/>
        <v>-79084</v>
      </c>
      <c r="AN43" s="9">
        <f t="shared" si="16"/>
        <v>-113824</v>
      </c>
      <c r="AO43" s="9">
        <f t="shared" si="16"/>
        <v>-85023</v>
      </c>
      <c r="AP43" s="9">
        <f t="shared" si="16"/>
        <v>0</v>
      </c>
      <c r="AQ43" s="9">
        <f t="shared" si="16"/>
        <v>0</v>
      </c>
      <c r="AR43" s="9">
        <f t="shared" si="16"/>
        <v>0</v>
      </c>
      <c r="AS43" s="9">
        <f t="shared" si="16"/>
        <v>0</v>
      </c>
      <c r="AT43" s="9">
        <f t="shared" si="16"/>
        <v>0</v>
      </c>
      <c r="AU43" s="9">
        <f t="shared" si="16"/>
        <v>0</v>
      </c>
      <c r="AV43" s="9">
        <f t="shared" si="16"/>
        <v>0</v>
      </c>
      <c r="AW43" s="9">
        <f t="shared" si="16"/>
        <v>0</v>
      </c>
      <c r="AX43" s="9">
        <f t="shared" si="16"/>
        <v>0</v>
      </c>
    </row>
    <row r="44" spans="2:50" s="10" customFormat="1" x14ac:dyDescent="0.35">
      <c r="B44" s="10" t="s">
        <v>55</v>
      </c>
      <c r="S44" s="10">
        <v>352</v>
      </c>
      <c r="T44" s="10">
        <v>389</v>
      </c>
      <c r="U44" s="10">
        <v>864</v>
      </c>
      <c r="V44" s="10">
        <f>AN44-U44-T44-S44</f>
        <v>1284</v>
      </c>
      <c r="W44" s="10">
        <v>329</v>
      </c>
      <c r="X44" s="10">
        <v>417</v>
      </c>
      <c r="Y44" s="10">
        <v>1561</v>
      </c>
      <c r="Z44" s="10">
        <f>AO44-Y44-X44-W44</f>
        <v>1607</v>
      </c>
      <c r="AA44" s="10">
        <v>295</v>
      </c>
      <c r="AB44" s="10">
        <v>638</v>
      </c>
      <c r="AM44" s="10">
        <v>456</v>
      </c>
      <c r="AN44" s="10">
        <v>2889</v>
      </c>
      <c r="AO44" s="10">
        <v>3914</v>
      </c>
    </row>
    <row r="45" spans="2:50" s="9" customFormat="1" x14ac:dyDescent="0.35">
      <c r="B45" s="9" t="s">
        <v>58</v>
      </c>
      <c r="G45" s="9">
        <f>G43-G44</f>
        <v>0</v>
      </c>
      <c r="H45" s="9">
        <f t="shared" ref="H45:AC45" si="17">H43-H44</f>
        <v>0</v>
      </c>
      <c r="I45" s="9">
        <f t="shared" si="17"/>
        <v>0</v>
      </c>
      <c r="J45" s="9">
        <f t="shared" si="17"/>
        <v>0</v>
      </c>
      <c r="K45" s="9">
        <f t="shared" si="17"/>
        <v>0</v>
      </c>
      <c r="L45" s="9">
        <f t="shared" si="17"/>
        <v>0</v>
      </c>
      <c r="M45" s="9">
        <f t="shared" si="17"/>
        <v>0</v>
      </c>
      <c r="N45" s="9">
        <f t="shared" si="17"/>
        <v>0</v>
      </c>
      <c r="O45" s="9">
        <f t="shared" si="17"/>
        <v>0</v>
      </c>
      <c r="P45" s="9">
        <f t="shared" si="17"/>
        <v>0</v>
      </c>
      <c r="Q45" s="9">
        <f t="shared" si="17"/>
        <v>0</v>
      </c>
      <c r="R45" s="9">
        <f t="shared" si="17"/>
        <v>0</v>
      </c>
      <c r="S45" s="9">
        <f t="shared" si="17"/>
        <v>-25103</v>
      </c>
      <c r="T45" s="9">
        <f t="shared" si="17"/>
        <v>-30668</v>
      </c>
      <c r="U45" s="9">
        <f t="shared" si="17"/>
        <v>-30061</v>
      </c>
      <c r="V45" s="9">
        <f t="shared" si="17"/>
        <v>-30881</v>
      </c>
      <c r="W45" s="9">
        <f t="shared" si="17"/>
        <v>-27430</v>
      </c>
      <c r="X45" s="9">
        <f t="shared" si="17"/>
        <v>-21932</v>
      </c>
      <c r="Y45" s="9">
        <f t="shared" si="17"/>
        <v>-20197</v>
      </c>
      <c r="Z45" s="9">
        <f t="shared" si="17"/>
        <v>-19378</v>
      </c>
      <c r="AA45" s="9">
        <f t="shared" si="17"/>
        <v>-33009</v>
      </c>
      <c r="AB45" s="9">
        <f t="shared" si="17"/>
        <v>-37322</v>
      </c>
      <c r="AC45" s="9">
        <f t="shared" si="17"/>
        <v>0</v>
      </c>
      <c r="AF45" s="9">
        <f>AF43-AF44</f>
        <v>0</v>
      </c>
      <c r="AG45" s="9">
        <f t="shared" ref="AG45:AX45" si="18">AG43-AG44</f>
        <v>0</v>
      </c>
      <c r="AH45" s="9">
        <f t="shared" si="18"/>
        <v>0</v>
      </c>
      <c r="AI45" s="9">
        <f t="shared" si="18"/>
        <v>0</v>
      </c>
      <c r="AJ45" s="9">
        <f t="shared" si="18"/>
        <v>0</v>
      </c>
      <c r="AK45" s="9">
        <f t="shared" si="18"/>
        <v>0</v>
      </c>
      <c r="AL45" s="9">
        <f t="shared" si="18"/>
        <v>0</v>
      </c>
      <c r="AM45" s="9">
        <f t="shared" si="18"/>
        <v>-79540</v>
      </c>
      <c r="AN45" s="9">
        <f t="shared" si="18"/>
        <v>-116713</v>
      </c>
      <c r="AO45" s="9">
        <f t="shared" si="18"/>
        <v>-88937</v>
      </c>
      <c r="AP45" s="9">
        <f t="shared" si="18"/>
        <v>0</v>
      </c>
      <c r="AQ45" s="9">
        <f t="shared" si="18"/>
        <v>0</v>
      </c>
      <c r="AR45" s="9">
        <f t="shared" si="18"/>
        <v>0</v>
      </c>
      <c r="AS45" s="9">
        <f t="shared" si="18"/>
        <v>0</v>
      </c>
      <c r="AT45" s="9">
        <f t="shared" si="18"/>
        <v>0</v>
      </c>
      <c r="AU45" s="9">
        <f t="shared" si="18"/>
        <v>0</v>
      </c>
      <c r="AV45" s="9">
        <f t="shared" si="18"/>
        <v>0</v>
      </c>
      <c r="AW45" s="9">
        <f t="shared" si="18"/>
        <v>0</v>
      </c>
      <c r="AX45" s="9">
        <f t="shared" si="18"/>
        <v>0</v>
      </c>
    </row>
    <row r="46" spans="2:50" s="10" customFormat="1" x14ac:dyDescent="0.35">
      <c r="B46" s="10" t="s">
        <v>56</v>
      </c>
      <c r="S46" s="10">
        <v>0</v>
      </c>
      <c r="T46" s="10">
        <v>0</v>
      </c>
      <c r="U46" s="10">
        <v>0</v>
      </c>
      <c r="V46" s="10">
        <f>AN46-U46-T46-S46</f>
        <v>0</v>
      </c>
      <c r="W46" s="10">
        <v>-682</v>
      </c>
      <c r="X46" s="10">
        <v>29</v>
      </c>
      <c r="Y46" s="10">
        <v>647</v>
      </c>
      <c r="Z46" s="10">
        <f>AO46-Y46-X46-W46</f>
        <v>-2768</v>
      </c>
      <c r="AA46" s="10">
        <v>-343</v>
      </c>
      <c r="AB46" s="10">
        <f>-73-30</f>
        <v>-103</v>
      </c>
      <c r="AM46" s="10">
        <v>0</v>
      </c>
      <c r="AN46" s="10">
        <v>0</v>
      </c>
      <c r="AO46" s="10">
        <v>-2774</v>
      </c>
    </row>
    <row r="47" spans="2:50" s="9" customFormat="1" x14ac:dyDescent="0.35">
      <c r="B47" s="9" t="s">
        <v>57</v>
      </c>
      <c r="G47" s="9">
        <f>G45+G46</f>
        <v>0</v>
      </c>
      <c r="H47" s="9">
        <f t="shared" ref="H47:AC47" si="19">H45+H46</f>
        <v>0</v>
      </c>
      <c r="I47" s="9">
        <f t="shared" si="19"/>
        <v>0</v>
      </c>
      <c r="J47" s="9">
        <f t="shared" si="19"/>
        <v>0</v>
      </c>
      <c r="K47" s="9">
        <f t="shared" si="19"/>
        <v>0</v>
      </c>
      <c r="L47" s="9">
        <f t="shared" si="19"/>
        <v>0</v>
      </c>
      <c r="M47" s="9">
        <f t="shared" si="19"/>
        <v>0</v>
      </c>
      <c r="N47" s="9">
        <f t="shared" si="19"/>
        <v>0</v>
      </c>
      <c r="O47" s="9">
        <f t="shared" si="19"/>
        <v>0</v>
      </c>
      <c r="P47" s="9">
        <f t="shared" si="19"/>
        <v>0</v>
      </c>
      <c r="Q47" s="9">
        <f t="shared" si="19"/>
        <v>0</v>
      </c>
      <c r="R47" s="9">
        <f t="shared" si="19"/>
        <v>0</v>
      </c>
      <c r="S47" s="9">
        <f t="shared" si="19"/>
        <v>-25103</v>
      </c>
      <c r="T47" s="9">
        <f t="shared" si="19"/>
        <v>-30668</v>
      </c>
      <c r="U47" s="9">
        <f t="shared" si="19"/>
        <v>-30061</v>
      </c>
      <c r="V47" s="9">
        <f t="shared" si="19"/>
        <v>-30881</v>
      </c>
      <c r="W47" s="9">
        <f t="shared" si="19"/>
        <v>-28112</v>
      </c>
      <c r="X47" s="9">
        <f t="shared" si="19"/>
        <v>-21903</v>
      </c>
      <c r="Y47" s="9">
        <f t="shared" si="19"/>
        <v>-19550</v>
      </c>
      <c r="Z47" s="9">
        <f t="shared" si="19"/>
        <v>-22146</v>
      </c>
      <c r="AA47" s="9">
        <f t="shared" si="19"/>
        <v>-33352</v>
      </c>
      <c r="AB47" s="9">
        <f t="shared" si="19"/>
        <v>-37425</v>
      </c>
      <c r="AC47" s="9">
        <f t="shared" si="19"/>
        <v>0</v>
      </c>
      <c r="AF47" s="9">
        <f>AF45+AF46</f>
        <v>0</v>
      </c>
      <c r="AG47" s="9">
        <f t="shared" ref="AG47:AX47" si="20">AG45+AG46</f>
        <v>0</v>
      </c>
      <c r="AH47" s="9">
        <f t="shared" si="20"/>
        <v>0</v>
      </c>
      <c r="AI47" s="9">
        <f t="shared" si="20"/>
        <v>0</v>
      </c>
      <c r="AJ47" s="9">
        <f t="shared" si="20"/>
        <v>0</v>
      </c>
      <c r="AK47" s="9">
        <f t="shared" si="20"/>
        <v>0</v>
      </c>
      <c r="AL47" s="9">
        <f t="shared" si="20"/>
        <v>0</v>
      </c>
      <c r="AM47" s="9">
        <f t="shared" si="20"/>
        <v>-79540</v>
      </c>
      <c r="AN47" s="9">
        <f t="shared" si="20"/>
        <v>-116713</v>
      </c>
      <c r="AO47" s="9">
        <f t="shared" si="20"/>
        <v>-91711</v>
      </c>
      <c r="AP47" s="9">
        <f t="shared" si="20"/>
        <v>0</v>
      </c>
      <c r="AQ47" s="9">
        <f t="shared" si="20"/>
        <v>0</v>
      </c>
      <c r="AR47" s="9">
        <f t="shared" si="20"/>
        <v>0</v>
      </c>
      <c r="AS47" s="9">
        <f t="shared" si="20"/>
        <v>0</v>
      </c>
      <c r="AT47" s="9">
        <f t="shared" si="20"/>
        <v>0</v>
      </c>
      <c r="AU47" s="9">
        <f t="shared" si="20"/>
        <v>0</v>
      </c>
      <c r="AV47" s="9">
        <f t="shared" si="20"/>
        <v>0</v>
      </c>
      <c r="AW47" s="9">
        <f t="shared" si="20"/>
        <v>0</v>
      </c>
      <c r="AX47" s="9">
        <f t="shared" si="20"/>
        <v>0</v>
      </c>
    </row>
    <row r="49" spans="1:50" s="13" customFormat="1" x14ac:dyDescent="0.35">
      <c r="B49" s="13" t="s">
        <v>59</v>
      </c>
      <c r="G49" s="13" t="e">
        <f>G47/G50</f>
        <v>#DIV/0!</v>
      </c>
      <c r="H49" s="13" t="e">
        <f t="shared" ref="H49:AC49" si="21">H47/H50</f>
        <v>#DIV/0!</v>
      </c>
      <c r="I49" s="13" t="e">
        <f t="shared" si="21"/>
        <v>#DIV/0!</v>
      </c>
      <c r="J49" s="13" t="e">
        <f t="shared" si="21"/>
        <v>#DIV/0!</v>
      </c>
      <c r="K49" s="13" t="e">
        <f t="shared" si="21"/>
        <v>#DIV/0!</v>
      </c>
      <c r="L49" s="13" t="e">
        <f t="shared" si="21"/>
        <v>#DIV/0!</v>
      </c>
      <c r="M49" s="13" t="e">
        <f t="shared" si="21"/>
        <v>#DIV/0!</v>
      </c>
      <c r="N49" s="13" t="e">
        <f t="shared" si="21"/>
        <v>#DIV/0!</v>
      </c>
      <c r="O49" s="13" t="e">
        <f t="shared" si="21"/>
        <v>#DIV/0!</v>
      </c>
      <c r="P49" s="13" t="e">
        <f t="shared" si="21"/>
        <v>#DIV/0!</v>
      </c>
      <c r="Q49" s="13" t="e">
        <f t="shared" si="21"/>
        <v>#DIV/0!</v>
      </c>
      <c r="R49" s="13" t="e">
        <f t="shared" si="21"/>
        <v>#DIV/0!</v>
      </c>
      <c r="S49" s="13">
        <f t="shared" si="21"/>
        <v>-2.0038749191860386</v>
      </c>
      <c r="T49" s="13">
        <f t="shared" si="21"/>
        <v>-0.18930376681904218</v>
      </c>
      <c r="U49" s="13">
        <f t="shared" si="21"/>
        <v>-0.15258850219418621</v>
      </c>
      <c r="V49" s="13" t="e">
        <f t="shared" si="21"/>
        <v>#DIV/0!</v>
      </c>
      <c r="W49" s="13">
        <f t="shared" si="21"/>
        <v>-0.13707665733148883</v>
      </c>
      <c r="X49" s="13">
        <f t="shared" si="21"/>
        <v>-9.9210900782662717E-2</v>
      </c>
      <c r="Y49" s="13">
        <f t="shared" si="21"/>
        <v>-8.0777691084193956E-2</v>
      </c>
      <c r="Z49" s="13">
        <f t="shared" si="21"/>
        <v>-7.1643295195609552E-2</v>
      </c>
      <c r="AA49" s="13">
        <f t="shared" si="21"/>
        <v>-0.11637264633034201</v>
      </c>
      <c r="AB49" s="13">
        <f t="shared" si="21"/>
        <v>-0.11278344763181099</v>
      </c>
      <c r="AC49" s="13" t="e">
        <f t="shared" si="21"/>
        <v>#DIV/0!</v>
      </c>
      <c r="AF49" s="13" t="e">
        <f>AF47/AF50</f>
        <v>#DIV/0!</v>
      </c>
      <c r="AG49" s="13" t="e">
        <f t="shared" ref="AG49:AX49" si="22">AG47/AG50</f>
        <v>#DIV/0!</v>
      </c>
      <c r="AH49" s="13" t="e">
        <f t="shared" si="22"/>
        <v>#DIV/0!</v>
      </c>
      <c r="AI49" s="13" t="e">
        <f t="shared" si="22"/>
        <v>#DIV/0!</v>
      </c>
      <c r="AJ49" s="13" t="e">
        <f t="shared" si="22"/>
        <v>#DIV/0!</v>
      </c>
      <c r="AK49" s="13" t="e">
        <f t="shared" si="22"/>
        <v>#DIV/0!</v>
      </c>
      <c r="AL49" s="13" t="e">
        <f t="shared" si="22"/>
        <v>#DIV/0!</v>
      </c>
      <c r="AM49" s="13">
        <f t="shared" si="22"/>
        <v>-1.1826535385086059</v>
      </c>
      <c r="AN49" s="13">
        <f t="shared" si="22"/>
        <v>-0.74189365665445328</v>
      </c>
      <c r="AO49" s="13">
        <f t="shared" si="22"/>
        <v>-0.40002197632481939</v>
      </c>
      <c r="AP49" s="13" t="e">
        <f t="shared" si="22"/>
        <v>#DIV/0!</v>
      </c>
      <c r="AQ49" s="13" t="e">
        <f t="shared" si="22"/>
        <v>#DIV/0!</v>
      </c>
      <c r="AR49" s="13" t="e">
        <f t="shared" si="22"/>
        <v>#DIV/0!</v>
      </c>
      <c r="AS49" s="13" t="e">
        <f t="shared" si="22"/>
        <v>#DIV/0!</v>
      </c>
      <c r="AT49" s="13" t="e">
        <f t="shared" si="22"/>
        <v>#DIV/0!</v>
      </c>
      <c r="AU49" s="13" t="e">
        <f t="shared" si="22"/>
        <v>#DIV/0!</v>
      </c>
      <c r="AV49" s="13" t="e">
        <f t="shared" si="22"/>
        <v>#DIV/0!</v>
      </c>
      <c r="AW49" s="13" t="e">
        <f t="shared" si="22"/>
        <v>#DIV/0!</v>
      </c>
      <c r="AX49" s="13" t="e">
        <f t="shared" si="22"/>
        <v>#DIV/0!</v>
      </c>
    </row>
    <row r="50" spans="1:50" s="9" customFormat="1" x14ac:dyDescent="0.35">
      <c r="B50" s="9" t="s">
        <v>3</v>
      </c>
      <c r="S50" s="9">
        <v>12527.228999999999</v>
      </c>
      <c r="T50" s="9">
        <v>162004.17199999999</v>
      </c>
      <c r="U50" s="9">
        <v>197006.98</v>
      </c>
      <c r="W50" s="9">
        <v>205082.32800000001</v>
      </c>
      <c r="X50" s="9">
        <v>220772.111</v>
      </c>
      <c r="Y50" s="9">
        <v>242022.26800000001</v>
      </c>
      <c r="Z50" s="9">
        <f>273229.352+35885.408</f>
        <v>309114.76</v>
      </c>
      <c r="AA50" s="9">
        <v>286596.55900000001</v>
      </c>
      <c r="AB50" s="9">
        <v>331830.60800000001</v>
      </c>
      <c r="AM50" s="9">
        <v>67255.538</v>
      </c>
      <c r="AN50" s="9">
        <v>157317.69500000001</v>
      </c>
      <c r="AO50" s="9">
        <v>229264.90400000001</v>
      </c>
    </row>
    <row r="52" spans="1:50" x14ac:dyDescent="0.35">
      <c r="A52" s="3"/>
      <c r="B52" s="3" t="s">
        <v>23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s="9" customFormat="1" x14ac:dyDescent="0.35">
      <c r="B53" s="9" t="s">
        <v>68</v>
      </c>
      <c r="O53" s="9" cm="1">
        <f t="array" ref="O53:AB53">_xldudf_WISE($B$1,$B53,O$3:AB$3,O$2:AB$2,1000)</f>
        <v>963.69500000000005</v>
      </c>
      <c r="P53" s="9">
        <v>803.50599999999997</v>
      </c>
      <c r="Q53" s="9">
        <v>628.65200000000004</v>
      </c>
      <c r="R53" s="9">
        <v>21626</v>
      </c>
      <c r="S53" s="9">
        <v>18.129000000000001</v>
      </c>
      <c r="T53" s="9">
        <v>65010</v>
      </c>
      <c r="U53" s="9">
        <v>33412</v>
      </c>
      <c r="V53" s="9">
        <v>9245</v>
      </c>
      <c r="W53" s="9">
        <v>46331</v>
      </c>
      <c r="X53" s="9">
        <v>115764</v>
      </c>
      <c r="Y53" s="9">
        <v>96146</v>
      </c>
      <c r="Z53" s="9">
        <v>95260</v>
      </c>
      <c r="AA53" s="9">
        <v>211744</v>
      </c>
      <c r="AB53" s="9">
        <v>0</v>
      </c>
      <c r="AM53" s="9" cm="1">
        <f t="array" ref="AM53:AO53">_xldudf_WISE($B$1, $B53,AM$2:AO$2,,1000)</f>
        <v>21626</v>
      </c>
      <c r="AN53" s="9">
        <v>9245</v>
      </c>
      <c r="AO53" s="9">
        <v>95260</v>
      </c>
    </row>
    <row r="54" spans="1:50" s="9" customFormat="1" x14ac:dyDescent="0.35">
      <c r="B54" s="9" t="s">
        <v>69</v>
      </c>
      <c r="O54" s="9" cm="1">
        <f t="array" ref="O54:AB54">_xldudf_WISE($B$1,$B54,O$3:AB$3,O$2:AB$2,1000)</f>
        <v>0</v>
      </c>
      <c r="P54" s="9">
        <v>0</v>
      </c>
      <c r="Q54" s="9">
        <v>29212</v>
      </c>
      <c r="R54" s="9">
        <v>64414</v>
      </c>
      <c r="S54" s="9">
        <v>61008</v>
      </c>
      <c r="T54" s="9">
        <v>20590</v>
      </c>
      <c r="U54" s="9">
        <v>19993</v>
      </c>
      <c r="V54" s="9">
        <v>20110</v>
      </c>
      <c r="W54" s="9">
        <v>20132</v>
      </c>
      <c r="X54" s="9">
        <v>3035</v>
      </c>
      <c r="Y54" s="9">
        <v>2878</v>
      </c>
      <c r="Z54" s="9">
        <v>2758</v>
      </c>
      <c r="AA54" s="9">
        <v>2884</v>
      </c>
      <c r="AB54" s="9">
        <v>0</v>
      </c>
      <c r="AM54" s="9" cm="1">
        <f t="array" ref="AM54:AO54">_xldudf_WISE($B$1, $B54,AM$2:AO$2,,1000)</f>
        <v>64414</v>
      </c>
      <c r="AN54" s="9">
        <v>20110</v>
      </c>
      <c r="AO54" s="9">
        <v>2758</v>
      </c>
    </row>
    <row r="55" spans="1:50" s="10" customFormat="1" x14ac:dyDescent="0.35">
      <c r="B55" s="10" t="s">
        <v>70</v>
      </c>
      <c r="O55" s="10" cm="1">
        <f t="array" ref="O55:AB55">_xldudf_WISE($B$1,$B55,O$3:AB$3,O$2:AB$2,1000)</f>
        <v>0</v>
      </c>
      <c r="P55" s="10">
        <v>0</v>
      </c>
      <c r="Q55" s="10">
        <v>28331</v>
      </c>
      <c r="R55" s="10">
        <v>8903</v>
      </c>
      <c r="S55" s="10">
        <v>8324.9989999999998</v>
      </c>
      <c r="T55" s="10">
        <v>33464</v>
      </c>
      <c r="U55" s="10">
        <v>28912</v>
      </c>
      <c r="V55" s="10">
        <v>24142</v>
      </c>
      <c r="W55" s="10">
        <v>19182</v>
      </c>
      <c r="X55" s="10">
        <v>70844</v>
      </c>
      <c r="Y55" s="10">
        <v>87005</v>
      </c>
      <c r="Z55" s="10">
        <v>84304</v>
      </c>
      <c r="AA55" s="10">
        <v>85543</v>
      </c>
      <c r="AB55" s="10">
        <v>0</v>
      </c>
      <c r="AM55" s="10" cm="1">
        <f t="array" ref="AM55:AO55">_xldudf_WISE($B$1, $B55,AM$2:AO$2,,1000)</f>
        <v>8903</v>
      </c>
      <c r="AN55" s="10">
        <v>24142</v>
      </c>
      <c r="AO55" s="10">
        <v>84304</v>
      </c>
    </row>
    <row r="56" spans="1:50" x14ac:dyDescent="0.35">
      <c r="B56" s="9" t="s">
        <v>7</v>
      </c>
      <c r="O56" s="9">
        <f>O53-SUM(O54:O55)</f>
        <v>963.69500000000005</v>
      </c>
      <c r="P56" s="9">
        <f t="shared" ref="P56:AB56" si="23">P53-SUM(P54:P55)</f>
        <v>803.50599999999997</v>
      </c>
      <c r="Q56" s="9">
        <f t="shared" si="23"/>
        <v>-56914.347999999998</v>
      </c>
      <c r="R56" s="9">
        <f t="shared" si="23"/>
        <v>-51691</v>
      </c>
      <c r="S56" s="9">
        <f t="shared" si="23"/>
        <v>-69314.87</v>
      </c>
      <c r="T56" s="9">
        <f t="shared" si="23"/>
        <v>10956</v>
      </c>
      <c r="U56" s="9">
        <f t="shared" si="23"/>
        <v>-15493</v>
      </c>
      <c r="V56" s="9">
        <f t="shared" si="23"/>
        <v>-35007</v>
      </c>
      <c r="W56" s="9">
        <f t="shared" si="23"/>
        <v>7017</v>
      </c>
      <c r="X56" s="9">
        <f t="shared" si="23"/>
        <v>41885</v>
      </c>
      <c r="Y56" s="9">
        <f t="shared" si="23"/>
        <v>6263</v>
      </c>
      <c r="Z56" s="9">
        <f t="shared" si="23"/>
        <v>8198</v>
      </c>
      <c r="AA56" s="9">
        <f t="shared" si="23"/>
        <v>123317</v>
      </c>
      <c r="AB56" s="9">
        <f t="shared" si="23"/>
        <v>0</v>
      </c>
      <c r="AF56" s="9">
        <f t="shared" ref="AF56:AX56" si="24">AF53-SUM(AF54:AF55)</f>
        <v>0</v>
      </c>
      <c r="AG56" s="9">
        <f t="shared" si="24"/>
        <v>0</v>
      </c>
      <c r="AH56" s="9">
        <f t="shared" si="24"/>
        <v>0</v>
      </c>
      <c r="AI56" s="9">
        <f t="shared" si="24"/>
        <v>0</v>
      </c>
      <c r="AJ56" s="9">
        <f t="shared" si="24"/>
        <v>0</v>
      </c>
      <c r="AK56" s="9">
        <f t="shared" si="24"/>
        <v>0</v>
      </c>
      <c r="AL56" s="9">
        <f t="shared" si="24"/>
        <v>0</v>
      </c>
      <c r="AM56" s="9">
        <f t="shared" si="24"/>
        <v>-51691</v>
      </c>
      <c r="AN56" s="9">
        <f t="shared" si="24"/>
        <v>-35007</v>
      </c>
      <c r="AO56" s="9">
        <f t="shared" si="24"/>
        <v>8198</v>
      </c>
      <c r="AP56" s="9">
        <f t="shared" si="24"/>
        <v>0</v>
      </c>
      <c r="AQ56" s="9">
        <f t="shared" si="24"/>
        <v>0</v>
      </c>
      <c r="AR56" s="9">
        <f t="shared" si="24"/>
        <v>0</v>
      </c>
      <c r="AS56" s="9">
        <f t="shared" si="24"/>
        <v>0</v>
      </c>
      <c r="AT56" s="9">
        <f t="shared" si="24"/>
        <v>0</v>
      </c>
      <c r="AU56" s="9">
        <f t="shared" si="24"/>
        <v>0</v>
      </c>
      <c r="AV56" s="9">
        <f t="shared" si="24"/>
        <v>0</v>
      </c>
      <c r="AW56" s="9">
        <f t="shared" si="24"/>
        <v>0</v>
      </c>
      <c r="AX56" s="9">
        <f t="shared" si="24"/>
        <v>0</v>
      </c>
    </row>
    <row r="59" spans="1:50" s="9" customFormat="1" x14ac:dyDescent="0.35">
      <c r="B59" s="9" t="s">
        <v>71</v>
      </c>
      <c r="O59" s="9" cm="1">
        <f t="array" ref="O59:AB59">_xldudf_WISE($B$1,$B59,O$3:AB$3,O$2:AB$2,1000)</f>
        <v>1129.4079999999999</v>
      </c>
      <c r="P59" s="9">
        <v>950.51300000000003</v>
      </c>
      <c r="Q59" s="9">
        <v>763.13</v>
      </c>
      <c r="R59" s="9">
        <v>27471</v>
      </c>
      <c r="S59" s="9">
        <v>96.694999999999993</v>
      </c>
      <c r="T59" s="9">
        <v>71759</v>
      </c>
      <c r="U59" s="9">
        <v>42365</v>
      </c>
      <c r="V59" s="9">
        <v>17703</v>
      </c>
      <c r="W59" s="9">
        <v>53257</v>
      </c>
      <c r="X59" s="9">
        <v>126941</v>
      </c>
      <c r="Y59" s="9">
        <v>109373</v>
      </c>
      <c r="Z59" s="9">
        <v>113542</v>
      </c>
      <c r="AA59" s="9">
        <v>234037</v>
      </c>
      <c r="AB59" s="9">
        <v>0</v>
      </c>
      <c r="AM59" s="9" cm="1">
        <f t="array" ref="AM59:AO59">_xldudf_WISE($B$1, $B59,AM$2:AO$2,,1000)</f>
        <v>27471</v>
      </c>
      <c r="AN59" s="9">
        <v>17703</v>
      </c>
      <c r="AO59" s="9">
        <v>113542</v>
      </c>
    </row>
    <row r="60" spans="1:50" s="10" customFormat="1" x14ac:dyDescent="0.35">
      <c r="B60" s="10" t="s">
        <v>72</v>
      </c>
      <c r="O60" s="10" cm="1">
        <f t="array" ref="O60:AB60">_xldudf_WISE($B$1,$B60,O$3:AB$3,O$2:AB$2,1000)</f>
        <v>133000.524</v>
      </c>
      <c r="P60" s="10">
        <v>133003.87700000001</v>
      </c>
      <c r="Q60" s="10">
        <v>133007.23000000001</v>
      </c>
      <c r="R60" s="10">
        <v>21732</v>
      </c>
      <c r="S60" s="10">
        <v>133022.44</v>
      </c>
      <c r="T60" s="10">
        <v>18044</v>
      </c>
      <c r="U60" s="10">
        <v>21476</v>
      </c>
      <c r="V60" s="10">
        <v>20548</v>
      </c>
      <c r="W60" s="10">
        <v>19546</v>
      </c>
      <c r="X60" s="10">
        <v>30637</v>
      </c>
      <c r="Y60" s="10">
        <v>34637</v>
      </c>
      <c r="Z60" s="10">
        <v>37580</v>
      </c>
      <c r="AA60" s="10">
        <v>53391.999000000003</v>
      </c>
      <c r="AB60" s="10">
        <v>0</v>
      </c>
      <c r="AM60" s="10" cm="1">
        <f t="array" ref="AM60:AO60">_xldudf_WISE($B$1, $B60,AM$2:AO$2,,1000)</f>
        <v>21732</v>
      </c>
      <c r="AN60" s="10">
        <v>20548</v>
      </c>
      <c r="AO60" s="10">
        <v>37580</v>
      </c>
    </row>
    <row r="61" spans="1:50" s="14" customFormat="1" x14ac:dyDescent="0.35">
      <c r="B61" s="14" t="s">
        <v>73</v>
      </c>
      <c r="O61" s="14">
        <f>SUM(O59:O60)</f>
        <v>134129.932</v>
      </c>
      <c r="P61" s="14">
        <f t="shared" ref="P61:AB61" si="25">SUM(P59:P60)</f>
        <v>133954.39000000001</v>
      </c>
      <c r="Q61" s="14">
        <f t="shared" si="25"/>
        <v>133770.36000000002</v>
      </c>
      <c r="R61" s="14">
        <f t="shared" si="25"/>
        <v>49203</v>
      </c>
      <c r="S61" s="14">
        <f t="shared" si="25"/>
        <v>133119.13500000001</v>
      </c>
      <c r="T61" s="14">
        <f t="shared" si="25"/>
        <v>89803</v>
      </c>
      <c r="U61" s="14">
        <f t="shared" si="25"/>
        <v>63841</v>
      </c>
      <c r="V61" s="14">
        <f t="shared" si="25"/>
        <v>38251</v>
      </c>
      <c r="W61" s="14">
        <f t="shared" si="25"/>
        <v>72803</v>
      </c>
      <c r="X61" s="14">
        <f t="shared" si="25"/>
        <v>157578</v>
      </c>
      <c r="Y61" s="14">
        <f t="shared" si="25"/>
        <v>144010</v>
      </c>
      <c r="Z61" s="14">
        <f t="shared" si="25"/>
        <v>151122</v>
      </c>
      <c r="AA61" s="14">
        <f t="shared" si="25"/>
        <v>287428.99900000001</v>
      </c>
      <c r="AB61" s="14">
        <f t="shared" si="25"/>
        <v>0</v>
      </c>
      <c r="AF61" s="14">
        <f t="shared" ref="AF61:AX61" si="26">SUM(AF59:AF60)</f>
        <v>0</v>
      </c>
      <c r="AG61" s="14">
        <f t="shared" si="26"/>
        <v>0</v>
      </c>
      <c r="AH61" s="14">
        <f t="shared" si="26"/>
        <v>0</v>
      </c>
      <c r="AI61" s="14">
        <f t="shared" si="26"/>
        <v>0</v>
      </c>
      <c r="AJ61" s="14">
        <f t="shared" si="26"/>
        <v>0</v>
      </c>
      <c r="AK61" s="14">
        <f t="shared" si="26"/>
        <v>0</v>
      </c>
      <c r="AL61" s="14">
        <f t="shared" si="26"/>
        <v>0</v>
      </c>
      <c r="AM61" s="14">
        <f t="shared" si="26"/>
        <v>49203</v>
      </c>
      <c r="AN61" s="14">
        <f t="shared" si="26"/>
        <v>38251</v>
      </c>
      <c r="AO61" s="14">
        <f t="shared" si="26"/>
        <v>151122</v>
      </c>
      <c r="AP61" s="14">
        <f t="shared" si="26"/>
        <v>0</v>
      </c>
      <c r="AQ61" s="14">
        <f t="shared" si="26"/>
        <v>0</v>
      </c>
      <c r="AR61" s="14">
        <f t="shared" si="26"/>
        <v>0</v>
      </c>
      <c r="AS61" s="14">
        <f t="shared" si="26"/>
        <v>0</v>
      </c>
      <c r="AT61" s="14">
        <f t="shared" si="26"/>
        <v>0</v>
      </c>
      <c r="AU61" s="14">
        <f t="shared" si="26"/>
        <v>0</v>
      </c>
      <c r="AV61" s="14">
        <f t="shared" si="26"/>
        <v>0</v>
      </c>
      <c r="AW61" s="14">
        <f t="shared" si="26"/>
        <v>0</v>
      </c>
      <c r="AX61" s="14">
        <f t="shared" si="26"/>
        <v>0</v>
      </c>
    </row>
    <row r="62" spans="1:50" s="9" customFormat="1" x14ac:dyDescent="0.35">
      <c r="B62" s="9" t="s">
        <v>74</v>
      </c>
      <c r="O62" s="9" cm="1">
        <f t="array" ref="O62:AB62">_xldudf_WISE($B$1,$B62,O$3:AB$3,O$2:AB$2,1000)</f>
        <v>111.91200000000001</v>
      </c>
      <c r="P62" s="9">
        <v>83.918000000000006</v>
      </c>
      <c r="Q62" s="9">
        <v>126.018</v>
      </c>
      <c r="R62" s="9">
        <v>87739</v>
      </c>
      <c r="S62" s="9">
        <v>503.07100000000003</v>
      </c>
      <c r="T62" s="9">
        <v>40880</v>
      </c>
      <c r="U62" s="9">
        <v>38299</v>
      </c>
      <c r="V62" s="9">
        <v>37496</v>
      </c>
      <c r="W62" s="9">
        <v>41512</v>
      </c>
      <c r="X62" s="9">
        <v>27003</v>
      </c>
      <c r="Y62" s="9">
        <v>21408</v>
      </c>
      <c r="Z62" s="9">
        <v>24223</v>
      </c>
      <c r="AA62" s="9">
        <v>26483</v>
      </c>
      <c r="AB62" s="9">
        <v>0</v>
      </c>
      <c r="AM62" s="9" cm="1">
        <f t="array" ref="AM62:AO62">_xldudf_WISE($B$1, $B62,AM$2:AO$2,,1000)</f>
        <v>87739</v>
      </c>
      <c r="AN62" s="9">
        <v>37496</v>
      </c>
      <c r="AO62" s="9">
        <v>24223</v>
      </c>
    </row>
    <row r="63" spans="1:50" s="10" customFormat="1" x14ac:dyDescent="0.35">
      <c r="B63" s="10" t="s">
        <v>75</v>
      </c>
      <c r="O63" s="10" cm="1">
        <f t="array" ref="O63:AB63">_xldudf_WISE($B$1,$B63,O$3:AB$3,O$2:AB$2,1000)</f>
        <v>273.42399999999998</v>
      </c>
      <c r="P63" s="10">
        <v>196.416</v>
      </c>
      <c r="Q63" s="10">
        <v>161.35900000000001</v>
      </c>
      <c r="R63" s="10">
        <v>304701</v>
      </c>
      <c r="S63" s="10">
        <v>133177.20800000001</v>
      </c>
      <c r="T63" s="10">
        <v>44267</v>
      </c>
      <c r="U63" s="10">
        <v>39919</v>
      </c>
      <c r="V63" s="10">
        <v>35980</v>
      </c>
      <c r="W63" s="10">
        <v>28909</v>
      </c>
      <c r="X63" s="10">
        <v>91786</v>
      </c>
      <c r="Y63" s="10">
        <v>96670</v>
      </c>
      <c r="Z63" s="10">
        <v>98731</v>
      </c>
      <c r="AA63" s="10">
        <v>105466.999</v>
      </c>
      <c r="AB63" s="10">
        <v>0</v>
      </c>
      <c r="AM63" s="10" cm="1">
        <f t="array" ref="AM63:AO63">_xldudf_WISE($B$1, $B63,AM$2:AO$2,,1000)</f>
        <v>304701</v>
      </c>
      <c r="AN63" s="10">
        <v>35980</v>
      </c>
      <c r="AO63" s="10">
        <v>98731</v>
      </c>
    </row>
    <row r="64" spans="1:50" s="15" customFormat="1" x14ac:dyDescent="0.35">
      <c r="B64" s="15" t="s">
        <v>76</v>
      </c>
      <c r="O64" s="14">
        <f>SUM(O62:O63)</f>
        <v>385.33600000000001</v>
      </c>
      <c r="P64" s="14">
        <f t="shared" ref="P64:AB64" si="27">SUM(P62:P63)</f>
        <v>280.334</v>
      </c>
      <c r="Q64" s="14">
        <f t="shared" si="27"/>
        <v>287.37700000000001</v>
      </c>
      <c r="R64" s="14">
        <f t="shared" si="27"/>
        <v>392440</v>
      </c>
      <c r="S64" s="14">
        <f t="shared" si="27"/>
        <v>133680.27900000001</v>
      </c>
      <c r="T64" s="14">
        <f t="shared" si="27"/>
        <v>85147</v>
      </c>
      <c r="U64" s="14">
        <f t="shared" si="27"/>
        <v>78218</v>
      </c>
      <c r="V64" s="14">
        <f t="shared" si="27"/>
        <v>73476</v>
      </c>
      <c r="W64" s="14">
        <f t="shared" si="27"/>
        <v>70421</v>
      </c>
      <c r="X64" s="14">
        <f t="shared" si="27"/>
        <v>118789</v>
      </c>
      <c r="Y64" s="14">
        <f t="shared" si="27"/>
        <v>118078</v>
      </c>
      <c r="Z64" s="14">
        <f t="shared" si="27"/>
        <v>122954</v>
      </c>
      <c r="AA64" s="14">
        <f t="shared" si="27"/>
        <v>131949.99900000001</v>
      </c>
      <c r="AB64" s="14">
        <f t="shared" si="27"/>
        <v>0</v>
      </c>
      <c r="AF64" s="14">
        <f t="shared" ref="AF64:AX64" si="28">SUM(AF62:AF63)</f>
        <v>0</v>
      </c>
      <c r="AG64" s="14">
        <f t="shared" si="28"/>
        <v>0</v>
      </c>
      <c r="AH64" s="14">
        <f t="shared" si="28"/>
        <v>0</v>
      </c>
      <c r="AI64" s="14">
        <f t="shared" si="28"/>
        <v>0</v>
      </c>
      <c r="AJ64" s="14">
        <f t="shared" si="28"/>
        <v>0</v>
      </c>
      <c r="AK64" s="14">
        <f t="shared" si="28"/>
        <v>0</v>
      </c>
      <c r="AL64" s="14">
        <f t="shared" si="28"/>
        <v>0</v>
      </c>
      <c r="AM64" s="14">
        <f t="shared" si="28"/>
        <v>392440</v>
      </c>
      <c r="AN64" s="14">
        <f t="shared" si="28"/>
        <v>73476</v>
      </c>
      <c r="AO64" s="14">
        <f t="shared" si="28"/>
        <v>122954</v>
      </c>
      <c r="AP64" s="14">
        <f t="shared" si="28"/>
        <v>0</v>
      </c>
      <c r="AQ64" s="14">
        <f t="shared" si="28"/>
        <v>0</v>
      </c>
      <c r="AR64" s="14">
        <f t="shared" si="28"/>
        <v>0</v>
      </c>
      <c r="AS64" s="14">
        <f t="shared" si="28"/>
        <v>0</v>
      </c>
      <c r="AT64" s="14">
        <f t="shared" si="28"/>
        <v>0</v>
      </c>
      <c r="AU64" s="14">
        <f t="shared" si="28"/>
        <v>0</v>
      </c>
      <c r="AV64" s="14">
        <f t="shared" si="28"/>
        <v>0</v>
      </c>
      <c r="AW64" s="14">
        <f t="shared" si="28"/>
        <v>0</v>
      </c>
      <c r="AX64" s="14">
        <f t="shared" si="28"/>
        <v>0</v>
      </c>
    </row>
    <row r="65" spans="1:50" s="16" customFormat="1" x14ac:dyDescent="0.35">
      <c r="B65" s="16" t="s">
        <v>77</v>
      </c>
      <c r="O65" s="16">
        <f>O61-O64</f>
        <v>133744.59599999999</v>
      </c>
      <c r="P65" s="16">
        <f t="shared" ref="P65:AB65" si="29">P61-P64</f>
        <v>133674.05600000001</v>
      </c>
      <c r="Q65" s="16">
        <f t="shared" si="29"/>
        <v>133482.98300000001</v>
      </c>
      <c r="R65" s="16">
        <f t="shared" si="29"/>
        <v>-343237</v>
      </c>
      <c r="S65" s="16">
        <f t="shared" si="29"/>
        <v>-561.14400000000023</v>
      </c>
      <c r="T65" s="16">
        <f t="shared" si="29"/>
        <v>4656</v>
      </c>
      <c r="U65" s="16">
        <f t="shared" si="29"/>
        <v>-14377</v>
      </c>
      <c r="V65" s="16">
        <f t="shared" si="29"/>
        <v>-35225</v>
      </c>
      <c r="W65" s="16">
        <f t="shared" si="29"/>
        <v>2382</v>
      </c>
      <c r="X65" s="16">
        <f t="shared" si="29"/>
        <v>38789</v>
      </c>
      <c r="Y65" s="16">
        <f t="shared" si="29"/>
        <v>25932</v>
      </c>
      <c r="Z65" s="16">
        <f t="shared" si="29"/>
        <v>28168</v>
      </c>
      <c r="AA65" s="16">
        <f t="shared" si="29"/>
        <v>155479</v>
      </c>
      <c r="AB65" s="16">
        <f t="shared" si="29"/>
        <v>0</v>
      </c>
      <c r="AF65" s="16">
        <f t="shared" ref="AF65:AX65" si="30">AF61-AF64</f>
        <v>0</v>
      </c>
      <c r="AG65" s="16">
        <f t="shared" si="30"/>
        <v>0</v>
      </c>
      <c r="AH65" s="16">
        <f t="shared" si="30"/>
        <v>0</v>
      </c>
      <c r="AI65" s="16">
        <f t="shared" si="30"/>
        <v>0</v>
      </c>
      <c r="AJ65" s="16">
        <f t="shared" si="30"/>
        <v>0</v>
      </c>
      <c r="AK65" s="16">
        <f t="shared" si="30"/>
        <v>0</v>
      </c>
      <c r="AL65" s="16">
        <f t="shared" si="30"/>
        <v>0</v>
      </c>
      <c r="AM65" s="16">
        <f t="shared" si="30"/>
        <v>-343237</v>
      </c>
      <c r="AN65" s="16">
        <f t="shared" si="30"/>
        <v>-35225</v>
      </c>
      <c r="AO65" s="16">
        <f t="shared" si="30"/>
        <v>28168</v>
      </c>
      <c r="AP65" s="16">
        <f t="shared" si="30"/>
        <v>0</v>
      </c>
      <c r="AQ65" s="16">
        <f t="shared" si="30"/>
        <v>0</v>
      </c>
      <c r="AR65" s="16">
        <f t="shared" si="30"/>
        <v>0</v>
      </c>
      <c r="AS65" s="16">
        <f t="shared" si="30"/>
        <v>0</v>
      </c>
      <c r="AT65" s="16">
        <f t="shared" si="30"/>
        <v>0</v>
      </c>
      <c r="AU65" s="16">
        <f t="shared" si="30"/>
        <v>0</v>
      </c>
      <c r="AV65" s="16">
        <f t="shared" si="30"/>
        <v>0</v>
      </c>
      <c r="AW65" s="16">
        <f t="shared" si="30"/>
        <v>0</v>
      </c>
      <c r="AX65" s="16">
        <f t="shared" si="30"/>
        <v>0</v>
      </c>
    </row>
    <row r="66" spans="1:50" s="14" customFormat="1" x14ac:dyDescent="0.35">
      <c r="B66" s="14" t="s">
        <v>78</v>
      </c>
      <c r="O66" s="14">
        <f>O65+O64</f>
        <v>134129.932</v>
      </c>
      <c r="P66" s="14">
        <f t="shared" ref="P66:AB66" si="31">P65+P64</f>
        <v>133954.39000000001</v>
      </c>
      <c r="Q66" s="14">
        <f t="shared" si="31"/>
        <v>133770.36000000002</v>
      </c>
      <c r="R66" s="14">
        <f t="shared" si="31"/>
        <v>49203</v>
      </c>
      <c r="S66" s="14">
        <f t="shared" si="31"/>
        <v>133119.13500000001</v>
      </c>
      <c r="T66" s="14">
        <f t="shared" si="31"/>
        <v>89803</v>
      </c>
      <c r="U66" s="14">
        <f t="shared" si="31"/>
        <v>63841</v>
      </c>
      <c r="V66" s="14">
        <f t="shared" si="31"/>
        <v>38251</v>
      </c>
      <c r="W66" s="14">
        <f t="shared" si="31"/>
        <v>72803</v>
      </c>
      <c r="X66" s="14">
        <f t="shared" si="31"/>
        <v>157578</v>
      </c>
      <c r="Y66" s="14">
        <f t="shared" si="31"/>
        <v>144010</v>
      </c>
      <c r="Z66" s="14">
        <f t="shared" si="31"/>
        <v>151122</v>
      </c>
      <c r="AA66" s="14">
        <f t="shared" si="31"/>
        <v>287428.99900000001</v>
      </c>
      <c r="AB66" s="14">
        <f t="shared" si="31"/>
        <v>0</v>
      </c>
      <c r="AF66" s="14">
        <f t="shared" ref="AF66:AX66" si="32">AF65+AF64</f>
        <v>0</v>
      </c>
      <c r="AG66" s="14">
        <f t="shared" si="32"/>
        <v>0</v>
      </c>
      <c r="AH66" s="14">
        <f t="shared" si="32"/>
        <v>0</v>
      </c>
      <c r="AI66" s="14">
        <f t="shared" si="32"/>
        <v>0</v>
      </c>
      <c r="AJ66" s="14">
        <f t="shared" si="32"/>
        <v>0</v>
      </c>
      <c r="AK66" s="14">
        <f t="shared" si="32"/>
        <v>0</v>
      </c>
      <c r="AL66" s="14">
        <f t="shared" si="32"/>
        <v>0</v>
      </c>
      <c r="AM66" s="14">
        <f t="shared" si="32"/>
        <v>49203</v>
      </c>
      <c r="AN66" s="14">
        <f t="shared" si="32"/>
        <v>38251</v>
      </c>
      <c r="AO66" s="14">
        <f t="shared" si="32"/>
        <v>151122</v>
      </c>
      <c r="AP66" s="14">
        <f t="shared" si="32"/>
        <v>0</v>
      </c>
      <c r="AQ66" s="14">
        <f t="shared" si="32"/>
        <v>0</v>
      </c>
      <c r="AR66" s="14">
        <f t="shared" si="32"/>
        <v>0</v>
      </c>
      <c r="AS66" s="14">
        <f t="shared" si="32"/>
        <v>0</v>
      </c>
      <c r="AT66" s="14">
        <f t="shared" si="32"/>
        <v>0</v>
      </c>
      <c r="AU66" s="14">
        <f t="shared" si="32"/>
        <v>0</v>
      </c>
      <c r="AV66" s="14">
        <f t="shared" si="32"/>
        <v>0</v>
      </c>
      <c r="AW66" s="14">
        <f t="shared" si="32"/>
        <v>0</v>
      </c>
      <c r="AX66" s="14">
        <f t="shared" si="32"/>
        <v>0</v>
      </c>
    </row>
    <row r="72" spans="1:50" x14ac:dyDescent="0.35">
      <c r="A72" s="3"/>
      <c r="B72" s="17" t="s">
        <v>79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35">
      <c r="B73" t="s">
        <v>80</v>
      </c>
      <c r="O73" s="9" cm="1">
        <f t="array" ref="O73:AB73">_xldudf_WISE($B$1,"Operating Cash Flow",O$3:AB$3,O$2:AB$2,1000)</f>
        <v>-185.958</v>
      </c>
      <c r="P73">
        <v>-110.18899999999999</v>
      </c>
      <c r="Q73">
        <v>-18472</v>
      </c>
      <c r="R73">
        <v>-15080</v>
      </c>
      <c r="S73">
        <v>-217.166</v>
      </c>
      <c r="T73">
        <v>-31778</v>
      </c>
      <c r="U73">
        <v>-26838</v>
      </c>
      <c r="V73">
        <v>-20414</v>
      </c>
      <c r="W73">
        <v>-14467</v>
      </c>
      <c r="X73">
        <v>-19184</v>
      </c>
      <c r="Y73">
        <v>-20744</v>
      </c>
      <c r="Z73">
        <v>-13870</v>
      </c>
      <c r="AA73">
        <v>-21948</v>
      </c>
      <c r="AB73">
        <v>0</v>
      </c>
      <c r="AM73" s="9" cm="1">
        <f t="array" ref="AM73:AO73">_xldudf_WISE($B$1, "Operating Cash Flow",AM$2:AO$2,,1000)</f>
        <v>-66177</v>
      </c>
      <c r="AN73">
        <v>-94019</v>
      </c>
      <c r="AO73">
        <v>-68265</v>
      </c>
    </row>
    <row r="74" spans="1:50" s="18" customFormat="1" x14ac:dyDescent="0.35">
      <c r="B74" s="18" t="s">
        <v>81</v>
      </c>
      <c r="O74" s="10">
        <f>O73-O75</f>
        <v>63</v>
      </c>
      <c r="P74" s="10">
        <f t="shared" ref="P74:AB74" si="33">P73-P75</f>
        <v>48</v>
      </c>
      <c r="Q74" s="10">
        <f t="shared" si="33"/>
        <v>123</v>
      </c>
      <c r="R74" s="10">
        <f t="shared" si="33"/>
        <v>402</v>
      </c>
      <c r="S74" s="10">
        <f t="shared" si="33"/>
        <v>611</v>
      </c>
      <c r="T74" s="10">
        <f t="shared" si="33"/>
        <v>371</v>
      </c>
      <c r="U74" s="10">
        <f t="shared" si="33"/>
        <v>206</v>
      </c>
      <c r="V74" s="10">
        <f t="shared" si="33"/>
        <v>141</v>
      </c>
      <c r="W74" s="10">
        <f t="shared" si="33"/>
        <v>15</v>
      </c>
      <c r="X74" s="10">
        <f t="shared" si="33"/>
        <v>278</v>
      </c>
      <c r="Y74" s="10">
        <f t="shared" si="33"/>
        <v>41</v>
      </c>
      <c r="Z74" s="10">
        <f t="shared" si="33"/>
        <v>58</v>
      </c>
      <c r="AA74" s="10">
        <f t="shared" si="33"/>
        <v>99</v>
      </c>
      <c r="AB74" s="10">
        <f t="shared" si="33"/>
        <v>0</v>
      </c>
      <c r="AF74" s="10">
        <f t="shared" ref="AF74:AL74" si="34">AF73-AF75</f>
        <v>0</v>
      </c>
      <c r="AG74" s="10">
        <f t="shared" si="34"/>
        <v>0</v>
      </c>
      <c r="AH74" s="10">
        <f t="shared" si="34"/>
        <v>0</v>
      </c>
      <c r="AI74" s="10">
        <f t="shared" si="34"/>
        <v>0</v>
      </c>
      <c r="AJ74" s="10">
        <f t="shared" si="34"/>
        <v>0</v>
      </c>
      <c r="AK74" s="10">
        <f t="shared" si="34"/>
        <v>0</v>
      </c>
      <c r="AL74" s="10">
        <f t="shared" si="34"/>
        <v>0</v>
      </c>
      <c r="AM74" s="10">
        <f t="shared" ref="AM74:AX74" si="35">AM73-AM75</f>
        <v>636</v>
      </c>
      <c r="AN74" s="10">
        <f t="shared" si="35"/>
        <v>1329</v>
      </c>
      <c r="AO74" s="10">
        <f t="shared" si="35"/>
        <v>392</v>
      </c>
      <c r="AP74" s="10">
        <f t="shared" si="35"/>
        <v>0</v>
      </c>
      <c r="AQ74" s="10">
        <f t="shared" si="35"/>
        <v>0</v>
      </c>
      <c r="AR74" s="10">
        <f t="shared" si="35"/>
        <v>0</v>
      </c>
      <c r="AS74" s="10">
        <f t="shared" si="35"/>
        <v>0</v>
      </c>
      <c r="AT74" s="10">
        <f t="shared" si="35"/>
        <v>0</v>
      </c>
      <c r="AU74" s="10">
        <f t="shared" si="35"/>
        <v>0</v>
      </c>
      <c r="AV74" s="10">
        <f t="shared" si="35"/>
        <v>0</v>
      </c>
      <c r="AW74" s="10">
        <f t="shared" si="35"/>
        <v>0</v>
      </c>
      <c r="AX74" s="10">
        <f t="shared" si="35"/>
        <v>0</v>
      </c>
    </row>
    <row r="75" spans="1:50" x14ac:dyDescent="0.35">
      <c r="B75" t="s">
        <v>82</v>
      </c>
      <c r="O75" s="9" cm="1">
        <f t="array" ref="O75:AB75">_xldudf_WISE($B$1,"Free Cash Flow",O$3:AB$3,O$2:AB$2,1000)</f>
        <v>-248.958</v>
      </c>
      <c r="P75">
        <v>-158.18899999999999</v>
      </c>
      <c r="Q75">
        <v>-18595</v>
      </c>
      <c r="R75">
        <v>-15482</v>
      </c>
      <c r="S75">
        <v>-828.16600000000005</v>
      </c>
      <c r="T75">
        <v>-32149</v>
      </c>
      <c r="U75">
        <v>-27044</v>
      </c>
      <c r="V75">
        <v>-20555</v>
      </c>
      <c r="W75">
        <v>-14482</v>
      </c>
      <c r="X75">
        <v>-19462</v>
      </c>
      <c r="Y75">
        <v>-20785</v>
      </c>
      <c r="Z75">
        <v>-13928</v>
      </c>
      <c r="AA75">
        <v>-22047</v>
      </c>
      <c r="AB75">
        <v>0</v>
      </c>
      <c r="AM75" s="9" cm="1">
        <f t="array" ref="AM75:AO75">_xldudf_WISE($B$1, "Free Cash Flow",AM$2:AO$2,,1000)</f>
        <v>-66813</v>
      </c>
      <c r="AN75">
        <v>-95348</v>
      </c>
      <c r="AO75">
        <v>-68657</v>
      </c>
    </row>
    <row r="77" spans="1:50" s="9" customFormat="1" x14ac:dyDescent="0.35">
      <c r="B77" s="9" t="s">
        <v>83</v>
      </c>
      <c r="O77" s="9" cm="1">
        <f t="array" ref="O77:AB77">_xldudf_WISE($B$1,"Stock Based Compensation",O$3:AB$3,O$2:AB$2,1000)</f>
        <v>1388</v>
      </c>
      <c r="P77" s="9">
        <v>1346</v>
      </c>
      <c r="Q77" s="9">
        <v>1315</v>
      </c>
      <c r="R77" s="9">
        <v>2273</v>
      </c>
      <c r="S77" s="9">
        <v>2464</v>
      </c>
      <c r="T77" s="9">
        <v>7863</v>
      </c>
      <c r="U77" s="9">
        <v>9173</v>
      </c>
      <c r="V77" s="9">
        <v>9292</v>
      </c>
      <c r="W77" s="9">
        <v>8249</v>
      </c>
      <c r="X77" s="9">
        <v>5698</v>
      </c>
      <c r="Y77" s="9">
        <v>6692</v>
      </c>
      <c r="Z77" s="9">
        <v>7292</v>
      </c>
      <c r="AA77" s="9">
        <v>6979</v>
      </c>
      <c r="AB77" s="9">
        <v>0</v>
      </c>
      <c r="AM77" s="9" cm="1">
        <f t="array" ref="AM77:AO77">_xldudf_WISE($B$1, "Stock Based Compensation",AM$2:AO$2,,1000)</f>
        <v>6322</v>
      </c>
      <c r="AN77" s="9">
        <v>28792</v>
      </c>
      <c r="AO77" s="9">
        <v>27931</v>
      </c>
    </row>
    <row r="78" spans="1:50" s="9" customFormat="1" x14ac:dyDescent="0.35">
      <c r="B78" s="9" t="s">
        <v>84</v>
      </c>
      <c r="O78" s="9" cm="1">
        <f t="array" ref="O78:AB78">_xldudf_WISE($B$1,"Common Stock Issued",O$3:AB$3,O$2:AB$2,1000)</f>
        <v>137185</v>
      </c>
      <c r="P78" s="9">
        <v>2610</v>
      </c>
      <c r="Q78" s="9">
        <v>0</v>
      </c>
      <c r="R78" s="9">
        <v>-137160</v>
      </c>
      <c r="S78" s="9">
        <v>0</v>
      </c>
      <c r="T78" s="9">
        <v>94599</v>
      </c>
      <c r="U78" s="9">
        <v>-90979</v>
      </c>
      <c r="V78" s="9">
        <v>540</v>
      </c>
      <c r="W78" s="9">
        <v>28360</v>
      </c>
      <c r="X78" s="9">
        <v>50722</v>
      </c>
      <c r="Y78" s="9">
        <v>1209</v>
      </c>
      <c r="Z78" s="9">
        <v>693</v>
      </c>
      <c r="AA78" s="9">
        <v>142726</v>
      </c>
      <c r="AB78" s="9">
        <v>0</v>
      </c>
      <c r="AM78" s="9" cm="1">
        <f t="array" ref="AM78:AO78">_xldudf_WISE($B$1, "Common Stock Issued",AM$2:AO$2,,1000)</f>
        <v>25</v>
      </c>
      <c r="AN78" s="9">
        <v>4160</v>
      </c>
      <c r="AO78" s="9">
        <v>105926</v>
      </c>
    </row>
    <row r="79" spans="1:50" s="9" customFormat="1" x14ac:dyDescent="0.35">
      <c r="B79" s="9" t="s">
        <v>85</v>
      </c>
      <c r="O79" s="9" cm="1">
        <f t="array" ref="O79:AB79">_xldudf_WISE($B$1,"Common Stock Repurchased",O$3:AB$3,O$2:AB$2,1000)</f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-250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M79" s="9" cm="1">
        <f t="array" ref="AM79:AO79">_xldudf_WISE($B$1, "Common Stock Repurchased",AM$2:AO$2,,1000)</f>
        <v>0</v>
      </c>
      <c r="AN79" s="9">
        <v>0</v>
      </c>
      <c r="AO79" s="9">
        <v>0</v>
      </c>
    </row>
    <row r="80" spans="1:50" s="9" customFormat="1" x14ac:dyDescent="0.35">
      <c r="B80" s="9" t="s">
        <v>86</v>
      </c>
      <c r="O80" s="9" cm="1">
        <f t="array" ref="O80:AB80">_xldudf_WISE($B$1,"Dividends Paid",O$3:AB$3,O$2:AB$2,1000)</f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M80" s="9" cm="1">
        <f t="array" ref="AM80:AO80">_xldudf_WISE($B$1, "Dividends Paid",AM$2:AO$2,,1000)</f>
        <v>0</v>
      </c>
      <c r="AN80" s="9">
        <v>0</v>
      </c>
      <c r="AO80" s="9">
        <v>0</v>
      </c>
    </row>
    <row r="92" spans="1:50" x14ac:dyDescent="0.35">
      <c r="A92" s="4"/>
      <c r="B92" s="4" t="s">
        <v>24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102" spans="1:50" x14ac:dyDescent="0.35">
      <c r="A102" s="4"/>
      <c r="B102" s="4" t="s">
        <v>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12" spans="1:50" x14ac:dyDescent="0.35">
      <c r="A112" s="4"/>
      <c r="B112" s="4" t="s">
        <v>26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22" spans="1:50" x14ac:dyDescent="0.35">
      <c r="A122" s="4"/>
      <c r="B122" s="4" t="s">
        <v>27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32" spans="1:50" x14ac:dyDescent="0.35">
      <c r="A132" s="4"/>
      <c r="B132" s="4" t="s">
        <v>28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42" spans="1:50" x14ac:dyDescent="0.35">
      <c r="A142" s="4"/>
      <c r="B142" s="4" t="s">
        <v>29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52" spans="1:50" x14ac:dyDescent="0.35">
      <c r="A152" s="4"/>
      <c r="B152" s="4" t="s">
        <v>25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</sheetData>
  <pageMargins left="0.75" right="0.75" top="1" bottom="1" header="0.5" footer="0.5"/>
  <ignoredErrors>
    <ignoredError sqref="Z45 Z32 V3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2024-08-09T03:10:46Z</dcterms:created>
  <dcterms:modified xsi:type="dcterms:W3CDTF">2024-08-09T04:13:17Z</dcterms:modified>
</cp:coreProperties>
</file>