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534a1defcf7f9d1a/Company Models CloudSave/SYM/"/>
    </mc:Choice>
  </mc:AlternateContent>
  <xr:revisionPtr revIDLastSave="758" documentId="8_{40871610-AF92-4805-817A-E210D18276D9}" xr6:coauthVersionLast="47" xr6:coauthVersionMax="47" xr10:uidLastSave="{F1FF6288-E14E-410B-89F3-99A73C09D175}"/>
  <bookViews>
    <workbookView xWindow="-110" yWindow="-110" windowWidth="38620" windowHeight="21820" activeTab="2" xr2:uid="{04D61AD2-3260-4453-A12B-454C74747D93}"/>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95" i="1" l="1"/>
  <c r="AJ95" i="1"/>
  <c r="AH95" i="1"/>
  <c r="AH94" i="1" a="1"/>
  <c r="AH94" i="1" s="1"/>
  <c r="O95" i="1"/>
  <c r="P95" i="1"/>
  <c r="Q95" i="1"/>
  <c r="R95" i="1"/>
  <c r="S95" i="1"/>
  <c r="N95" i="1"/>
  <c r="N91" i="1" a="1"/>
  <c r="N91" i="1" s="1"/>
  <c r="N92" i="1" a="1"/>
  <c r="N92" i="1" s="1"/>
  <c r="N94" i="1" a="1"/>
  <c r="N94" i="1" s="1"/>
  <c r="AH92" i="1" a="1"/>
  <c r="AH92" i="1" s="1"/>
  <c r="AH91" i="1" a="1"/>
  <c r="AH91" i="1" s="1"/>
  <c r="AO129" i="1" a="1"/>
  <c r="AO129" i="1" s="1"/>
  <c r="AO120" i="1" a="1"/>
  <c r="AO120" i="1" s="1"/>
  <c r="AK39" i="1"/>
  <c r="AK41" i="1" s="1"/>
  <c r="AO109" i="1" a="1"/>
  <c r="AO109" i="1" s="1"/>
  <c r="AK3" i="1"/>
  <c r="AL3" i="1" s="1"/>
  <c r="AM3" i="1" s="1"/>
  <c r="AN3" i="1" s="1"/>
  <c r="AO3" i="1" s="1"/>
  <c r="AP3" i="1" s="1"/>
  <c r="AQ3" i="1" s="1"/>
  <c r="AR3" i="1" s="1"/>
  <c r="AS3" i="1" s="1"/>
  <c r="AT3" i="1" s="1"/>
  <c r="AU3" i="1" s="1"/>
  <c r="AV3" i="1" s="1"/>
  <c r="AW3" i="1" s="1"/>
  <c r="AX3" i="1" s="1"/>
  <c r="AY3" i="1" s="1"/>
  <c r="AZ3" i="1" s="1"/>
  <c r="BA3" i="1" s="1"/>
  <c r="BB3" i="1" s="1"/>
  <c r="BC3" i="1" s="1"/>
  <c r="BD3" i="1" s="1"/>
  <c r="BE3" i="1" s="1"/>
  <c r="BF3" i="1" s="1"/>
  <c r="BG3" i="1" s="1"/>
  <c r="BH3" i="1" s="1"/>
  <c r="BI3" i="1" s="1"/>
  <c r="BJ3" i="1" s="1"/>
  <c r="BK3" i="1" s="1"/>
  <c r="BL3" i="1" s="1"/>
  <c r="BM3" i="1" s="1"/>
  <c r="BN3" i="1" s="1"/>
  <c r="BO3" i="1" s="1"/>
  <c r="BP3" i="1" s="1"/>
  <c r="BQ3" i="1" s="1"/>
  <c r="BR3" i="1" s="1"/>
  <c r="BS3" i="1" s="1"/>
  <c r="BT3" i="1" s="1"/>
  <c r="BU3" i="1" s="1"/>
  <c r="BV3" i="1" s="1"/>
  <c r="BW3" i="1" s="1"/>
  <c r="BX3" i="1" s="1"/>
  <c r="BY3" i="1" s="1"/>
  <c r="BZ3" i="1" s="1"/>
  <c r="CA3" i="1" s="1"/>
  <c r="CB3" i="1" s="1"/>
  <c r="CC3" i="1" s="1"/>
  <c r="CD3" i="1" s="1"/>
  <c r="CE3" i="1" s="1"/>
  <c r="CF3" i="1" s="1"/>
  <c r="CG3" i="1" s="1"/>
  <c r="CH3" i="1" s="1"/>
  <c r="CI3" i="1" s="1"/>
  <c r="CJ3" i="1" s="1"/>
  <c r="CK3" i="1" s="1"/>
  <c r="CL3" i="1" s="1"/>
  <c r="CM3" i="1" s="1"/>
  <c r="CN3" i="1" s="1"/>
  <c r="CO3" i="1" s="1"/>
  <c r="CP3" i="1" s="1"/>
  <c r="CQ3" i="1" s="1"/>
  <c r="CR3" i="1" s="1"/>
  <c r="CS3" i="1" s="1"/>
  <c r="CT3" i="1" s="1"/>
  <c r="CU3" i="1" s="1"/>
  <c r="CV3" i="1" s="1"/>
  <c r="CW3" i="1" s="1"/>
  <c r="CX3" i="1" s="1"/>
  <c r="CY3" i="1" s="1"/>
  <c r="CZ3" i="1" s="1"/>
  <c r="DA3" i="1" s="1"/>
  <c r="DB3" i="1" s="1"/>
  <c r="DC3" i="1" s="1"/>
  <c r="DD3" i="1" s="1"/>
  <c r="DE3" i="1" s="1"/>
  <c r="DF3" i="1" s="1"/>
  <c r="DG3" i="1" s="1"/>
  <c r="DH3" i="1" s="1"/>
  <c r="DI3" i="1" s="1"/>
  <c r="DJ3" i="1" s="1"/>
  <c r="DK3" i="1" s="1"/>
  <c r="DL3" i="1" s="1"/>
  <c r="DM3" i="1" s="1"/>
  <c r="DN3" i="1" s="1"/>
  <c r="DO3" i="1" s="1"/>
  <c r="DP3" i="1" s="1"/>
  <c r="DQ3" i="1" s="1"/>
  <c r="DR3" i="1" s="1"/>
  <c r="DS3" i="1" s="1"/>
  <c r="DT3" i="1" s="1"/>
  <c r="DU3" i="1" s="1"/>
  <c r="DV3" i="1" s="1"/>
  <c r="DW3" i="1" s="1"/>
  <c r="DX3" i="1" s="1"/>
  <c r="DY3" i="1" s="1"/>
  <c r="DZ3" i="1" s="1"/>
  <c r="EA3" i="1" s="1"/>
  <c r="EB3" i="1" s="1"/>
  <c r="EC3" i="1" s="1"/>
  <c r="ED3" i="1" s="1"/>
  <c r="EE3" i="1" s="1"/>
  <c r="EF3" i="1" s="1"/>
  <c r="EG3" i="1" s="1"/>
  <c r="EH3" i="1" s="1"/>
  <c r="EI3" i="1" s="1"/>
  <c r="EJ3" i="1" s="1"/>
  <c r="EK3" i="1" s="1"/>
  <c r="EL3" i="1" s="1"/>
  <c r="EM3" i="1" s="1"/>
  <c r="EN3" i="1" s="1"/>
  <c r="EO3" i="1" s="1"/>
  <c r="EP3" i="1" s="1"/>
  <c r="EQ3" i="1" s="1"/>
  <c r="ER3" i="1" s="1"/>
  <c r="AI3" i="1"/>
  <c r="AH3" i="1" s="1"/>
  <c r="AG3" i="1" s="1"/>
  <c r="AF3" i="1" s="1"/>
  <c r="AE3" i="1" s="1"/>
  <c r="AD3" i="1" s="1"/>
  <c r="AC3" i="1" s="1"/>
  <c r="AB3" i="1" s="1"/>
  <c r="AC61" i="1"/>
  <c r="AD61" i="1"/>
  <c r="AE61" i="1"/>
  <c r="AF61" i="1"/>
  <c r="AG61" i="1"/>
  <c r="AH61" i="1"/>
  <c r="AI61" i="1"/>
  <c r="AJ61" i="1"/>
  <c r="AC62" i="1"/>
  <c r="AD62" i="1"/>
  <c r="AE62" i="1"/>
  <c r="AF62" i="1"/>
  <c r="AG62" i="1"/>
  <c r="AH62" i="1"/>
  <c r="AI62" i="1"/>
  <c r="AJ62" i="1"/>
  <c r="AB62" i="1"/>
  <c r="AB61" i="1"/>
  <c r="AC56" i="1"/>
  <c r="AD56" i="1"/>
  <c r="AE56" i="1"/>
  <c r="AF56" i="1"/>
  <c r="AG56" i="1"/>
  <c r="AH56" i="1"/>
  <c r="AI56" i="1"/>
  <c r="AB56" i="1"/>
  <c r="AJ56" i="1"/>
  <c r="F56" i="1"/>
  <c r="G56" i="1"/>
  <c r="H56" i="1"/>
  <c r="I56" i="1"/>
  <c r="J56" i="1"/>
  <c r="K56" i="1"/>
  <c r="L56" i="1"/>
  <c r="M56" i="1"/>
  <c r="N56" i="1"/>
  <c r="O56" i="1"/>
  <c r="P56" i="1"/>
  <c r="R56" i="1"/>
  <c r="S56" i="1"/>
  <c r="T56" i="1"/>
  <c r="V56" i="1"/>
  <c r="E56" i="1"/>
  <c r="R88" i="1"/>
  <c r="S88" i="1" s="1"/>
  <c r="T88" i="1" s="1"/>
  <c r="R87" i="1"/>
  <c r="S87" i="1" s="1"/>
  <c r="T87" i="1" s="1"/>
  <c r="R86" i="1"/>
  <c r="S86" i="1" s="1"/>
  <c r="R85" i="1"/>
  <c r="S85" i="1" s="1"/>
  <c r="T85" i="1" s="1"/>
  <c r="N88" i="1"/>
  <c r="O88" i="1" s="1"/>
  <c r="P88" i="1" s="1"/>
  <c r="N87" i="1"/>
  <c r="O87" i="1" s="1"/>
  <c r="P87" i="1" s="1"/>
  <c r="N86" i="1"/>
  <c r="O86" i="1" s="1"/>
  <c r="P86" i="1" s="1"/>
  <c r="N85" i="1"/>
  <c r="O85" i="1" s="1"/>
  <c r="P85" i="1" s="1"/>
  <c r="T76" i="1"/>
  <c r="R82" i="1"/>
  <c r="S82" i="1" s="1"/>
  <c r="T82" i="1" s="1"/>
  <c r="R81" i="1"/>
  <c r="S81" i="1" s="1"/>
  <c r="Q72" i="1"/>
  <c r="Q71" i="1"/>
  <c r="N82" i="1"/>
  <c r="N81" i="1"/>
  <c r="O81" i="1" s="1"/>
  <c r="T49" i="1"/>
  <c r="Q49" i="1"/>
  <c r="Q48" i="1"/>
  <c r="Q46" i="1"/>
  <c r="Q43" i="1"/>
  <c r="Q42" i="1"/>
  <c r="Q40" i="1"/>
  <c r="Q39" i="1"/>
  <c r="U56" i="1" s="1"/>
  <c r="Q36" i="1"/>
  <c r="Q35" i="1"/>
  <c r="Q34" i="1"/>
  <c r="Q30" i="1"/>
  <c r="Q29" i="1"/>
  <c r="Q28" i="1"/>
  <c r="Q20" i="1"/>
  <c r="Q19" i="1"/>
  <c r="Q16" i="1"/>
  <c r="Q15" i="1"/>
  <c r="Q12" i="1"/>
  <c r="Q11" i="1"/>
  <c r="L49" i="1"/>
  <c r="F73" i="1"/>
  <c r="G73" i="1"/>
  <c r="H73" i="1"/>
  <c r="I73" i="1"/>
  <c r="J73" i="1"/>
  <c r="K73" i="1"/>
  <c r="L73" i="1"/>
  <c r="M73" i="1"/>
  <c r="N73" i="1"/>
  <c r="O73" i="1"/>
  <c r="P73" i="1"/>
  <c r="R73" i="1"/>
  <c r="S73" i="1"/>
  <c r="T73" i="1"/>
  <c r="U73" i="1"/>
  <c r="V73" i="1"/>
  <c r="E73" i="1"/>
  <c r="F37" i="1"/>
  <c r="G37" i="1"/>
  <c r="H37" i="1"/>
  <c r="I37" i="1"/>
  <c r="J37" i="1"/>
  <c r="K37" i="1"/>
  <c r="L37" i="1"/>
  <c r="M37" i="1"/>
  <c r="N37" i="1"/>
  <c r="O37" i="1"/>
  <c r="P37" i="1"/>
  <c r="R37" i="1"/>
  <c r="S37" i="1"/>
  <c r="T37" i="1"/>
  <c r="U37" i="1"/>
  <c r="V37" i="1"/>
  <c r="E37" i="1"/>
  <c r="F31" i="1"/>
  <c r="G31" i="1"/>
  <c r="H31" i="1"/>
  <c r="I31" i="1"/>
  <c r="J31" i="1"/>
  <c r="K31" i="1"/>
  <c r="L31" i="1"/>
  <c r="M31" i="1"/>
  <c r="N31" i="1"/>
  <c r="O31" i="1"/>
  <c r="P31" i="1"/>
  <c r="R31" i="1"/>
  <c r="S31" i="1"/>
  <c r="T31" i="1"/>
  <c r="U31" i="1"/>
  <c r="V31" i="1"/>
  <c r="E31" i="1"/>
  <c r="F13" i="1"/>
  <c r="G13" i="1"/>
  <c r="H13" i="1"/>
  <c r="I13" i="1"/>
  <c r="J13" i="1"/>
  <c r="K13" i="1"/>
  <c r="L13" i="1"/>
  <c r="M13" i="1"/>
  <c r="N13" i="1"/>
  <c r="O13" i="1"/>
  <c r="P13" i="1"/>
  <c r="R13" i="1"/>
  <c r="S13" i="1"/>
  <c r="T13" i="1"/>
  <c r="U13" i="1"/>
  <c r="V13" i="1"/>
  <c r="F17" i="1"/>
  <c r="G17" i="1"/>
  <c r="H17" i="1"/>
  <c r="I17" i="1"/>
  <c r="J17" i="1"/>
  <c r="K17" i="1"/>
  <c r="L17" i="1"/>
  <c r="M17" i="1"/>
  <c r="N17" i="1"/>
  <c r="O17" i="1"/>
  <c r="P17" i="1"/>
  <c r="R17" i="1"/>
  <c r="S17" i="1"/>
  <c r="T17" i="1"/>
  <c r="U17" i="1"/>
  <c r="V17" i="1"/>
  <c r="F21" i="1"/>
  <c r="G21" i="1"/>
  <c r="H21" i="1"/>
  <c r="I21" i="1"/>
  <c r="J21" i="1"/>
  <c r="K21" i="1"/>
  <c r="L21" i="1"/>
  <c r="M21" i="1"/>
  <c r="N21" i="1"/>
  <c r="O21" i="1"/>
  <c r="P21" i="1"/>
  <c r="R21" i="1"/>
  <c r="S21" i="1"/>
  <c r="T21" i="1"/>
  <c r="U21" i="1"/>
  <c r="V21" i="1"/>
  <c r="F23" i="1"/>
  <c r="G23" i="1"/>
  <c r="H23" i="1"/>
  <c r="I23" i="1"/>
  <c r="J23" i="1"/>
  <c r="K23" i="1"/>
  <c r="L23" i="1"/>
  <c r="M23" i="1"/>
  <c r="N23" i="1"/>
  <c r="O23" i="1"/>
  <c r="P23" i="1"/>
  <c r="R23" i="1"/>
  <c r="S23" i="1"/>
  <c r="T23" i="1"/>
  <c r="U23" i="1"/>
  <c r="V23" i="1"/>
  <c r="F24" i="1"/>
  <c r="F25" i="1" s="1"/>
  <c r="G24" i="1"/>
  <c r="H24" i="1"/>
  <c r="I24" i="1"/>
  <c r="J24" i="1"/>
  <c r="K24" i="1"/>
  <c r="L24" i="1"/>
  <c r="M24" i="1"/>
  <c r="N24" i="1"/>
  <c r="O24" i="1"/>
  <c r="P24" i="1"/>
  <c r="R24" i="1"/>
  <c r="S24" i="1"/>
  <c r="T24" i="1"/>
  <c r="U24" i="1"/>
  <c r="V24" i="1"/>
  <c r="V25" i="1" s="1"/>
  <c r="F41" i="1"/>
  <c r="G41" i="1"/>
  <c r="H41" i="1"/>
  <c r="I41" i="1"/>
  <c r="J41" i="1"/>
  <c r="K41" i="1"/>
  <c r="L41" i="1"/>
  <c r="M41" i="1"/>
  <c r="N41" i="1"/>
  <c r="O41" i="1"/>
  <c r="P41" i="1"/>
  <c r="R41" i="1"/>
  <c r="S41" i="1"/>
  <c r="T41" i="1"/>
  <c r="U41" i="1"/>
  <c r="V41" i="1"/>
  <c r="F44" i="1"/>
  <c r="G44" i="1"/>
  <c r="H44" i="1"/>
  <c r="I44" i="1"/>
  <c r="J44" i="1"/>
  <c r="K44" i="1"/>
  <c r="L44" i="1"/>
  <c r="M44" i="1"/>
  <c r="N44" i="1"/>
  <c r="O44" i="1"/>
  <c r="P44" i="1"/>
  <c r="R44" i="1"/>
  <c r="S44" i="1"/>
  <c r="T44" i="1"/>
  <c r="U44" i="1"/>
  <c r="V44" i="1"/>
  <c r="E44" i="1"/>
  <c r="E41" i="1"/>
  <c r="E24" i="1"/>
  <c r="E23" i="1"/>
  <c r="E21" i="1"/>
  <c r="E17" i="1"/>
  <c r="E13" i="1"/>
  <c r="AI49" i="1"/>
  <c r="AC41" i="1"/>
  <c r="AC58" i="1" s="1"/>
  <c r="AD41" i="1"/>
  <c r="AD58" i="1" s="1"/>
  <c r="AE41" i="1"/>
  <c r="AE58" i="1" s="1"/>
  <c r="AF41" i="1"/>
  <c r="AF58" i="1" s="1"/>
  <c r="AG41" i="1"/>
  <c r="AG58" i="1" s="1"/>
  <c r="AH41" i="1"/>
  <c r="AH58" i="1" s="1"/>
  <c r="AI41" i="1"/>
  <c r="AI58" i="1" s="1"/>
  <c r="AB41" i="1"/>
  <c r="AB58" i="1" s="1"/>
  <c r="AC44" i="1"/>
  <c r="AD44" i="1"/>
  <c r="AE44" i="1"/>
  <c r="AF44" i="1"/>
  <c r="AG44" i="1"/>
  <c r="AH44" i="1"/>
  <c r="AI44" i="1"/>
  <c r="AB44" i="1"/>
  <c r="AJ44" i="1"/>
  <c r="AJ41" i="1"/>
  <c r="AJ58" i="1" s="1"/>
  <c r="AC23" i="1"/>
  <c r="AD23" i="1"/>
  <c r="AE23" i="1"/>
  <c r="AF23" i="1"/>
  <c r="AG23" i="1"/>
  <c r="AH23" i="1"/>
  <c r="AI23" i="1"/>
  <c r="AC24" i="1"/>
  <c r="AD24" i="1"/>
  <c r="AE24" i="1"/>
  <c r="AF24" i="1"/>
  <c r="AG24" i="1"/>
  <c r="AH24" i="1"/>
  <c r="AI24" i="1"/>
  <c r="AB24" i="1"/>
  <c r="AB23" i="1"/>
  <c r="AJ24" i="1"/>
  <c r="AJ23" i="1"/>
  <c r="AJ21" i="1"/>
  <c r="AI21" i="1"/>
  <c r="AH21" i="1"/>
  <c r="AG21" i="1"/>
  <c r="AF21" i="1"/>
  <c r="AE21" i="1"/>
  <c r="AD21" i="1"/>
  <c r="AC21" i="1"/>
  <c r="AB21" i="1"/>
  <c r="AJ17" i="1"/>
  <c r="AI17" i="1"/>
  <c r="AH17" i="1"/>
  <c r="AG17" i="1"/>
  <c r="AF17" i="1"/>
  <c r="AE17" i="1"/>
  <c r="AD17" i="1"/>
  <c r="AC17" i="1"/>
  <c r="AB17" i="1"/>
  <c r="AC13" i="1"/>
  <c r="AD13" i="1"/>
  <c r="AE13" i="1"/>
  <c r="AF13" i="1"/>
  <c r="AG13" i="1"/>
  <c r="AH13" i="1"/>
  <c r="AI13" i="1"/>
  <c r="AB13" i="1"/>
  <c r="AJ13" i="1"/>
  <c r="Q56" i="1" l="1"/>
  <c r="Q44" i="1"/>
  <c r="AK42" i="1"/>
  <c r="AK43" i="1"/>
  <c r="AL39" i="1"/>
  <c r="Q21" i="1"/>
  <c r="N83" i="1"/>
  <c r="O82" i="1"/>
  <c r="P82" i="1" s="1"/>
  <c r="Q73" i="1"/>
  <c r="R83" i="1"/>
  <c r="AE45" i="1"/>
  <c r="AE47" i="1" s="1"/>
  <c r="P81" i="1"/>
  <c r="T86" i="1"/>
  <c r="S83" i="1"/>
  <c r="T81" i="1"/>
  <c r="T83" i="1" s="1"/>
  <c r="Q41" i="1"/>
  <c r="Q37" i="1"/>
  <c r="Q31" i="1"/>
  <c r="Q24" i="1"/>
  <c r="Q17" i="1"/>
  <c r="Q23" i="1"/>
  <c r="Q13" i="1"/>
  <c r="K45" i="1"/>
  <c r="K47" i="1" s="1"/>
  <c r="K50" i="1" s="1"/>
  <c r="K52" i="1" s="1"/>
  <c r="I25" i="1"/>
  <c r="H25" i="1"/>
  <c r="U45" i="1"/>
  <c r="U47" i="1" s="1"/>
  <c r="U50" i="1" s="1"/>
  <c r="U52" i="1" s="1"/>
  <c r="AD45" i="1"/>
  <c r="AD47" i="1" s="1"/>
  <c r="U25" i="1"/>
  <c r="T25" i="1"/>
  <c r="M45" i="1"/>
  <c r="M47" i="1" s="1"/>
  <c r="M50" i="1" s="1"/>
  <c r="M52" i="1" s="1"/>
  <c r="L45" i="1"/>
  <c r="L47" i="1" s="1"/>
  <c r="L50" i="1" s="1"/>
  <c r="L52" i="1" s="1"/>
  <c r="E25" i="1"/>
  <c r="J45" i="1"/>
  <c r="J47" i="1" s="1"/>
  <c r="J50" i="1" s="1"/>
  <c r="J52" i="1" s="1"/>
  <c r="AC45" i="1"/>
  <c r="AC47" i="1" s="1"/>
  <c r="V45" i="1"/>
  <c r="V47" i="1" s="1"/>
  <c r="V50" i="1" s="1"/>
  <c r="V52" i="1" s="1"/>
  <c r="F45" i="1"/>
  <c r="F47" i="1" s="1"/>
  <c r="F50" i="1" s="1"/>
  <c r="F52" i="1" s="1"/>
  <c r="S25" i="1"/>
  <c r="O25" i="1"/>
  <c r="R25" i="1"/>
  <c r="M25" i="1"/>
  <c r="G45" i="1"/>
  <c r="G47" i="1" s="1"/>
  <c r="G50" i="1" s="1"/>
  <c r="G52" i="1" s="1"/>
  <c r="K25" i="1"/>
  <c r="J25" i="1"/>
  <c r="T45" i="1"/>
  <c r="T47" i="1" s="1"/>
  <c r="G25" i="1"/>
  <c r="P45" i="1"/>
  <c r="P47" i="1" s="1"/>
  <c r="P50" i="1" s="1"/>
  <c r="P52" i="1" s="1"/>
  <c r="P25" i="1"/>
  <c r="N25" i="1"/>
  <c r="R45" i="1"/>
  <c r="R47" i="1" s="1"/>
  <c r="R50" i="1" s="1"/>
  <c r="R52" i="1" s="1"/>
  <c r="S45" i="1"/>
  <c r="S47" i="1" s="1"/>
  <c r="S50" i="1" s="1"/>
  <c r="S52" i="1" s="1"/>
  <c r="AE25" i="1"/>
  <c r="H45" i="1"/>
  <c r="H47" i="1" s="1"/>
  <c r="H50" i="1" s="1"/>
  <c r="H52" i="1" s="1"/>
  <c r="AF45" i="1"/>
  <c r="AF47" i="1" s="1"/>
  <c r="E45" i="1"/>
  <c r="E47" i="1" s="1"/>
  <c r="E50" i="1" s="1"/>
  <c r="E52" i="1" s="1"/>
  <c r="O45" i="1"/>
  <c r="O47" i="1" s="1"/>
  <c r="O50" i="1" s="1"/>
  <c r="O52" i="1" s="1"/>
  <c r="N45" i="1"/>
  <c r="N47" i="1" s="1"/>
  <c r="N50" i="1" s="1"/>
  <c r="N52" i="1" s="1"/>
  <c r="L25" i="1"/>
  <c r="I45" i="1"/>
  <c r="I47" i="1" s="1"/>
  <c r="I50" i="1" s="1"/>
  <c r="I52" i="1" s="1"/>
  <c r="AI25" i="1"/>
  <c r="AG45" i="1"/>
  <c r="AG47" i="1" s="1"/>
  <c r="AJ45" i="1"/>
  <c r="AJ47" i="1" s="1"/>
  <c r="AH45" i="1"/>
  <c r="AH47" i="1" s="1"/>
  <c r="AG25" i="1"/>
  <c r="AF25" i="1"/>
  <c r="AI45" i="1"/>
  <c r="AI47" i="1" s="1"/>
  <c r="AB45" i="1"/>
  <c r="AB47" i="1" s="1"/>
  <c r="AD25" i="1"/>
  <c r="AC25" i="1"/>
  <c r="AJ25" i="1"/>
  <c r="AH25" i="1"/>
  <c r="AB25" i="1"/>
  <c r="Q45" i="1" l="1"/>
  <c r="Q47" i="1" s="1"/>
  <c r="Q50" i="1" s="1"/>
  <c r="Q52" i="1" s="1"/>
  <c r="AK44" i="1"/>
  <c r="AK45" i="1" s="1"/>
  <c r="AK47" i="1" s="1"/>
  <c r="AK48" i="1" s="1"/>
  <c r="AK50" i="1" s="1"/>
  <c r="AL43" i="1"/>
  <c r="AM39" i="1"/>
  <c r="AL41" i="1"/>
  <c r="AL42" i="1"/>
  <c r="AL44" i="1" s="1"/>
  <c r="AL45" i="1" s="1"/>
  <c r="AL47" i="1" s="1"/>
  <c r="AL48" i="1" s="1"/>
  <c r="AL50" i="1" s="1"/>
  <c r="AB50" i="1"/>
  <c r="AB52" i="1" s="1"/>
  <c r="AB59" i="1"/>
  <c r="AH50" i="1"/>
  <c r="AH52" i="1" s="1"/>
  <c r="AH59" i="1"/>
  <c r="AJ50" i="1"/>
  <c r="AJ52" i="1" s="1"/>
  <c r="AJ59" i="1"/>
  <c r="AD50" i="1"/>
  <c r="AD52" i="1" s="1"/>
  <c r="AD59" i="1"/>
  <c r="O83" i="1"/>
  <c r="AC50" i="1"/>
  <c r="AC52" i="1" s="1"/>
  <c r="AC59" i="1"/>
  <c r="AI50" i="1"/>
  <c r="AI52" i="1" s="1"/>
  <c r="AI59" i="1"/>
  <c r="AE50" i="1"/>
  <c r="AE52" i="1" s="1"/>
  <c r="AE59" i="1"/>
  <c r="AG50" i="1"/>
  <c r="AG52" i="1" s="1"/>
  <c r="AG59" i="1"/>
  <c r="AF50" i="1"/>
  <c r="AF52" i="1" s="1"/>
  <c r="AF59" i="1"/>
  <c r="T50" i="1"/>
  <c r="T52" i="1" s="1"/>
  <c r="P83" i="1"/>
  <c r="Q81" i="1"/>
  <c r="Q83" i="1" s="1"/>
  <c r="Q25" i="1"/>
  <c r="AN39" i="1" l="1"/>
  <c r="AM41" i="1"/>
  <c r="AM42" i="1"/>
  <c r="AM43" i="1"/>
  <c r="AM44" i="1" l="1"/>
  <c r="AM45" i="1" s="1"/>
  <c r="AM47" i="1" s="1"/>
  <c r="AM48" i="1" s="1"/>
  <c r="AM50" i="1" s="1"/>
  <c r="AO39" i="1"/>
  <c r="AN42" i="1"/>
  <c r="AN43" i="1"/>
  <c r="AN41" i="1"/>
  <c r="AN44" i="1" l="1"/>
  <c r="AN45" i="1" s="1"/>
  <c r="AN47" i="1" s="1"/>
  <c r="AN48" i="1" s="1"/>
  <c r="AN50" i="1" s="1"/>
  <c r="AP39" i="1"/>
  <c r="AO43" i="1"/>
  <c r="AO42" i="1"/>
  <c r="AO41" i="1"/>
  <c r="AO44" i="1" l="1"/>
  <c r="AO45" i="1" s="1"/>
  <c r="AO47" i="1" s="1"/>
  <c r="AO48" i="1" s="1"/>
  <c r="AO50" i="1" s="1"/>
  <c r="AQ39" i="1"/>
  <c r="AP41" i="1"/>
  <c r="AP42" i="1"/>
  <c r="AP43" i="1"/>
  <c r="AP44" i="1" l="1"/>
  <c r="AP45" i="1" s="1"/>
  <c r="AP47" i="1" s="1"/>
  <c r="AP48" i="1" s="1"/>
  <c r="AP50" i="1" s="1"/>
  <c r="AQ41" i="1"/>
  <c r="AQ42" i="1"/>
  <c r="AQ43" i="1"/>
  <c r="AR39" i="1"/>
  <c r="AS39" i="1" l="1"/>
  <c r="AT39" i="1" s="1"/>
  <c r="AU39" i="1" s="1"/>
  <c r="AV39" i="1" s="1"/>
  <c r="AW39" i="1" s="1"/>
  <c r="AX39" i="1" s="1"/>
  <c r="AY39" i="1" s="1"/>
  <c r="AZ39" i="1" s="1"/>
  <c r="BA39" i="1" s="1"/>
  <c r="BB39" i="1" s="1"/>
  <c r="BC39" i="1" s="1"/>
  <c r="BD39" i="1" s="1"/>
  <c r="BE39" i="1" s="1"/>
  <c r="BF39" i="1" s="1"/>
  <c r="BG39" i="1" s="1"/>
  <c r="BH39" i="1" s="1"/>
  <c r="BI39" i="1" s="1"/>
  <c r="BJ39" i="1" s="1"/>
  <c r="BK39" i="1" s="1"/>
  <c r="BL39" i="1" s="1"/>
  <c r="BM39" i="1" s="1"/>
  <c r="BN39" i="1" s="1"/>
  <c r="BO39" i="1" s="1"/>
  <c r="BP39" i="1" s="1"/>
  <c r="BQ39" i="1" s="1"/>
  <c r="BR39" i="1" s="1"/>
  <c r="BS39" i="1" s="1"/>
  <c r="BT39" i="1" s="1"/>
  <c r="BU39" i="1" s="1"/>
  <c r="BV39" i="1" s="1"/>
  <c r="BW39" i="1" s="1"/>
  <c r="BX39" i="1" s="1"/>
  <c r="BY39" i="1" s="1"/>
  <c r="BZ39" i="1" s="1"/>
  <c r="CA39" i="1" s="1"/>
  <c r="CB39" i="1" s="1"/>
  <c r="CC39" i="1" s="1"/>
  <c r="CD39" i="1" s="1"/>
  <c r="CE39" i="1" s="1"/>
  <c r="CF39" i="1" s="1"/>
  <c r="CG39" i="1" s="1"/>
  <c r="CH39" i="1" s="1"/>
  <c r="CI39" i="1" s="1"/>
  <c r="CJ39" i="1" s="1"/>
  <c r="CK39" i="1" s="1"/>
  <c r="CL39" i="1" s="1"/>
  <c r="CM39" i="1" s="1"/>
  <c r="CN39" i="1" s="1"/>
  <c r="CO39" i="1" s="1"/>
  <c r="CP39" i="1" s="1"/>
  <c r="CQ39" i="1" s="1"/>
  <c r="CR39" i="1" s="1"/>
  <c r="CS39" i="1" s="1"/>
  <c r="CT39" i="1" s="1"/>
  <c r="CU39" i="1" s="1"/>
  <c r="CV39" i="1" s="1"/>
  <c r="CW39" i="1" s="1"/>
  <c r="CX39" i="1" s="1"/>
  <c r="CY39" i="1" s="1"/>
  <c r="CZ39" i="1" s="1"/>
  <c r="DA39" i="1" s="1"/>
  <c r="DB39" i="1" s="1"/>
  <c r="DC39" i="1" s="1"/>
  <c r="DD39" i="1" s="1"/>
  <c r="DE39" i="1" s="1"/>
  <c r="DF39" i="1" s="1"/>
  <c r="DG39" i="1" s="1"/>
  <c r="DH39" i="1" s="1"/>
  <c r="DI39" i="1" s="1"/>
  <c r="DJ39" i="1" s="1"/>
  <c r="DK39" i="1" s="1"/>
  <c r="DL39" i="1" s="1"/>
  <c r="DM39" i="1" s="1"/>
  <c r="DN39" i="1" s="1"/>
  <c r="DO39" i="1" s="1"/>
  <c r="DP39" i="1" s="1"/>
  <c r="DQ39" i="1" s="1"/>
  <c r="DR39" i="1" s="1"/>
  <c r="DS39" i="1" s="1"/>
  <c r="DT39" i="1" s="1"/>
  <c r="DU39" i="1" s="1"/>
  <c r="DV39" i="1" s="1"/>
  <c r="DW39" i="1" s="1"/>
  <c r="DX39" i="1" s="1"/>
  <c r="DY39" i="1" s="1"/>
  <c r="DZ39" i="1" s="1"/>
  <c r="EA39" i="1" s="1"/>
  <c r="EB39" i="1" s="1"/>
  <c r="EC39" i="1" s="1"/>
  <c r="ED39" i="1" s="1"/>
  <c r="EE39" i="1" s="1"/>
  <c r="EF39" i="1" s="1"/>
  <c r="EG39" i="1" s="1"/>
  <c r="EH39" i="1" s="1"/>
  <c r="EI39" i="1" s="1"/>
  <c r="EJ39" i="1" s="1"/>
  <c r="EK39" i="1" s="1"/>
  <c r="EL39" i="1" s="1"/>
  <c r="EM39" i="1" s="1"/>
  <c r="EN39" i="1" s="1"/>
  <c r="EO39" i="1" s="1"/>
  <c r="EP39" i="1" s="1"/>
  <c r="EQ39" i="1" s="1"/>
  <c r="ER39" i="1" s="1"/>
  <c r="AQ44" i="1"/>
  <c r="AQ45" i="1" s="1"/>
  <c r="AQ47" i="1" s="1"/>
  <c r="AQ48" i="1" l="1"/>
  <c r="AQ50" i="1" s="1"/>
  <c r="AR50" i="1" s="1"/>
  <c r="AO107" i="1"/>
  <c r="AO108" i="1" s="1"/>
  <c r="AS50" i="1" l="1"/>
  <c r="AT50" i="1" s="1"/>
  <c r="AU50" i="1" s="1"/>
  <c r="AV50" i="1" s="1"/>
  <c r="AW50" i="1" s="1"/>
  <c r="AX50" i="1" s="1"/>
  <c r="AY50" i="1" s="1"/>
  <c r="AZ50" i="1" s="1"/>
  <c r="BA50" i="1" s="1"/>
  <c r="BB50" i="1" s="1"/>
  <c r="BC50" i="1" s="1"/>
  <c r="BD50" i="1" s="1"/>
  <c r="BE50" i="1" s="1"/>
  <c r="BF50" i="1" s="1"/>
  <c r="BG50" i="1" s="1"/>
  <c r="BH50" i="1" s="1"/>
  <c r="BI50" i="1" s="1"/>
  <c r="BJ50" i="1" s="1"/>
  <c r="BK50" i="1" s="1"/>
  <c r="BL50" i="1" s="1"/>
  <c r="BM50" i="1" s="1"/>
  <c r="BN50" i="1" s="1"/>
  <c r="BO50" i="1" s="1"/>
  <c r="BP50" i="1" s="1"/>
  <c r="BQ50" i="1" s="1"/>
  <c r="BR50" i="1" s="1"/>
  <c r="BS50" i="1" s="1"/>
  <c r="BT50" i="1" s="1"/>
  <c r="BU50" i="1" s="1"/>
  <c r="BV50" i="1" s="1"/>
  <c r="BW50" i="1" s="1"/>
  <c r="BX50" i="1" s="1"/>
  <c r="BY50" i="1" s="1"/>
  <c r="BZ50" i="1" s="1"/>
  <c r="CA50" i="1" s="1"/>
  <c r="CB50" i="1" s="1"/>
  <c r="CC50" i="1" s="1"/>
  <c r="CD50" i="1" s="1"/>
  <c r="CE50" i="1" s="1"/>
  <c r="CF50" i="1" s="1"/>
  <c r="CG50" i="1" s="1"/>
  <c r="CH50" i="1" s="1"/>
  <c r="CI50" i="1" s="1"/>
  <c r="CJ50" i="1" s="1"/>
  <c r="CK50" i="1" s="1"/>
  <c r="CL50" i="1" s="1"/>
  <c r="CM50" i="1" s="1"/>
  <c r="CN50" i="1" s="1"/>
  <c r="CO50" i="1" s="1"/>
  <c r="CP50" i="1" s="1"/>
  <c r="CQ50" i="1" s="1"/>
  <c r="CR50" i="1" s="1"/>
  <c r="CS50" i="1" s="1"/>
  <c r="CT50" i="1" s="1"/>
  <c r="CU50" i="1" s="1"/>
  <c r="CV50" i="1" s="1"/>
  <c r="CW50" i="1" s="1"/>
  <c r="CX50" i="1" s="1"/>
  <c r="CY50" i="1" s="1"/>
  <c r="CZ50" i="1" s="1"/>
  <c r="DA50" i="1" s="1"/>
  <c r="DB50" i="1" s="1"/>
  <c r="DC50" i="1" s="1"/>
  <c r="DD50" i="1" s="1"/>
  <c r="DE50" i="1" s="1"/>
  <c r="DF50" i="1" s="1"/>
  <c r="DG50" i="1" s="1"/>
  <c r="DH50" i="1" s="1"/>
  <c r="DI50" i="1" s="1"/>
  <c r="DJ50" i="1" s="1"/>
  <c r="DK50" i="1" s="1"/>
  <c r="DL50" i="1" s="1"/>
  <c r="DM50" i="1" s="1"/>
  <c r="DN50" i="1" s="1"/>
  <c r="DO50" i="1" s="1"/>
  <c r="DP50" i="1" s="1"/>
  <c r="DQ50" i="1" s="1"/>
  <c r="DR50" i="1" s="1"/>
  <c r="DS50" i="1" s="1"/>
  <c r="DT50" i="1" s="1"/>
  <c r="DU50" i="1" s="1"/>
  <c r="DV50" i="1" s="1"/>
  <c r="DW50" i="1" s="1"/>
  <c r="DX50" i="1" s="1"/>
  <c r="DY50" i="1" s="1"/>
  <c r="DZ50" i="1" s="1"/>
  <c r="EA50" i="1" s="1"/>
  <c r="EB50" i="1" s="1"/>
  <c r="EC50" i="1" s="1"/>
  <c r="ED50" i="1" s="1"/>
  <c r="EE50" i="1" s="1"/>
  <c r="EF50" i="1" s="1"/>
  <c r="EG50" i="1" s="1"/>
  <c r="EH50" i="1" s="1"/>
  <c r="EI50" i="1" s="1"/>
  <c r="EJ50" i="1" s="1"/>
  <c r="EK50" i="1" s="1"/>
  <c r="EL50" i="1" s="1"/>
  <c r="EM50" i="1" s="1"/>
  <c r="EN50" i="1" s="1"/>
  <c r="EO50" i="1" s="1"/>
  <c r="EP50" i="1" s="1"/>
  <c r="EQ50" i="1" s="1"/>
  <c r="ER50" i="1" s="1"/>
  <c r="AO118" i="1" l="1"/>
  <c r="AO11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<sst xmlns="http://schemas.openxmlformats.org/spreadsheetml/2006/main" count="129" uniqueCount="78">
  <si>
    <t>Ticker</t>
  </si>
  <si>
    <t>Price</t>
  </si>
  <si>
    <t>Shares</t>
  </si>
  <si>
    <t>MC</t>
  </si>
  <si>
    <t>Cash</t>
  </si>
  <si>
    <t>Debt</t>
  </si>
  <si>
    <t>EV</t>
  </si>
  <si>
    <t>Company Name</t>
  </si>
  <si>
    <t>Country</t>
  </si>
  <si>
    <t>Sector</t>
  </si>
  <si>
    <t>Industry</t>
  </si>
  <si>
    <t xml:space="preserve">Symbotic Inc. </t>
  </si>
  <si>
    <t xml:space="preserve">SYM   </t>
  </si>
  <si>
    <t>USA</t>
  </si>
  <si>
    <t>Industrials</t>
  </si>
  <si>
    <t>Specialty Industrial Machinery</t>
  </si>
  <si>
    <t xml:space="preserve">Fiscal Period </t>
  </si>
  <si>
    <t>Filing Date</t>
  </si>
  <si>
    <t>Period of Report</t>
  </si>
  <si>
    <t>Income Statement *in thousands, USD</t>
  </si>
  <si>
    <t>Balance Sheet *in thousands, USD</t>
  </si>
  <si>
    <t>Cash Flow *in thousands, USD</t>
  </si>
  <si>
    <t xml:space="preserve">Systems </t>
  </si>
  <si>
    <t>Revenue</t>
  </si>
  <si>
    <t>Gross Profit</t>
  </si>
  <si>
    <t>Margin</t>
  </si>
  <si>
    <t>Software maintenance and support</t>
  </si>
  <si>
    <t>Operation Services</t>
  </si>
  <si>
    <t xml:space="preserve">Total </t>
  </si>
  <si>
    <t>COGs</t>
  </si>
  <si>
    <t>R&amp;D</t>
  </si>
  <si>
    <t>SG&amp;A</t>
  </si>
  <si>
    <t>Total Operating Expenses</t>
  </si>
  <si>
    <t>Operating Income</t>
  </si>
  <si>
    <t>Other income</t>
  </si>
  <si>
    <t>Income before tax</t>
  </si>
  <si>
    <t>Net Income</t>
  </si>
  <si>
    <t xml:space="preserve">EPS </t>
  </si>
  <si>
    <t>Tax  (expense)</t>
  </si>
  <si>
    <t>Less: Non-controlling interests</t>
  </si>
  <si>
    <t>N/A</t>
  </si>
  <si>
    <t>Revenue by Geography</t>
  </si>
  <si>
    <t xml:space="preserve">United States </t>
  </si>
  <si>
    <t>Canada</t>
  </si>
  <si>
    <t xml:space="preserve">Other </t>
  </si>
  <si>
    <t>Total Revenue</t>
  </si>
  <si>
    <t>PP&amp;E by Geography</t>
  </si>
  <si>
    <t>CFFO</t>
  </si>
  <si>
    <t>CapEx</t>
  </si>
  <si>
    <t>FCF</t>
  </si>
  <si>
    <t>SBI</t>
  </si>
  <si>
    <t>SBC</t>
  </si>
  <si>
    <t>SBB</t>
  </si>
  <si>
    <t>Dividends</t>
  </si>
  <si>
    <t>Total PP&amp;E</t>
  </si>
  <si>
    <t>3-Month Adjusted</t>
  </si>
  <si>
    <t>Growth</t>
  </si>
  <si>
    <t>Margins</t>
  </si>
  <si>
    <t>OpEx</t>
  </si>
  <si>
    <t>Gross</t>
  </si>
  <si>
    <t>Maturity</t>
  </si>
  <si>
    <t>Discount</t>
  </si>
  <si>
    <t>NPV</t>
  </si>
  <si>
    <t>Forecast</t>
  </si>
  <si>
    <t>Current Price</t>
  </si>
  <si>
    <t>Tax Rate</t>
  </si>
  <si>
    <t>Earnings</t>
  </si>
  <si>
    <t>SYM</t>
  </si>
  <si>
    <t>Notes</t>
  </si>
  <si>
    <t>Ratios</t>
  </si>
  <si>
    <t>PE Ratio</t>
  </si>
  <si>
    <t>PS Ratio</t>
  </si>
  <si>
    <t>EPS</t>
  </si>
  <si>
    <t>Fiscal Year</t>
  </si>
  <si>
    <t>Q1</t>
  </si>
  <si>
    <t>Q2</t>
  </si>
  <si>
    <t>Q3</t>
  </si>
  <si>
    <t>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</si>
</sst>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_([$$-409]* #,##0.00_);_([$$-409]* \(#,##0.00\);_([$$-409]* &quot;-&quot;??_);_(@_)"/>
    <numFmt numFmtId="167" formatCode="&quot;$&quot;#,##0.00"/>
  </numFmts>
  <fonts count="3" x14ac:knownFonts="1">
    <font>
      <sz val="11"/>
      <color theme="1"/>
      <name val="Aptos Narrow"/>
      <family val="2"/>
      <scheme val="minor"/>
    </font>
    <font>
      <b/>
      <sz val="11"/>
      <color theme="0"/>
      <name val="Aptos Narrow"/>
      <family val="2"/>
      <scheme val="minor"/>
    </font>
    <font>
      <i/>
      <u/>
      <sz val="11"/>
      <color theme="1"/>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1" fillId="2" borderId="0" xfId="0" applyFont="1" applyFill="1"/>
    <xf numFmtId="14" fontId="0" fillId="0" borderId="0" xfId="0" applyNumberFormat="1"/>
    <xf numFmtId="0" fontId="2" fillId="3" borderId="0" xfId="0" applyFont="1" applyFill="1"/>
    <xf numFmtId="3" fontId="0" fillId="0" borderId="0" xfId="0" applyNumberFormat="1"/>
    <xf numFmtId="9" fontId="0" fillId="0" borderId="0" xfId="0" applyNumberFormat="1"/>
    <xf numFmtId="3" fontId="0" fillId="0" borderId="1" xfId="0" applyNumberFormat="1" applyBorder="1"/>
    <xf numFmtId="3" fontId="0" fillId="0" borderId="2" xfId="0" applyNumberFormat="1" applyBorder="1"/>
    <xf numFmtId="4" fontId="0" fillId="0" borderId="0" xfId="0" applyNumberFormat="1"/>
    <xf numFmtId="3" fontId="0" fillId="3" borderId="0" xfId="0" applyNumberFormat="1" applyFill="1"/>
    <xf numFmtId="3" fontId="2" fillId="3" borderId="0" xfId="0" applyNumberFormat="1" applyFont="1" applyFill="1"/>
    <xf numFmtId="0" fontId="0" fillId="0" borderId="1" xfId="0" applyBorder="1"/>
    <xf numFmtId="0" fontId="0" fillId="3" borderId="0" xfId="0" applyFill="1"/>
    <xf numFmtId="164" fontId="0" fillId="0" borderId="0" xfId="0" applyNumberFormat="1"/>
    <xf numFmtId="8" fontId="0" fillId="0" borderId="0" xfId="0" applyNumberFormat="1"/>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12</xdr:col>
      <xdr:colOff>698500</xdr:colOff>
      <xdr:row>0</xdr:row>
      <xdr:rowOff>172357</xdr:rowOff>
    </xdr:from>
    <xdr:to>
      <xdr:col>13</xdr:col>
      <xdr:colOff>18143</xdr:colOff>
      <xdr:row>127</xdr:row>
      <xdr:rowOff>0</xdr:rowOff>
    </xdr:to>
    <xdr:cxnSp macro="">
      <xdr:nvCxnSpPr>
        <xdr:cNvPr id="3" name="Straight Connector 2">
          <a:extLst>
            <a:ext uri="{FF2B5EF4-FFF2-40B4-BE49-F238E27FC236}">
              <a16:creationId xmlns:a16="http://schemas.microsoft.com/office/drawing/2014/main" id="{1C725871-5930-5313-92A0-0515C43AF9A5}"/>
            </a:ext>
          </a:extLst>
        </xdr:cNvPr>
        <xdr:cNvCxnSpPr/>
      </xdr:nvCxnSpPr>
      <xdr:spPr>
        <a:xfrm flipH="1">
          <a:off x="9144000" y="172357"/>
          <a:ext cx="27214" cy="22869072"/>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0</xdr:colOff>
      <xdr:row>0</xdr:row>
      <xdr:rowOff>163286</xdr:rowOff>
    </xdr:from>
    <xdr:to>
      <xdr:col>17</xdr:col>
      <xdr:colOff>27214</xdr:colOff>
      <xdr:row>127</xdr:row>
      <xdr:rowOff>127000</xdr:rowOff>
    </xdr:to>
    <xdr:cxnSp macro="">
      <xdr:nvCxnSpPr>
        <xdr:cNvPr id="4" name="Straight Connector 3">
          <a:extLst>
            <a:ext uri="{FF2B5EF4-FFF2-40B4-BE49-F238E27FC236}">
              <a16:creationId xmlns:a16="http://schemas.microsoft.com/office/drawing/2014/main" id="{D7DBEEA7-F077-42A6-AD0F-9B082659CAE5}"/>
            </a:ext>
          </a:extLst>
        </xdr:cNvPr>
        <xdr:cNvCxnSpPr/>
      </xdr:nvCxnSpPr>
      <xdr:spPr>
        <a:xfrm flipH="1">
          <a:off x="11838214" y="163286"/>
          <a:ext cx="27214" cy="2300514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593437</xdr:colOff>
      <xdr:row>0</xdr:row>
      <xdr:rowOff>172357</xdr:rowOff>
    </xdr:from>
    <xdr:to>
      <xdr:col>21</xdr:col>
      <xdr:colOff>4619</xdr:colOff>
      <xdr:row>127</xdr:row>
      <xdr:rowOff>2474</xdr:rowOff>
    </xdr:to>
    <xdr:cxnSp macro="">
      <xdr:nvCxnSpPr>
        <xdr:cNvPr id="5" name="Straight Connector 4">
          <a:extLst>
            <a:ext uri="{FF2B5EF4-FFF2-40B4-BE49-F238E27FC236}">
              <a16:creationId xmlns:a16="http://schemas.microsoft.com/office/drawing/2014/main" id="{9A638032-55A5-437D-86F4-3F97B269CB22}"/>
            </a:ext>
          </a:extLst>
        </xdr:cNvPr>
        <xdr:cNvCxnSpPr/>
      </xdr:nvCxnSpPr>
      <xdr:spPr>
        <a:xfrm>
          <a:off x="14382008" y="172357"/>
          <a:ext cx="18968" cy="22871546"/>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36</xdr:col>
      <xdr:colOff>0</xdr:colOff>
      <xdr:row>2</xdr:row>
      <xdr:rowOff>36286</xdr:rowOff>
    </xdr:from>
    <xdr:to>
      <xdr:col>36</xdr:col>
      <xdr:colOff>9072</xdr:colOff>
      <xdr:row>125</xdr:row>
      <xdr:rowOff>154214</xdr:rowOff>
    </xdr:to>
    <xdr:cxnSp macro="">
      <xdr:nvCxnSpPr>
        <xdr:cNvPr id="7" name="Straight Connector 6">
          <a:extLst>
            <a:ext uri="{FF2B5EF4-FFF2-40B4-BE49-F238E27FC236}">
              <a16:creationId xmlns:a16="http://schemas.microsoft.com/office/drawing/2014/main" id="{B9C4DCA6-1F5E-0222-CF49-A7894B3872B1}"/>
            </a:ext>
          </a:extLst>
        </xdr:cNvPr>
        <xdr:cNvCxnSpPr/>
      </xdr:nvCxnSpPr>
      <xdr:spPr>
        <a:xfrm>
          <a:off x="23540357" y="36286"/>
          <a:ext cx="9072" cy="20982214"/>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25564</xdr:colOff>
      <xdr:row>1</xdr:row>
      <xdr:rowOff>0</xdr:rowOff>
    </xdr:from>
    <xdr:to>
      <xdr:col>9</xdr:col>
      <xdr:colOff>27214</xdr:colOff>
      <xdr:row>127</xdr:row>
      <xdr:rowOff>72571</xdr:rowOff>
    </xdr:to>
    <xdr:cxnSp macro="">
      <xdr:nvCxnSpPr>
        <xdr:cNvPr id="8" name="Straight Connector 7">
          <a:extLst>
            <a:ext uri="{FF2B5EF4-FFF2-40B4-BE49-F238E27FC236}">
              <a16:creationId xmlns:a16="http://schemas.microsoft.com/office/drawing/2014/main" id="{3F820B5C-2502-4C53-91D6-3628BDF53501}"/>
            </a:ext>
          </a:extLst>
        </xdr:cNvPr>
        <xdr:cNvCxnSpPr/>
      </xdr:nvCxnSpPr>
      <xdr:spPr>
        <a:xfrm>
          <a:off x="6566064" y="181429"/>
          <a:ext cx="1650" cy="22932571"/>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589642</xdr:colOff>
      <xdr:row>0</xdr:row>
      <xdr:rowOff>172358</xdr:rowOff>
    </xdr:from>
    <xdr:to>
      <xdr:col>5</xdr:col>
      <xdr:colOff>16493</xdr:colOff>
      <xdr:row>127</xdr:row>
      <xdr:rowOff>54428</xdr:rowOff>
    </xdr:to>
    <xdr:cxnSp macro="">
      <xdr:nvCxnSpPr>
        <xdr:cNvPr id="9" name="Straight Connector 8">
          <a:extLst>
            <a:ext uri="{FF2B5EF4-FFF2-40B4-BE49-F238E27FC236}">
              <a16:creationId xmlns:a16="http://schemas.microsoft.com/office/drawing/2014/main" id="{CD0887A3-0F13-48FC-967C-F5C62B0BB435}"/>
            </a:ext>
          </a:extLst>
        </xdr:cNvPr>
        <xdr:cNvCxnSpPr/>
      </xdr:nvCxnSpPr>
      <xdr:spPr>
        <a:xfrm flipH="1">
          <a:off x="4009571" y="172358"/>
          <a:ext cx="34636" cy="22923499"/>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https://www.bing.com/financeapi/forcetrigger?t=bzwqf2&amp;q=XNAS%3aSYM&amp;form=skydnc</v>
    <v>Learn more on Bing</v>
  </rv>
  <rv s="1">
    <v>en-US</v>
    <v>bzwqf2</v>
    <v>268435456</v>
    <v>1</v>
    <v>Powered by Refinitiv</v>
    <v>0</v>
    <v>SYMBOTIC INC. (XNAS:SYM)</v>
    <v>2</v>
    <v>3</v>
    <v>Finance</v>
    <v>4</v>
    <v>59.819899999999997</v>
    <v>21.11</v>
    <v>1.9249000000000001</v>
    <v>-0.34</v>
    <v>3.653E-3</v>
    <v>-1.5288E-2</v>
    <v>0.08</v>
    <v>USD</v>
    <v>Symbotic Inc. is an automation technology company reimagining the supply chain with its end-to-end, artificial intelligence (AI) powered robotic and software platform. The Company is engaged in developing, commercializing, and deploying end-to-end technology solutions that improve supply chain operations. It automates the processing of pallets and cases in large warehouses or distribution centers for some of the retail and wholesale companies in the world. The Symbotic platform is based on an approach to connecting producers of goods to end users, in a way that resolves the mismatches of quantity, timing and location that arise between the two, while reducing costs. It utilizes fully autonomous robots, collectively controlled by its AI-enabled system software, to achieve at scale, real world supply chain improvements. It serves various industries, including retail grocery, retail general merchandise, food wholesale, footwear and apparel, consumer packaged goods and food and beverage.</v>
    <v>1300</v>
    <v>Nasdaq Stock Market</v>
    <v>XNAS</v>
    <v>XNAS</v>
    <v>200 Research Drive, WILMINGTON, MA, 01887 US</v>
    <v>22.42</v>
    <v>Machinery, Equipment &amp; Components</v>
    <v>Stock</v>
    <v>45513.837456897658</v>
    <v>0</v>
    <v>21.37</v>
    <v>12824136300</v>
    <v>SYMBOTIC INC.</v>
    <v>SYMBOTIC INC.</v>
    <v>22.26</v>
    <v>0</v>
    <v>22.24</v>
    <v>21.9</v>
    <v>21.98</v>
    <v>585577000</v>
    <v>SYM</v>
    <v>SYMBOTIC INC. (XNAS:SYM)</v>
    <v>1439880</v>
    <v>1915281</v>
    <v>2022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CF3844C-48E0-4B32-87EE-57F398D7237A}">
  <we:reference id="wa200002252" version="1.0.0.3" store="en-US" storeType="OMEX"/>
  <we:alternateReferences>
    <we:reference id="WA200002252" version="1.0.0.3"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_xldudf_WISE</we:customFunctionIds>
        <we:customFunctionIds>_xldudf_WISEPRICE</we:customFunctionIds>
        <we:customFunctionIds>_xldudf_WISEFUNDS</we:customFunctionIds>
      </we:customFunctionIdList>
    </a:ext>
  </we:extLst>
</we:webextension>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8E39-0C98-410A-8EE6-9AA20A0D01D7}">
  <dimension ref="A1:A7"/>
  <sheetViews>
    <sheetView workbookViewId="0">
      <selection sqref="A1:A8"/>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9A005-0782-4BA4-8E2C-969512E2100B}">
  <dimension ref="A1:B15"/>
  <sheetViews>
    <sheetView workbookViewId="0">
      <selection activeCell="A16" sqref="A16"/>
    </sheetView>
  </sheetViews>
  <sheetFormatPr defaultRowHeight="14.5" x14ac:dyDescent="0.35"/>
  <sheetData>
    <row r="1" spans="1:2" x14ac:dyDescent="0.35">
      <c r="A1" t="s">
        <v>7</v>
      </c>
      <c r="B1" t="s">
        <v>11</v>
      </c>
    </row>
    <row r="2" spans="1:2" x14ac:dyDescent="0.35">
      <c r="A2" t="s">
        <v>0</v>
      </c>
      <c r="B2" t="s">
        <v>12</v>
      </c>
    </row>
    <row r="3" spans="1:2" x14ac:dyDescent="0.35">
      <c r="A3" t="s">
        <v>8</v>
      </c>
      <c r="B3" t="s">
        <v>13</v>
      </c>
    </row>
    <row r="4" spans="1:2" x14ac:dyDescent="0.35">
      <c r="A4" t="s">
        <v>9</v>
      </c>
      <c r="B4" t="s">
        <v>14</v>
      </c>
    </row>
    <row r="5" spans="1:2" x14ac:dyDescent="0.35">
      <c r="A5" t="s">
        <v>10</v>
      </c>
      <c r="B5" t="s">
        <v>15</v>
      </c>
    </row>
    <row r="15" spans="1:2" s="1" customFormat="1" x14ac:dyDescent="0.35">
      <c r="A15" s="1"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62B4A-8EF3-4F12-BE5C-E556C856832B}">
  <dimension ref="B1:ER129"/>
  <sheetViews>
    <sheetView tabSelected="1" zoomScale="70" zoomScaleNormal="70" workbookViewId="0">
      <pane xSplit="2" ySplit="8" topLeftCell="C18" activePane="bottomRight" state="frozen"/>
      <selection pane="topRight" activeCell="C1" sqref="C1"/>
      <selection pane="bottomLeft" activeCell="A7" sqref="A7"/>
      <selection pane="bottomRight" activeCell="AO127" sqref="AO127"/>
    </sheetView>
  </sheetViews>
  <sheetFormatPr defaultRowHeight="14.5" x14ac:dyDescent="0.35"/>
  <cols>
    <col min="2" max="2" width="22.81640625" customWidth="1"/>
    <col min="6" max="8" width="9.08984375" bestFit="1" customWidth="1"/>
    <col min="10" max="12" width="9.08984375" bestFit="1" customWidth="1"/>
    <col min="13" max="14" width="10.08984375" bestFit="1" customWidth="1"/>
    <col min="15" max="16" width="9.08984375" bestFit="1" customWidth="1"/>
    <col min="17" max="18" width="10.08984375" bestFit="1" customWidth="1"/>
    <col min="19" max="19" width="9.08984375" bestFit="1" customWidth="1"/>
    <col min="34" max="34" width="10.08984375" bestFit="1" customWidth="1"/>
    <col min="35" max="35" width="9.08984375" bestFit="1" customWidth="1"/>
    <col min="36" max="36" width="10.08984375" bestFit="1" customWidth="1"/>
    <col min="41" max="41" width="11.54296875" bestFit="1" customWidth="1"/>
  </cols>
  <sheetData>
    <row r="1" spans="2:148" x14ac:dyDescent="0.35">
      <c r="B1" t="s">
        <v>67</v>
      </c>
    </row>
    <row r="2" spans="2:148" x14ac:dyDescent="0.35">
      <c r="B2" t="s">
        <v>73</v>
      </c>
      <c r="F2">
        <v>2021</v>
      </c>
      <c r="G2">
        <v>2021</v>
      </c>
      <c r="H2">
        <v>2021</v>
      </c>
      <c r="I2">
        <v>2021</v>
      </c>
      <c r="J2">
        <v>2022</v>
      </c>
      <c r="K2">
        <v>2022</v>
      </c>
      <c r="L2">
        <v>2022</v>
      </c>
      <c r="M2">
        <v>2022</v>
      </c>
      <c r="N2">
        <v>2023</v>
      </c>
      <c r="O2">
        <v>2023</v>
      </c>
      <c r="P2">
        <v>2023</v>
      </c>
      <c r="Q2">
        <v>2023</v>
      </c>
      <c r="R2">
        <v>2024</v>
      </c>
      <c r="S2">
        <v>2024</v>
      </c>
      <c r="T2">
        <v>2024</v>
      </c>
      <c r="U2">
        <v>2024</v>
      </c>
    </row>
    <row r="3" spans="2:148" x14ac:dyDescent="0.35">
      <c r="B3" t="s">
        <v>16</v>
      </c>
      <c r="F3" t="s">
        <v>74</v>
      </c>
      <c r="G3" t="s">
        <v>75</v>
      </c>
      <c r="H3" t="s">
        <v>76</v>
      </c>
      <c r="I3" t="s">
        <v>77</v>
      </c>
      <c r="J3" t="s">
        <v>74</v>
      </c>
      <c r="K3" t="s">
        <v>75</v>
      </c>
      <c r="L3" t="s">
        <v>76</v>
      </c>
      <c r="M3" t="s">
        <v>77</v>
      </c>
      <c r="N3" t="s">
        <v>74</v>
      </c>
      <c r="O3" t="s">
        <v>75</v>
      </c>
      <c r="P3" t="s">
        <v>76</v>
      </c>
      <c r="Q3" t="s">
        <v>77</v>
      </c>
      <c r="R3" t="s">
        <v>74</v>
      </c>
      <c r="S3" t="s">
        <v>75</v>
      </c>
      <c r="T3" t="s">
        <v>76</v>
      </c>
      <c r="U3" t="s">
        <v>77</v>
      </c>
      <c r="AB3">
        <f>AC3-1</f>
        <v>2015</v>
      </c>
      <c r="AC3">
        <f t="shared" ref="AC3:AG3" si="0">AD3-1</f>
        <v>2016</v>
      </c>
      <c r="AD3">
        <f t="shared" si="0"/>
        <v>2017</v>
      </c>
      <c r="AE3">
        <f t="shared" si="0"/>
        <v>2018</v>
      </c>
      <c r="AF3">
        <f t="shared" si="0"/>
        <v>2019</v>
      </c>
      <c r="AG3">
        <f t="shared" si="0"/>
        <v>2020</v>
      </c>
      <c r="AH3">
        <f>AI3-1</f>
        <v>2021</v>
      </c>
      <c r="AI3">
        <f>AJ3-1</f>
        <v>2022</v>
      </c>
      <c r="AJ3">
        <v>2023</v>
      </c>
      <c r="AK3">
        <f>AJ3+1</f>
        <v>2024</v>
      </c>
      <c r="AL3">
        <f t="shared" ref="AL3:CW3" si="1">AK3+1</f>
        <v>2025</v>
      </c>
      <c r="AM3">
        <f t="shared" si="1"/>
        <v>2026</v>
      </c>
      <c r="AN3">
        <f t="shared" si="1"/>
        <v>2027</v>
      </c>
      <c r="AO3">
        <f t="shared" si="1"/>
        <v>2028</v>
      </c>
      <c r="AP3">
        <f t="shared" si="1"/>
        <v>2029</v>
      </c>
      <c r="AQ3">
        <f t="shared" si="1"/>
        <v>2030</v>
      </c>
      <c r="AR3">
        <f t="shared" si="1"/>
        <v>2031</v>
      </c>
      <c r="AS3">
        <f t="shared" si="1"/>
        <v>2032</v>
      </c>
      <c r="AT3">
        <f t="shared" si="1"/>
        <v>2033</v>
      </c>
      <c r="AU3">
        <f t="shared" si="1"/>
        <v>2034</v>
      </c>
      <c r="AV3">
        <f t="shared" si="1"/>
        <v>2035</v>
      </c>
      <c r="AW3">
        <f t="shared" si="1"/>
        <v>2036</v>
      </c>
      <c r="AX3">
        <f t="shared" si="1"/>
        <v>2037</v>
      </c>
      <c r="AY3">
        <f t="shared" si="1"/>
        <v>2038</v>
      </c>
      <c r="AZ3">
        <f t="shared" si="1"/>
        <v>2039</v>
      </c>
      <c r="BA3">
        <f t="shared" si="1"/>
        <v>2040</v>
      </c>
      <c r="BB3">
        <f t="shared" si="1"/>
        <v>2041</v>
      </c>
      <c r="BC3">
        <f t="shared" si="1"/>
        <v>2042</v>
      </c>
      <c r="BD3">
        <f t="shared" si="1"/>
        <v>2043</v>
      </c>
      <c r="BE3">
        <f t="shared" si="1"/>
        <v>2044</v>
      </c>
      <c r="BF3">
        <f t="shared" si="1"/>
        <v>2045</v>
      </c>
      <c r="BG3">
        <f t="shared" si="1"/>
        <v>2046</v>
      </c>
      <c r="BH3">
        <f t="shared" si="1"/>
        <v>2047</v>
      </c>
      <c r="BI3">
        <f t="shared" si="1"/>
        <v>2048</v>
      </c>
      <c r="BJ3">
        <f t="shared" si="1"/>
        <v>2049</v>
      </c>
      <c r="BK3">
        <f t="shared" si="1"/>
        <v>2050</v>
      </c>
      <c r="BL3">
        <f t="shared" si="1"/>
        <v>2051</v>
      </c>
      <c r="BM3">
        <f t="shared" si="1"/>
        <v>2052</v>
      </c>
      <c r="BN3">
        <f t="shared" si="1"/>
        <v>2053</v>
      </c>
      <c r="BO3">
        <f t="shared" si="1"/>
        <v>2054</v>
      </c>
      <c r="BP3">
        <f t="shared" si="1"/>
        <v>2055</v>
      </c>
      <c r="BQ3">
        <f t="shared" si="1"/>
        <v>2056</v>
      </c>
      <c r="BR3">
        <f t="shared" si="1"/>
        <v>2057</v>
      </c>
      <c r="BS3">
        <f t="shared" si="1"/>
        <v>2058</v>
      </c>
      <c r="BT3">
        <f t="shared" si="1"/>
        <v>2059</v>
      </c>
      <c r="BU3">
        <f t="shared" si="1"/>
        <v>2060</v>
      </c>
      <c r="BV3">
        <f t="shared" si="1"/>
        <v>2061</v>
      </c>
      <c r="BW3">
        <f t="shared" si="1"/>
        <v>2062</v>
      </c>
      <c r="BX3">
        <f t="shared" si="1"/>
        <v>2063</v>
      </c>
      <c r="BY3">
        <f t="shared" si="1"/>
        <v>2064</v>
      </c>
      <c r="BZ3">
        <f t="shared" si="1"/>
        <v>2065</v>
      </c>
      <c r="CA3">
        <f t="shared" si="1"/>
        <v>2066</v>
      </c>
      <c r="CB3">
        <f t="shared" si="1"/>
        <v>2067</v>
      </c>
      <c r="CC3">
        <f t="shared" si="1"/>
        <v>2068</v>
      </c>
      <c r="CD3">
        <f t="shared" si="1"/>
        <v>2069</v>
      </c>
      <c r="CE3">
        <f t="shared" si="1"/>
        <v>2070</v>
      </c>
      <c r="CF3">
        <f t="shared" si="1"/>
        <v>2071</v>
      </c>
      <c r="CG3">
        <f t="shared" si="1"/>
        <v>2072</v>
      </c>
      <c r="CH3">
        <f t="shared" si="1"/>
        <v>2073</v>
      </c>
      <c r="CI3">
        <f t="shared" si="1"/>
        <v>2074</v>
      </c>
      <c r="CJ3">
        <f t="shared" si="1"/>
        <v>2075</v>
      </c>
      <c r="CK3">
        <f t="shared" si="1"/>
        <v>2076</v>
      </c>
      <c r="CL3">
        <f t="shared" si="1"/>
        <v>2077</v>
      </c>
      <c r="CM3">
        <f t="shared" si="1"/>
        <v>2078</v>
      </c>
      <c r="CN3">
        <f t="shared" si="1"/>
        <v>2079</v>
      </c>
      <c r="CO3">
        <f t="shared" si="1"/>
        <v>2080</v>
      </c>
      <c r="CP3">
        <f t="shared" si="1"/>
        <v>2081</v>
      </c>
      <c r="CQ3">
        <f t="shared" si="1"/>
        <v>2082</v>
      </c>
      <c r="CR3">
        <f t="shared" si="1"/>
        <v>2083</v>
      </c>
      <c r="CS3">
        <f t="shared" si="1"/>
        <v>2084</v>
      </c>
      <c r="CT3">
        <f t="shared" si="1"/>
        <v>2085</v>
      </c>
      <c r="CU3">
        <f t="shared" si="1"/>
        <v>2086</v>
      </c>
      <c r="CV3">
        <f t="shared" si="1"/>
        <v>2087</v>
      </c>
      <c r="CW3">
        <f t="shared" si="1"/>
        <v>2088</v>
      </c>
      <c r="CX3">
        <f t="shared" ref="CX3:ER3" si="2">CW3+1</f>
        <v>2089</v>
      </c>
      <c r="CY3">
        <f t="shared" si="2"/>
        <v>2090</v>
      </c>
      <c r="CZ3">
        <f t="shared" si="2"/>
        <v>2091</v>
      </c>
      <c r="DA3">
        <f t="shared" si="2"/>
        <v>2092</v>
      </c>
      <c r="DB3">
        <f t="shared" si="2"/>
        <v>2093</v>
      </c>
      <c r="DC3">
        <f t="shared" si="2"/>
        <v>2094</v>
      </c>
      <c r="DD3">
        <f t="shared" si="2"/>
        <v>2095</v>
      </c>
      <c r="DE3">
        <f t="shared" si="2"/>
        <v>2096</v>
      </c>
      <c r="DF3">
        <f t="shared" si="2"/>
        <v>2097</v>
      </c>
      <c r="DG3">
        <f t="shared" si="2"/>
        <v>2098</v>
      </c>
      <c r="DH3">
        <f t="shared" si="2"/>
        <v>2099</v>
      </c>
      <c r="DI3">
        <f t="shared" si="2"/>
        <v>2100</v>
      </c>
      <c r="DJ3">
        <f t="shared" si="2"/>
        <v>2101</v>
      </c>
      <c r="DK3">
        <f t="shared" si="2"/>
        <v>2102</v>
      </c>
      <c r="DL3">
        <f t="shared" si="2"/>
        <v>2103</v>
      </c>
      <c r="DM3">
        <f t="shared" si="2"/>
        <v>2104</v>
      </c>
      <c r="DN3">
        <f t="shared" si="2"/>
        <v>2105</v>
      </c>
      <c r="DO3">
        <f t="shared" si="2"/>
        <v>2106</v>
      </c>
      <c r="DP3">
        <f t="shared" si="2"/>
        <v>2107</v>
      </c>
      <c r="DQ3">
        <f t="shared" si="2"/>
        <v>2108</v>
      </c>
      <c r="DR3">
        <f t="shared" si="2"/>
        <v>2109</v>
      </c>
      <c r="DS3">
        <f t="shared" si="2"/>
        <v>2110</v>
      </c>
      <c r="DT3">
        <f t="shared" si="2"/>
        <v>2111</v>
      </c>
      <c r="DU3">
        <f t="shared" si="2"/>
        <v>2112</v>
      </c>
      <c r="DV3">
        <f t="shared" si="2"/>
        <v>2113</v>
      </c>
      <c r="DW3">
        <f t="shared" si="2"/>
        <v>2114</v>
      </c>
      <c r="DX3">
        <f t="shared" si="2"/>
        <v>2115</v>
      </c>
      <c r="DY3">
        <f t="shared" si="2"/>
        <v>2116</v>
      </c>
      <c r="DZ3">
        <f t="shared" si="2"/>
        <v>2117</v>
      </c>
      <c r="EA3">
        <f t="shared" si="2"/>
        <v>2118</v>
      </c>
      <c r="EB3">
        <f t="shared" si="2"/>
        <v>2119</v>
      </c>
      <c r="EC3">
        <f t="shared" si="2"/>
        <v>2120</v>
      </c>
      <c r="ED3">
        <f t="shared" si="2"/>
        <v>2121</v>
      </c>
      <c r="EE3">
        <f t="shared" si="2"/>
        <v>2122</v>
      </c>
      <c r="EF3">
        <f t="shared" si="2"/>
        <v>2123</v>
      </c>
      <c r="EG3">
        <f t="shared" si="2"/>
        <v>2124</v>
      </c>
      <c r="EH3">
        <f t="shared" si="2"/>
        <v>2125</v>
      </c>
      <c r="EI3">
        <f t="shared" si="2"/>
        <v>2126</v>
      </c>
      <c r="EJ3">
        <f t="shared" si="2"/>
        <v>2127</v>
      </c>
      <c r="EK3">
        <f t="shared" si="2"/>
        <v>2128</v>
      </c>
      <c r="EL3">
        <f t="shared" si="2"/>
        <v>2129</v>
      </c>
      <c r="EM3">
        <f t="shared" si="2"/>
        <v>2130</v>
      </c>
      <c r="EN3">
        <f t="shared" si="2"/>
        <v>2131</v>
      </c>
      <c r="EO3">
        <f t="shared" si="2"/>
        <v>2132</v>
      </c>
      <c r="EP3">
        <f t="shared" si="2"/>
        <v>2133</v>
      </c>
      <c r="EQ3">
        <f t="shared" si="2"/>
        <v>2134</v>
      </c>
      <c r="ER3">
        <f t="shared" si="2"/>
        <v>2135</v>
      </c>
    </row>
    <row r="4" spans="2:148" x14ac:dyDescent="0.35">
      <c r="B4" t="s">
        <v>17</v>
      </c>
      <c r="F4" s="2">
        <v>44329</v>
      </c>
      <c r="G4" s="2">
        <v>44419</v>
      </c>
      <c r="H4" s="2">
        <v>44509</v>
      </c>
      <c r="J4" s="2">
        <v>44587</v>
      </c>
      <c r="K4" s="2">
        <v>44694</v>
      </c>
      <c r="L4" s="2">
        <v>44778</v>
      </c>
      <c r="M4" s="2">
        <v>44904</v>
      </c>
      <c r="N4" s="2">
        <v>44960</v>
      </c>
      <c r="O4" s="2">
        <v>45051</v>
      </c>
      <c r="P4" s="2">
        <v>45140</v>
      </c>
      <c r="Q4" s="2">
        <v>45271</v>
      </c>
      <c r="R4" s="2">
        <v>45330</v>
      </c>
      <c r="S4" s="2">
        <v>45419</v>
      </c>
      <c r="AH4" s="2">
        <v>44643</v>
      </c>
      <c r="AI4" s="2">
        <v>44904</v>
      </c>
      <c r="AJ4" s="2">
        <v>45271</v>
      </c>
    </row>
    <row r="5" spans="2:148" x14ac:dyDescent="0.35">
      <c r="B5" t="s">
        <v>18</v>
      </c>
      <c r="L5" s="2">
        <v>44737</v>
      </c>
      <c r="M5" s="2">
        <v>44926</v>
      </c>
      <c r="N5" s="2">
        <v>44919</v>
      </c>
      <c r="O5" s="2">
        <v>45010</v>
      </c>
      <c r="P5" s="2">
        <v>45101</v>
      </c>
      <c r="Q5" s="2">
        <v>45199</v>
      </c>
      <c r="R5" s="2">
        <v>45290</v>
      </c>
      <c r="S5" s="2">
        <v>45381</v>
      </c>
      <c r="AH5" s="2">
        <v>44561</v>
      </c>
      <c r="AI5" s="2">
        <v>44828</v>
      </c>
      <c r="AJ5" s="2">
        <v>45199</v>
      </c>
    </row>
    <row r="10" spans="2:148" s="3" customFormat="1" x14ac:dyDescent="0.35">
      <c r="B10" s="3" t="s">
        <v>22</v>
      </c>
    </row>
    <row r="11" spans="2:148" s="4" customFormat="1" x14ac:dyDescent="0.35">
      <c r="B11" s="4" t="s">
        <v>23</v>
      </c>
      <c r="L11" s="4">
        <v>169.50299999999999</v>
      </c>
      <c r="N11" s="4">
        <v>197.90100000000001</v>
      </c>
      <c r="O11" s="4">
        <v>257.60300000000001</v>
      </c>
      <c r="P11" s="4">
        <v>302.35000000000002</v>
      </c>
      <c r="Q11" s="4">
        <f>AJ11-P11-O11-N11</f>
        <v>380.20499999999998</v>
      </c>
      <c r="R11" s="4">
        <v>356.21199999999999</v>
      </c>
      <c r="S11" s="4">
        <v>401.66199999999998</v>
      </c>
      <c r="AH11" s="4">
        <v>570.06600000000003</v>
      </c>
      <c r="AI11" s="4">
        <v>567.99300000000005</v>
      </c>
      <c r="AJ11" s="4">
        <v>1138.059</v>
      </c>
    </row>
    <row r="12" spans="2:148" s="4" customFormat="1" x14ac:dyDescent="0.35">
      <c r="B12" s="4" t="s">
        <v>24</v>
      </c>
      <c r="L12" s="4">
        <v>33.488</v>
      </c>
      <c r="N12" s="4">
        <v>36.97</v>
      </c>
      <c r="O12" s="4">
        <v>44.542999999999999</v>
      </c>
      <c r="P12" s="4">
        <v>57.69</v>
      </c>
      <c r="Q12" s="4">
        <f>AJ12-P12-O12-N12</f>
        <v>58.78</v>
      </c>
      <c r="R12" s="4">
        <v>69.808999999999997</v>
      </c>
      <c r="S12" s="4">
        <v>42.511000000000003</v>
      </c>
      <c r="AH12" s="4">
        <v>103.81399999999999</v>
      </c>
      <c r="AI12" s="4">
        <v>103.81399999999999</v>
      </c>
      <c r="AJ12" s="4">
        <v>197.983</v>
      </c>
    </row>
    <row r="13" spans="2:148" s="5" customFormat="1" x14ac:dyDescent="0.35">
      <c r="B13" s="5" t="s">
        <v>25</v>
      </c>
      <c r="E13" s="5" t="e">
        <f>E12/E11</f>
        <v>#DIV/0!</v>
      </c>
      <c r="F13" s="5" t="e">
        <f t="shared" ref="F13:V13" si="3">F12/F11</f>
        <v>#DIV/0!</v>
      </c>
      <c r="G13" s="5" t="e">
        <f t="shared" si="3"/>
        <v>#DIV/0!</v>
      </c>
      <c r="H13" s="5" t="e">
        <f t="shared" si="3"/>
        <v>#DIV/0!</v>
      </c>
      <c r="I13" s="5" t="e">
        <f t="shared" si="3"/>
        <v>#DIV/0!</v>
      </c>
      <c r="J13" s="5" t="e">
        <f t="shared" si="3"/>
        <v>#DIV/0!</v>
      </c>
      <c r="K13" s="5" t="e">
        <f t="shared" si="3"/>
        <v>#DIV/0!</v>
      </c>
      <c r="L13" s="5">
        <f t="shared" si="3"/>
        <v>0.19756582479366147</v>
      </c>
      <c r="M13" s="5" t="e">
        <f t="shared" si="3"/>
        <v>#DIV/0!</v>
      </c>
      <c r="N13" s="5">
        <f t="shared" si="3"/>
        <v>0.18681057700567455</v>
      </c>
      <c r="O13" s="5">
        <f t="shared" si="3"/>
        <v>0.17291335892827334</v>
      </c>
      <c r="P13" s="5">
        <f t="shared" si="3"/>
        <v>0.19080535802877457</v>
      </c>
      <c r="Q13" s="5">
        <f t="shared" si="3"/>
        <v>0.1546008074591339</v>
      </c>
      <c r="R13" s="5">
        <f t="shared" si="3"/>
        <v>0.19597599182509293</v>
      </c>
      <c r="S13" s="5">
        <f t="shared" si="3"/>
        <v>0.10583774417296136</v>
      </c>
      <c r="T13" s="5" t="e">
        <f t="shared" si="3"/>
        <v>#DIV/0!</v>
      </c>
      <c r="U13" s="5" t="e">
        <f t="shared" si="3"/>
        <v>#DIV/0!</v>
      </c>
      <c r="V13" s="5" t="e">
        <f t="shared" si="3"/>
        <v>#DIV/0!</v>
      </c>
      <c r="AB13" s="5" t="e">
        <f>AB12/AB11</f>
        <v>#DIV/0!</v>
      </c>
      <c r="AC13" s="5" t="e">
        <f t="shared" ref="AC13:AI13" si="4">AC12/AC11</f>
        <v>#DIV/0!</v>
      </c>
      <c r="AD13" s="5" t="e">
        <f t="shared" si="4"/>
        <v>#DIV/0!</v>
      </c>
      <c r="AE13" s="5" t="e">
        <f t="shared" si="4"/>
        <v>#DIV/0!</v>
      </c>
      <c r="AF13" s="5" t="e">
        <f t="shared" si="4"/>
        <v>#DIV/0!</v>
      </c>
      <c r="AG13" s="5" t="e">
        <f t="shared" si="4"/>
        <v>#DIV/0!</v>
      </c>
      <c r="AH13" s="5">
        <f t="shared" si="4"/>
        <v>0.182108738286444</v>
      </c>
      <c r="AI13" s="5">
        <f t="shared" si="4"/>
        <v>0.18277337924939213</v>
      </c>
      <c r="AJ13" s="5">
        <f>AJ12/AJ11</f>
        <v>0.17396549739512626</v>
      </c>
    </row>
    <row r="14" spans="2:148" s="3" customFormat="1" x14ac:dyDescent="0.35">
      <c r="B14" s="3" t="s">
        <v>26</v>
      </c>
    </row>
    <row r="15" spans="2:148" s="4" customFormat="1" x14ac:dyDescent="0.35">
      <c r="B15" s="4" t="s">
        <v>23</v>
      </c>
      <c r="L15" s="4">
        <v>0.86199999999999999</v>
      </c>
      <c r="N15" s="4">
        <v>1.2370000000000001</v>
      </c>
      <c r="O15" s="4">
        <v>1.4610000000000001</v>
      </c>
      <c r="P15" s="4">
        <v>1.768</v>
      </c>
      <c r="Q15" s="4">
        <f>AJ15-P15-O15-N15</f>
        <v>2.1349999999999998</v>
      </c>
      <c r="R15" s="4">
        <v>2.169</v>
      </c>
      <c r="S15" s="4">
        <v>2.5659999999999998</v>
      </c>
      <c r="AH15" s="4">
        <v>2.8660000000000001</v>
      </c>
      <c r="AI15" s="4">
        <v>3.7349999999999999</v>
      </c>
      <c r="AJ15" s="4">
        <v>6.601</v>
      </c>
    </row>
    <row r="16" spans="2:148" s="4" customFormat="1" x14ac:dyDescent="0.35">
      <c r="B16" s="4" t="s">
        <v>24</v>
      </c>
      <c r="L16" s="4">
        <v>-0.40699999999999997</v>
      </c>
      <c r="N16" s="4">
        <v>-0.434</v>
      </c>
      <c r="O16" s="4">
        <v>-0.64500000000000002</v>
      </c>
      <c r="P16" s="4">
        <v>-1.835</v>
      </c>
      <c r="Q16" s="4">
        <f>AJ16-P16-O16-N16</f>
        <v>0.29299999999999998</v>
      </c>
      <c r="R16" s="4">
        <v>0.443</v>
      </c>
      <c r="S16" s="4">
        <v>0.63</v>
      </c>
      <c r="AH16" s="4">
        <v>-0.65500000000000003</v>
      </c>
      <c r="AI16" s="4">
        <v>-0.65500000000000003</v>
      </c>
      <c r="AJ16" s="4">
        <v>-2.621</v>
      </c>
    </row>
    <row r="17" spans="2:36" s="5" customFormat="1" x14ac:dyDescent="0.35">
      <c r="B17" s="5" t="s">
        <v>25</v>
      </c>
      <c r="E17" s="5" t="e">
        <f>E16/E15</f>
        <v>#DIV/0!</v>
      </c>
      <c r="F17" s="5" t="e">
        <f t="shared" ref="F17:V17" si="5">F16/F15</f>
        <v>#DIV/0!</v>
      </c>
      <c r="G17" s="5" t="e">
        <f t="shared" si="5"/>
        <v>#DIV/0!</v>
      </c>
      <c r="H17" s="5" t="e">
        <f t="shared" si="5"/>
        <v>#DIV/0!</v>
      </c>
      <c r="I17" s="5" t="e">
        <f t="shared" si="5"/>
        <v>#DIV/0!</v>
      </c>
      <c r="J17" s="5" t="e">
        <f t="shared" si="5"/>
        <v>#DIV/0!</v>
      </c>
      <c r="K17" s="5" t="e">
        <f t="shared" si="5"/>
        <v>#DIV/0!</v>
      </c>
      <c r="L17" s="5">
        <f t="shared" si="5"/>
        <v>-0.47215777262180975</v>
      </c>
      <c r="M17" s="5" t="e">
        <f t="shared" si="5"/>
        <v>#DIV/0!</v>
      </c>
      <c r="N17" s="5">
        <f t="shared" si="5"/>
        <v>-0.35084882780921584</v>
      </c>
      <c r="O17" s="5">
        <f t="shared" si="5"/>
        <v>-0.44147843942505133</v>
      </c>
      <c r="P17" s="5">
        <f t="shared" si="5"/>
        <v>-1.0378959276018098</v>
      </c>
      <c r="Q17" s="5">
        <f t="shared" si="5"/>
        <v>0.13723653395784544</v>
      </c>
      <c r="R17" s="5">
        <f t="shared" si="5"/>
        <v>0.20424158598432457</v>
      </c>
      <c r="S17" s="5">
        <f t="shared" si="5"/>
        <v>0.24551831644583011</v>
      </c>
      <c r="T17" s="5" t="e">
        <f t="shared" si="5"/>
        <v>#DIV/0!</v>
      </c>
      <c r="U17" s="5" t="e">
        <f t="shared" si="5"/>
        <v>#DIV/0!</v>
      </c>
      <c r="V17" s="5" t="e">
        <f t="shared" si="5"/>
        <v>#DIV/0!</v>
      </c>
      <c r="AB17" s="5" t="e">
        <f>AB16/AB15</f>
        <v>#DIV/0!</v>
      </c>
      <c r="AC17" s="5" t="e">
        <f t="shared" ref="AC17" si="6">AC16/AC15</f>
        <v>#DIV/0!</v>
      </c>
      <c r="AD17" s="5" t="e">
        <f t="shared" ref="AD17" si="7">AD16/AD15</f>
        <v>#DIV/0!</v>
      </c>
      <c r="AE17" s="5" t="e">
        <f t="shared" ref="AE17" si="8">AE16/AE15</f>
        <v>#DIV/0!</v>
      </c>
      <c r="AF17" s="5" t="e">
        <f t="shared" ref="AF17" si="9">AF16/AF15</f>
        <v>#DIV/0!</v>
      </c>
      <c r="AG17" s="5" t="e">
        <f t="shared" ref="AG17" si="10">AG16/AG15</f>
        <v>#DIV/0!</v>
      </c>
      <c r="AH17" s="5">
        <f t="shared" ref="AH17" si="11">AH16/AH15</f>
        <v>-0.22854152128401953</v>
      </c>
      <c r="AI17" s="5">
        <f t="shared" ref="AI17" si="12">AI16/AI15</f>
        <v>-0.17536813922356093</v>
      </c>
      <c r="AJ17" s="5">
        <f>AJ16/AJ15</f>
        <v>-0.39706105135585518</v>
      </c>
    </row>
    <row r="18" spans="2:36" s="3" customFormat="1" x14ac:dyDescent="0.35">
      <c r="B18" s="3" t="s">
        <v>27</v>
      </c>
    </row>
    <row r="19" spans="2:36" s="4" customFormat="1" x14ac:dyDescent="0.35">
      <c r="B19" s="4" t="s">
        <v>23</v>
      </c>
      <c r="L19" s="4">
        <v>5.1870000000000003</v>
      </c>
      <c r="N19" s="4">
        <v>7.1740000000000004</v>
      </c>
      <c r="O19" s="4">
        <v>7.79</v>
      </c>
      <c r="P19" s="4">
        <v>7.7190000000000003</v>
      </c>
      <c r="Q19" s="4">
        <f>AJ19-P19-O19-N19</f>
        <v>9.5480000000000018</v>
      </c>
      <c r="R19" s="4">
        <v>10.069000000000001</v>
      </c>
      <c r="S19" s="4">
        <v>20.073</v>
      </c>
      <c r="AH19" s="4">
        <v>10.647</v>
      </c>
      <c r="AI19" s="4">
        <v>21.584</v>
      </c>
      <c r="AJ19" s="4">
        <v>32.231000000000002</v>
      </c>
    </row>
    <row r="20" spans="2:36" s="4" customFormat="1" x14ac:dyDescent="0.35">
      <c r="B20" s="4" t="s">
        <v>24</v>
      </c>
      <c r="L20" s="4">
        <v>-1.5369999999999999</v>
      </c>
      <c r="N20" s="4">
        <v>-1.3420000000000001</v>
      </c>
      <c r="O20" s="4">
        <v>-1.0509999999999999</v>
      </c>
      <c r="P20" s="4">
        <v>-2.9460000000000002</v>
      </c>
      <c r="Q20" s="4">
        <f>AJ20-P20-O20-N20</f>
        <v>-0.28400000000000003</v>
      </c>
      <c r="R20" s="4">
        <v>-0.14499999999999999</v>
      </c>
      <c r="S20" s="4">
        <v>1.0209999999999999</v>
      </c>
      <c r="AH20" s="4">
        <v>-3.512</v>
      </c>
      <c r="AI20" s="4">
        <v>-3.512</v>
      </c>
      <c r="AJ20" s="4">
        <v>-5.6230000000000002</v>
      </c>
    </row>
    <row r="21" spans="2:36" s="5" customFormat="1" x14ac:dyDescent="0.35">
      <c r="B21" s="5" t="s">
        <v>25</v>
      </c>
      <c r="E21" s="5" t="e">
        <f>E20/E19</f>
        <v>#DIV/0!</v>
      </c>
      <c r="F21" s="5" t="e">
        <f t="shared" ref="F21:V21" si="13">F20/F19</f>
        <v>#DIV/0!</v>
      </c>
      <c r="G21" s="5" t="e">
        <f t="shared" si="13"/>
        <v>#DIV/0!</v>
      </c>
      <c r="H21" s="5" t="e">
        <f t="shared" si="13"/>
        <v>#DIV/0!</v>
      </c>
      <c r="I21" s="5" t="e">
        <f t="shared" si="13"/>
        <v>#DIV/0!</v>
      </c>
      <c r="J21" s="5" t="e">
        <f t="shared" si="13"/>
        <v>#DIV/0!</v>
      </c>
      <c r="K21" s="5" t="e">
        <f t="shared" si="13"/>
        <v>#DIV/0!</v>
      </c>
      <c r="L21" s="5">
        <f t="shared" si="13"/>
        <v>-0.2963177173703489</v>
      </c>
      <c r="M21" s="5" t="e">
        <f t="shared" si="13"/>
        <v>#DIV/0!</v>
      </c>
      <c r="N21" s="5">
        <f t="shared" si="13"/>
        <v>-0.1870643992194034</v>
      </c>
      <c r="O21" s="5">
        <f t="shared" si="13"/>
        <v>-0.13491655969191271</v>
      </c>
      <c r="P21" s="5">
        <f t="shared" si="13"/>
        <v>-0.3816556548775748</v>
      </c>
      <c r="Q21" s="5">
        <f t="shared" si="13"/>
        <v>-2.9744449099287806E-2</v>
      </c>
      <c r="R21" s="5">
        <f t="shared" si="13"/>
        <v>-1.4400635614261593E-2</v>
      </c>
      <c r="S21" s="5">
        <f t="shared" si="13"/>
        <v>5.0864345140238125E-2</v>
      </c>
      <c r="T21" s="5" t="e">
        <f t="shared" si="13"/>
        <v>#DIV/0!</v>
      </c>
      <c r="U21" s="5" t="e">
        <f t="shared" si="13"/>
        <v>#DIV/0!</v>
      </c>
      <c r="V21" s="5" t="e">
        <f t="shared" si="13"/>
        <v>#DIV/0!</v>
      </c>
      <c r="AB21" s="5" t="e">
        <f>AB20/AB19</f>
        <v>#DIV/0!</v>
      </c>
      <c r="AC21" s="5" t="e">
        <f t="shared" ref="AC21" si="14">AC20/AC19</f>
        <v>#DIV/0!</v>
      </c>
      <c r="AD21" s="5" t="e">
        <f t="shared" ref="AD21" si="15">AD20/AD19</f>
        <v>#DIV/0!</v>
      </c>
      <c r="AE21" s="5" t="e">
        <f t="shared" ref="AE21" si="16">AE20/AE19</f>
        <v>#DIV/0!</v>
      </c>
      <c r="AF21" s="5" t="e">
        <f t="shared" ref="AF21" si="17">AF20/AF19</f>
        <v>#DIV/0!</v>
      </c>
      <c r="AG21" s="5" t="e">
        <f t="shared" ref="AG21" si="18">AG20/AG19</f>
        <v>#DIV/0!</v>
      </c>
      <c r="AH21" s="5">
        <f t="shared" ref="AH21" si="19">AH20/AH19</f>
        <v>-0.32985817601202216</v>
      </c>
      <c r="AI21" s="5">
        <f t="shared" ref="AI21" si="20">AI20/AI19</f>
        <v>-0.16271312083024464</v>
      </c>
      <c r="AJ21" s="5">
        <f>AJ20/AJ19</f>
        <v>-0.17445937141261519</v>
      </c>
    </row>
    <row r="22" spans="2:36" s="3" customFormat="1" x14ac:dyDescent="0.35">
      <c r="B22" s="3" t="s">
        <v>28</v>
      </c>
    </row>
    <row r="23" spans="2:36" x14ac:dyDescent="0.35">
      <c r="B23" t="s">
        <v>23</v>
      </c>
      <c r="E23" s="4">
        <f>E19+E15+E11</f>
        <v>0</v>
      </c>
      <c r="F23" s="4">
        <f t="shared" ref="F23:V23" si="21">F19+F15+F11</f>
        <v>0</v>
      </c>
      <c r="G23" s="4">
        <f t="shared" si="21"/>
        <v>0</v>
      </c>
      <c r="H23" s="4">
        <f t="shared" si="21"/>
        <v>0</v>
      </c>
      <c r="I23" s="4">
        <f t="shared" si="21"/>
        <v>0</v>
      </c>
      <c r="J23" s="4">
        <f t="shared" si="21"/>
        <v>0</v>
      </c>
      <c r="K23" s="4">
        <f t="shared" si="21"/>
        <v>0</v>
      </c>
      <c r="L23" s="4">
        <f t="shared" si="21"/>
        <v>175.55199999999999</v>
      </c>
      <c r="M23" s="4">
        <f t="shared" si="21"/>
        <v>0</v>
      </c>
      <c r="N23" s="4">
        <f t="shared" si="21"/>
        <v>206.31200000000001</v>
      </c>
      <c r="O23" s="4">
        <f t="shared" si="21"/>
        <v>266.85399999999998</v>
      </c>
      <c r="P23" s="4">
        <f t="shared" si="21"/>
        <v>311.83700000000005</v>
      </c>
      <c r="Q23" s="4">
        <f t="shared" si="21"/>
        <v>391.88799999999998</v>
      </c>
      <c r="R23" s="4">
        <f t="shared" si="21"/>
        <v>368.45</v>
      </c>
      <c r="S23" s="4">
        <f t="shared" si="21"/>
        <v>424.30099999999999</v>
      </c>
      <c r="T23" s="4">
        <f t="shared" si="21"/>
        <v>0</v>
      </c>
      <c r="U23" s="4">
        <f t="shared" si="21"/>
        <v>0</v>
      </c>
      <c r="V23" s="4">
        <f t="shared" si="21"/>
        <v>0</v>
      </c>
      <c r="AB23" s="4">
        <f>AB19+AB15+AB11</f>
        <v>0</v>
      </c>
      <c r="AC23" s="4">
        <f t="shared" ref="AC23:AI23" si="22">AC19+AC15+AC11</f>
        <v>0</v>
      </c>
      <c r="AD23" s="4">
        <f t="shared" si="22"/>
        <v>0</v>
      </c>
      <c r="AE23" s="4">
        <f t="shared" si="22"/>
        <v>0</v>
      </c>
      <c r="AF23" s="4">
        <f t="shared" si="22"/>
        <v>0</v>
      </c>
      <c r="AG23" s="4">
        <f t="shared" si="22"/>
        <v>0</v>
      </c>
      <c r="AH23" s="4">
        <f t="shared" si="22"/>
        <v>583.57900000000006</v>
      </c>
      <c r="AI23" s="4">
        <f t="shared" si="22"/>
        <v>593.31200000000001</v>
      </c>
      <c r="AJ23" s="4">
        <f>AJ19+AJ15+AJ11</f>
        <v>1176.8910000000001</v>
      </c>
    </row>
    <row r="24" spans="2:36" x14ac:dyDescent="0.35">
      <c r="B24" t="s">
        <v>24</v>
      </c>
      <c r="E24" s="4">
        <f>E20+E16+E12</f>
        <v>0</v>
      </c>
      <c r="F24" s="4">
        <f t="shared" ref="F24:V24" si="23">F20+F16+F12</f>
        <v>0</v>
      </c>
      <c r="G24" s="4">
        <f t="shared" si="23"/>
        <v>0</v>
      </c>
      <c r="H24" s="4">
        <f t="shared" si="23"/>
        <v>0</v>
      </c>
      <c r="I24" s="4">
        <f t="shared" si="23"/>
        <v>0</v>
      </c>
      <c r="J24" s="4">
        <f t="shared" si="23"/>
        <v>0</v>
      </c>
      <c r="K24" s="4">
        <f t="shared" si="23"/>
        <v>0</v>
      </c>
      <c r="L24" s="4">
        <f t="shared" si="23"/>
        <v>31.544</v>
      </c>
      <c r="M24" s="4">
        <f t="shared" si="23"/>
        <v>0</v>
      </c>
      <c r="N24" s="4">
        <f t="shared" si="23"/>
        <v>35.193999999999996</v>
      </c>
      <c r="O24" s="4">
        <f t="shared" si="23"/>
        <v>42.847000000000001</v>
      </c>
      <c r="P24" s="4">
        <f t="shared" si="23"/>
        <v>52.908999999999999</v>
      </c>
      <c r="Q24" s="4">
        <f t="shared" si="23"/>
        <v>58.789000000000001</v>
      </c>
      <c r="R24" s="4">
        <f t="shared" si="23"/>
        <v>70.106999999999999</v>
      </c>
      <c r="S24" s="4">
        <f t="shared" si="23"/>
        <v>44.162000000000006</v>
      </c>
      <c r="T24" s="4">
        <f t="shared" si="23"/>
        <v>0</v>
      </c>
      <c r="U24" s="4">
        <f t="shared" si="23"/>
        <v>0</v>
      </c>
      <c r="V24" s="4">
        <f t="shared" si="23"/>
        <v>0</v>
      </c>
      <c r="AB24" s="4">
        <f>AB20+AB16+AB12</f>
        <v>0</v>
      </c>
      <c r="AC24" s="4">
        <f t="shared" ref="AC24:AI24" si="24">AC20+AC16+AC12</f>
        <v>0</v>
      </c>
      <c r="AD24" s="4">
        <f t="shared" si="24"/>
        <v>0</v>
      </c>
      <c r="AE24" s="4">
        <f t="shared" si="24"/>
        <v>0</v>
      </c>
      <c r="AF24" s="4">
        <f t="shared" si="24"/>
        <v>0</v>
      </c>
      <c r="AG24" s="4">
        <f t="shared" si="24"/>
        <v>0</v>
      </c>
      <c r="AH24" s="4">
        <f t="shared" si="24"/>
        <v>99.646999999999991</v>
      </c>
      <c r="AI24" s="4">
        <f t="shared" si="24"/>
        <v>99.646999999999991</v>
      </c>
      <c r="AJ24" s="4">
        <f>AJ20+AJ16+AJ12</f>
        <v>189.739</v>
      </c>
    </row>
    <row r="25" spans="2:36" s="5" customFormat="1" x14ac:dyDescent="0.35">
      <c r="B25" s="5" t="s">
        <v>25</v>
      </c>
      <c r="E25" s="5" t="e">
        <f>E24/E23</f>
        <v>#DIV/0!</v>
      </c>
      <c r="F25" s="5" t="e">
        <f t="shared" ref="F25:V25" si="25">F24/F23</f>
        <v>#DIV/0!</v>
      </c>
      <c r="G25" s="5" t="e">
        <f t="shared" si="25"/>
        <v>#DIV/0!</v>
      </c>
      <c r="H25" s="5" t="e">
        <f t="shared" si="25"/>
        <v>#DIV/0!</v>
      </c>
      <c r="I25" s="5" t="e">
        <f t="shared" si="25"/>
        <v>#DIV/0!</v>
      </c>
      <c r="J25" s="5" t="e">
        <f t="shared" si="25"/>
        <v>#DIV/0!</v>
      </c>
      <c r="K25" s="5" t="e">
        <f t="shared" si="25"/>
        <v>#DIV/0!</v>
      </c>
      <c r="L25" s="5">
        <f t="shared" si="25"/>
        <v>0.17968465184104995</v>
      </c>
      <c r="M25" s="5" t="e">
        <f t="shared" si="25"/>
        <v>#DIV/0!</v>
      </c>
      <c r="N25" s="5">
        <f t="shared" si="25"/>
        <v>0.17058629648299659</v>
      </c>
      <c r="O25" s="5">
        <f t="shared" si="25"/>
        <v>0.16056345417344317</v>
      </c>
      <c r="P25" s="5">
        <f t="shared" si="25"/>
        <v>0.16966876926086383</v>
      </c>
      <c r="Q25" s="5">
        <f t="shared" si="25"/>
        <v>0.15001480014698079</v>
      </c>
      <c r="R25" s="5">
        <f t="shared" si="25"/>
        <v>0.19027547835527209</v>
      </c>
      <c r="S25" s="5">
        <f t="shared" si="25"/>
        <v>0.10408177213817552</v>
      </c>
      <c r="T25" s="5" t="e">
        <f t="shared" si="25"/>
        <v>#DIV/0!</v>
      </c>
      <c r="U25" s="5" t="e">
        <f t="shared" si="25"/>
        <v>#DIV/0!</v>
      </c>
      <c r="V25" s="5" t="e">
        <f t="shared" si="25"/>
        <v>#DIV/0!</v>
      </c>
      <c r="AB25" s="5" t="e">
        <f>AB24/AB23</f>
        <v>#DIV/0!</v>
      </c>
      <c r="AC25" s="5" t="e">
        <f t="shared" ref="AC25" si="26">AC24/AC23</f>
        <v>#DIV/0!</v>
      </c>
      <c r="AD25" s="5" t="e">
        <f t="shared" ref="AD25" si="27">AD24/AD23</f>
        <v>#DIV/0!</v>
      </c>
      <c r="AE25" s="5" t="e">
        <f t="shared" ref="AE25" si="28">AE24/AE23</f>
        <v>#DIV/0!</v>
      </c>
      <c r="AF25" s="5" t="e">
        <f t="shared" ref="AF25" si="29">AF24/AF23</f>
        <v>#DIV/0!</v>
      </c>
      <c r="AG25" s="5" t="e">
        <f t="shared" ref="AG25" si="30">AG24/AG23</f>
        <v>#DIV/0!</v>
      </c>
      <c r="AH25" s="5">
        <f t="shared" ref="AH25" si="31">AH24/AH23</f>
        <v>0.17075151778936523</v>
      </c>
      <c r="AI25" s="5">
        <f t="shared" ref="AI25" si="32">AI24/AI23</f>
        <v>0.1679504206892832</v>
      </c>
      <c r="AJ25" s="5">
        <f>AJ24/AJ23</f>
        <v>0.16122053784080259</v>
      </c>
    </row>
    <row r="26" spans="2:36" s="4" customFormat="1" x14ac:dyDescent="0.35"/>
    <row r="27" spans="2:36" s="10" customFormat="1" x14ac:dyDescent="0.35">
      <c r="B27" s="10" t="s">
        <v>41</v>
      </c>
    </row>
    <row r="28" spans="2:36" s="4" customFormat="1" x14ac:dyDescent="0.35">
      <c r="B28" s="4" t="s">
        <v>42</v>
      </c>
      <c r="L28" s="4">
        <v>174.69900000000001</v>
      </c>
      <c r="N28" s="4">
        <v>205.42</v>
      </c>
      <c r="O28" s="4">
        <v>265.96199999999999</v>
      </c>
      <c r="P28" s="4">
        <v>310.94600000000003</v>
      </c>
      <c r="Q28" s="4">
        <f>AJ28-P28-O28-N28</f>
        <v>-782.32799999999997</v>
      </c>
      <c r="R28" s="4">
        <v>367.39299999999997</v>
      </c>
      <c r="S28" s="4">
        <v>423.30399999999997</v>
      </c>
    </row>
    <row r="29" spans="2:36" s="4" customFormat="1" x14ac:dyDescent="0.35">
      <c r="B29" s="4" t="s">
        <v>43</v>
      </c>
      <c r="L29" s="4">
        <v>0.85299999999999998</v>
      </c>
      <c r="N29" s="4">
        <v>0.89200000000000002</v>
      </c>
      <c r="O29" s="4">
        <v>0.89200000000000002</v>
      </c>
      <c r="P29" s="4">
        <v>0.89100000000000001</v>
      </c>
      <c r="Q29" s="4">
        <f>AJ29-P29-O29-N29</f>
        <v>-2.6749999999999998</v>
      </c>
      <c r="R29" s="4">
        <v>1.0569999999999999</v>
      </c>
      <c r="S29" s="4">
        <v>0.997</v>
      </c>
    </row>
    <row r="30" spans="2:36" s="6" customFormat="1" x14ac:dyDescent="0.35">
      <c r="B30" s="6" t="s">
        <v>44</v>
      </c>
      <c r="L30" s="6">
        <v>0</v>
      </c>
      <c r="N30" s="6">
        <v>0</v>
      </c>
      <c r="O30" s="6">
        <v>0</v>
      </c>
      <c r="P30" s="6">
        <v>0</v>
      </c>
      <c r="Q30" s="4">
        <f>AJ30-P30-O30-N30</f>
        <v>0</v>
      </c>
      <c r="R30" s="6">
        <v>0</v>
      </c>
      <c r="S30" s="6">
        <v>0</v>
      </c>
    </row>
    <row r="31" spans="2:36" s="4" customFormat="1" x14ac:dyDescent="0.35">
      <c r="B31" s="4" t="s">
        <v>45</v>
      </c>
      <c r="E31" s="4">
        <f>SUM(E28:E30)</f>
        <v>0</v>
      </c>
      <c r="F31" s="4">
        <f t="shared" ref="F31:V31" si="33">SUM(F28:F30)</f>
        <v>0</v>
      </c>
      <c r="G31" s="4">
        <f t="shared" si="33"/>
        <v>0</v>
      </c>
      <c r="H31" s="4">
        <f t="shared" si="33"/>
        <v>0</v>
      </c>
      <c r="I31" s="4">
        <f t="shared" si="33"/>
        <v>0</v>
      </c>
      <c r="J31" s="4">
        <f t="shared" si="33"/>
        <v>0</v>
      </c>
      <c r="K31" s="4">
        <f t="shared" si="33"/>
        <v>0</v>
      </c>
      <c r="L31" s="4">
        <f t="shared" si="33"/>
        <v>175.55200000000002</v>
      </c>
      <c r="M31" s="4">
        <f t="shared" si="33"/>
        <v>0</v>
      </c>
      <c r="N31" s="4">
        <f t="shared" si="33"/>
        <v>206.31199999999998</v>
      </c>
      <c r="O31" s="4">
        <f t="shared" si="33"/>
        <v>266.85399999999998</v>
      </c>
      <c r="P31" s="4">
        <f t="shared" si="33"/>
        <v>311.83700000000005</v>
      </c>
      <c r="Q31" s="4">
        <f t="shared" si="33"/>
        <v>-785.00299999999993</v>
      </c>
      <c r="R31" s="4">
        <f t="shared" si="33"/>
        <v>368.45</v>
      </c>
      <c r="S31" s="4">
        <f t="shared" si="33"/>
        <v>424.30099999999999</v>
      </c>
      <c r="T31" s="4">
        <f t="shared" si="33"/>
        <v>0</v>
      </c>
      <c r="U31" s="4">
        <f t="shared" si="33"/>
        <v>0</v>
      </c>
      <c r="V31" s="4">
        <f t="shared" si="33"/>
        <v>0</v>
      </c>
    </row>
    <row r="32" spans="2:36" s="4" customFormat="1" x14ac:dyDescent="0.35"/>
    <row r="33" spans="2:148" s="9" customFormat="1" x14ac:dyDescent="0.35">
      <c r="B33" s="10" t="s">
        <v>46</v>
      </c>
    </row>
    <row r="34" spans="2:148" s="4" customFormat="1" x14ac:dyDescent="0.35">
      <c r="B34" s="4" t="s">
        <v>42</v>
      </c>
      <c r="L34" s="4">
        <v>23.64</v>
      </c>
      <c r="N34" s="4">
        <v>33.828000000000003</v>
      </c>
      <c r="O34" s="4">
        <v>33.828000000000003</v>
      </c>
      <c r="P34" s="4">
        <v>40.003</v>
      </c>
      <c r="Q34" s="4">
        <f>AJ34-P34-O34-N34</f>
        <v>-107.65900000000001</v>
      </c>
      <c r="R34" s="4">
        <v>34.414000000000001</v>
      </c>
      <c r="S34" s="4">
        <v>74.56</v>
      </c>
    </row>
    <row r="35" spans="2:148" s="4" customFormat="1" x14ac:dyDescent="0.35">
      <c r="B35" s="4" t="s">
        <v>43</v>
      </c>
      <c r="L35" s="4">
        <v>1.238</v>
      </c>
      <c r="N35" s="4">
        <v>0.67900000000000005</v>
      </c>
      <c r="O35" s="4">
        <v>0.67900000000000005</v>
      </c>
      <c r="P35" s="4">
        <v>0.91</v>
      </c>
      <c r="Q35" s="4">
        <f>AJ35-P35-O35-N35</f>
        <v>-2.2679999999999998</v>
      </c>
      <c r="R35" s="4">
        <v>0.57599999999999996</v>
      </c>
      <c r="S35" s="4">
        <v>0.47799999999999998</v>
      </c>
    </row>
    <row r="36" spans="2:148" s="6" customFormat="1" x14ac:dyDescent="0.35">
      <c r="B36" s="6" t="s">
        <v>44</v>
      </c>
      <c r="L36" s="6">
        <v>0</v>
      </c>
      <c r="N36" s="6">
        <v>0</v>
      </c>
      <c r="O36" s="6">
        <v>0</v>
      </c>
      <c r="P36" s="6">
        <v>0</v>
      </c>
      <c r="Q36" s="6">
        <f>AJ36-P36-O36-N36</f>
        <v>0</v>
      </c>
      <c r="R36" s="6">
        <v>0</v>
      </c>
      <c r="S36" s="6">
        <v>0</v>
      </c>
    </row>
    <row r="37" spans="2:148" s="4" customFormat="1" x14ac:dyDescent="0.35">
      <c r="B37" s="4" t="s">
        <v>54</v>
      </c>
      <c r="E37" s="4">
        <f>SUM(E34:E36)</f>
        <v>0</v>
      </c>
      <c r="F37" s="4">
        <f t="shared" ref="F37:V37" si="34">SUM(F34:F36)</f>
        <v>0</v>
      </c>
      <c r="G37" s="4">
        <f t="shared" si="34"/>
        <v>0</v>
      </c>
      <c r="H37" s="4">
        <f t="shared" si="34"/>
        <v>0</v>
      </c>
      <c r="I37" s="4">
        <f t="shared" si="34"/>
        <v>0</v>
      </c>
      <c r="J37" s="4">
        <f t="shared" si="34"/>
        <v>0</v>
      </c>
      <c r="K37" s="4">
        <f t="shared" si="34"/>
        <v>0</v>
      </c>
      <c r="L37" s="4">
        <f t="shared" si="34"/>
        <v>24.878</v>
      </c>
      <c r="M37" s="4">
        <f t="shared" si="34"/>
        <v>0</v>
      </c>
      <c r="N37" s="4">
        <f t="shared" si="34"/>
        <v>34.507000000000005</v>
      </c>
      <c r="O37" s="4">
        <f t="shared" si="34"/>
        <v>34.507000000000005</v>
      </c>
      <c r="P37" s="4">
        <f t="shared" si="34"/>
        <v>40.912999999999997</v>
      </c>
      <c r="Q37" s="4">
        <f t="shared" si="34"/>
        <v>-109.92700000000001</v>
      </c>
      <c r="R37" s="4">
        <f t="shared" si="34"/>
        <v>34.99</v>
      </c>
      <c r="S37" s="4">
        <f t="shared" si="34"/>
        <v>75.037999999999997</v>
      </c>
      <c r="T37" s="4">
        <f t="shared" si="34"/>
        <v>0</v>
      </c>
      <c r="U37" s="4">
        <f t="shared" si="34"/>
        <v>0</v>
      </c>
      <c r="V37" s="4">
        <f t="shared" si="34"/>
        <v>0</v>
      </c>
    </row>
    <row r="38" spans="2:148" s="1" customFormat="1" x14ac:dyDescent="0.35">
      <c r="B38" s="1" t="s">
        <v>19</v>
      </c>
    </row>
    <row r="39" spans="2:148" s="4" customFormat="1" x14ac:dyDescent="0.35">
      <c r="B39" s="4" t="s">
        <v>23</v>
      </c>
      <c r="L39" s="4">
        <v>175.55199999999999</v>
      </c>
      <c r="N39" s="4">
        <v>206.31200000000001</v>
      </c>
      <c r="O39" s="4">
        <v>266.85399999999998</v>
      </c>
      <c r="P39" s="4">
        <v>311.83699999999999</v>
      </c>
      <c r="Q39" s="4">
        <f>AJ39-P39-O39-N39</f>
        <v>391.88800000000003</v>
      </c>
      <c r="R39" s="4">
        <v>368.45</v>
      </c>
      <c r="S39" s="4">
        <v>424.30099999999999</v>
      </c>
      <c r="T39" s="4">
        <v>491.86200000000002</v>
      </c>
      <c r="AH39" s="4">
        <v>251.91300000000001</v>
      </c>
      <c r="AI39" s="4">
        <v>593.31200000000001</v>
      </c>
      <c r="AJ39" s="4">
        <v>1176.8910000000001</v>
      </c>
      <c r="AK39" s="4">
        <f>AJ39*(1+AK56)</f>
        <v>1765.3365000000001</v>
      </c>
      <c r="AL39" s="4">
        <f t="shared" ref="AL39:AQ39" si="35">AK39*(1+AL56)</f>
        <v>2648.0047500000001</v>
      </c>
      <c r="AM39" s="4">
        <f t="shared" si="35"/>
        <v>3972.0071250000001</v>
      </c>
      <c r="AN39" s="4">
        <f t="shared" si="35"/>
        <v>5958.0106875000001</v>
      </c>
      <c r="AO39" s="4">
        <f t="shared" si="35"/>
        <v>8937.0160312500011</v>
      </c>
      <c r="AP39" s="4">
        <f t="shared" si="35"/>
        <v>13405.524046875002</v>
      </c>
      <c r="AQ39" s="4">
        <f t="shared" si="35"/>
        <v>20108.286070312504</v>
      </c>
      <c r="AR39" s="4">
        <f>AQ39*(1+$AO$105)</f>
        <v>20309.36893101563</v>
      </c>
      <c r="AS39" s="4">
        <f t="shared" ref="AS39:DD39" si="36">AR39*(1+$AO$105)</f>
        <v>20512.462620325787</v>
      </c>
      <c r="AT39" s="4">
        <f t="shared" si="36"/>
        <v>20717.587246529045</v>
      </c>
      <c r="AU39" s="4">
        <f t="shared" si="36"/>
        <v>20924.763118994335</v>
      </c>
      <c r="AV39" s="4">
        <f t="shared" si="36"/>
        <v>21134.010750184279</v>
      </c>
      <c r="AW39" s="4">
        <f t="shared" si="36"/>
        <v>21345.350857686124</v>
      </c>
      <c r="AX39" s="4">
        <f t="shared" si="36"/>
        <v>21558.804366262986</v>
      </c>
      <c r="AY39" s="4">
        <f t="shared" si="36"/>
        <v>21774.392409925615</v>
      </c>
      <c r="AZ39" s="4">
        <f t="shared" si="36"/>
        <v>21992.136334024872</v>
      </c>
      <c r="BA39" s="4">
        <f t="shared" si="36"/>
        <v>22212.057697365122</v>
      </c>
      <c r="BB39" s="4">
        <f t="shared" si="36"/>
        <v>22434.178274338774</v>
      </c>
      <c r="BC39" s="4">
        <f t="shared" si="36"/>
        <v>22658.520057082162</v>
      </c>
      <c r="BD39" s="4">
        <f t="shared" si="36"/>
        <v>22885.105257652984</v>
      </c>
      <c r="BE39" s="4">
        <f t="shared" si="36"/>
        <v>23113.956310229514</v>
      </c>
      <c r="BF39" s="4">
        <f t="shared" si="36"/>
        <v>23345.095873331811</v>
      </c>
      <c r="BG39" s="4">
        <f t="shared" si="36"/>
        <v>23578.546832065131</v>
      </c>
      <c r="BH39" s="4">
        <f t="shared" si="36"/>
        <v>23814.332300385784</v>
      </c>
      <c r="BI39" s="4">
        <f t="shared" si="36"/>
        <v>24052.475623389641</v>
      </c>
      <c r="BJ39" s="4">
        <f t="shared" si="36"/>
        <v>24293.000379623536</v>
      </c>
      <c r="BK39" s="4">
        <f t="shared" si="36"/>
        <v>24535.930383419771</v>
      </c>
      <c r="BL39" s="4">
        <f t="shared" si="36"/>
        <v>24781.289687253968</v>
      </c>
      <c r="BM39" s="4">
        <f t="shared" si="36"/>
        <v>25029.102584126507</v>
      </c>
      <c r="BN39" s="4">
        <f t="shared" si="36"/>
        <v>25279.393609967774</v>
      </c>
      <c r="BO39" s="4">
        <f t="shared" si="36"/>
        <v>25532.187546067453</v>
      </c>
      <c r="BP39" s="4">
        <f t="shared" si="36"/>
        <v>25787.509421528128</v>
      </c>
      <c r="BQ39" s="4">
        <f t="shared" si="36"/>
        <v>26045.384515743408</v>
      </c>
      <c r="BR39" s="4">
        <f t="shared" si="36"/>
        <v>26305.838360900842</v>
      </c>
      <c r="BS39" s="4">
        <f t="shared" si="36"/>
        <v>26568.89674450985</v>
      </c>
      <c r="BT39" s="4">
        <f t="shared" si="36"/>
        <v>26834.585711954947</v>
      </c>
      <c r="BU39" s="4">
        <f t="shared" si="36"/>
        <v>27102.931569074499</v>
      </c>
      <c r="BV39" s="4">
        <f t="shared" si="36"/>
        <v>27373.960884765245</v>
      </c>
      <c r="BW39" s="4">
        <f t="shared" si="36"/>
        <v>27647.700493612898</v>
      </c>
      <c r="BX39" s="4">
        <f t="shared" si="36"/>
        <v>27924.177498549026</v>
      </c>
      <c r="BY39" s="4">
        <f t="shared" si="36"/>
        <v>28203.419273534517</v>
      </c>
      <c r="BZ39" s="4">
        <f t="shared" si="36"/>
        <v>28485.453466269861</v>
      </c>
      <c r="CA39" s="4">
        <f t="shared" si="36"/>
        <v>28770.30800093256</v>
      </c>
      <c r="CB39" s="4">
        <f t="shared" si="36"/>
        <v>29058.011080941887</v>
      </c>
      <c r="CC39" s="4">
        <f t="shared" si="36"/>
        <v>29348.591191751308</v>
      </c>
      <c r="CD39" s="4">
        <f t="shared" si="36"/>
        <v>29642.07710366882</v>
      </c>
      <c r="CE39" s="4">
        <f t="shared" si="36"/>
        <v>29938.49787470551</v>
      </c>
      <c r="CF39" s="4">
        <f t="shared" si="36"/>
        <v>30237.882853452567</v>
      </c>
      <c r="CG39" s="4">
        <f t="shared" si="36"/>
        <v>30540.261681987093</v>
      </c>
      <c r="CH39" s="4">
        <f t="shared" si="36"/>
        <v>30845.664298806965</v>
      </c>
      <c r="CI39" s="4">
        <f t="shared" si="36"/>
        <v>31154.120941795034</v>
      </c>
      <c r="CJ39" s="4">
        <f t="shared" si="36"/>
        <v>31465.662151212986</v>
      </c>
      <c r="CK39" s="4">
        <f t="shared" si="36"/>
        <v>31780.318772725117</v>
      </c>
      <c r="CL39" s="4">
        <f t="shared" si="36"/>
        <v>32098.121960452369</v>
      </c>
      <c r="CM39" s="4">
        <f t="shared" si="36"/>
        <v>32419.103180056893</v>
      </c>
      <c r="CN39" s="4">
        <f t="shared" si="36"/>
        <v>32743.294211857461</v>
      </c>
      <c r="CO39" s="4">
        <f t="shared" si="36"/>
        <v>33070.727153976033</v>
      </c>
      <c r="CP39" s="4">
        <f t="shared" si="36"/>
        <v>33401.434425515792</v>
      </c>
      <c r="CQ39" s="4">
        <f t="shared" si="36"/>
        <v>33735.448769770948</v>
      </c>
      <c r="CR39" s="4">
        <f t="shared" si="36"/>
        <v>34072.803257468659</v>
      </c>
      <c r="CS39" s="4">
        <f t="shared" si="36"/>
        <v>34413.531290043342</v>
      </c>
      <c r="CT39" s="4">
        <f t="shared" si="36"/>
        <v>34757.666602943777</v>
      </c>
      <c r="CU39" s="4">
        <f t="shared" si="36"/>
        <v>35105.243268973216</v>
      </c>
      <c r="CV39" s="4">
        <f t="shared" si="36"/>
        <v>35456.295701662952</v>
      </c>
      <c r="CW39" s="4">
        <f t="shared" si="36"/>
        <v>35810.858658679579</v>
      </c>
      <c r="CX39" s="4">
        <f t="shared" si="36"/>
        <v>36168.967245266373</v>
      </c>
      <c r="CY39" s="4">
        <f t="shared" si="36"/>
        <v>36530.656917719039</v>
      </c>
      <c r="CZ39" s="4">
        <f t="shared" si="36"/>
        <v>36895.963486896231</v>
      </c>
      <c r="DA39" s="4">
        <f t="shared" si="36"/>
        <v>37264.92312176519</v>
      </c>
      <c r="DB39" s="4">
        <f t="shared" si="36"/>
        <v>37637.572352982839</v>
      </c>
      <c r="DC39" s="4">
        <f t="shared" si="36"/>
        <v>38013.948076512665</v>
      </c>
      <c r="DD39" s="4">
        <f t="shared" si="36"/>
        <v>38394.087557277795</v>
      </c>
      <c r="DE39" s="4">
        <f t="shared" ref="DE39:ER39" si="37">DD39*(1+$AO$105)</f>
        <v>38778.028432850573</v>
      </c>
      <c r="DF39" s="4">
        <f t="shared" si="37"/>
        <v>39165.808717179076</v>
      </c>
      <c r="DG39" s="4">
        <f t="shared" si="37"/>
        <v>39557.466804350865</v>
      </c>
      <c r="DH39" s="4">
        <f t="shared" si="37"/>
        <v>39953.041472394376</v>
      </c>
      <c r="DI39" s="4">
        <f t="shared" si="37"/>
        <v>40352.57188711832</v>
      </c>
      <c r="DJ39" s="4">
        <f t="shared" si="37"/>
        <v>40756.097605989504</v>
      </c>
      <c r="DK39" s="4">
        <f t="shared" si="37"/>
        <v>41163.6585820494</v>
      </c>
      <c r="DL39" s="4">
        <f t="shared" si="37"/>
        <v>41575.295167869896</v>
      </c>
      <c r="DM39" s="4">
        <f t="shared" si="37"/>
        <v>41991.048119548592</v>
      </c>
      <c r="DN39" s="4">
        <f t="shared" si="37"/>
        <v>42410.958600744081</v>
      </c>
      <c r="DO39" s="4">
        <f t="shared" si="37"/>
        <v>42835.068186751523</v>
      </c>
      <c r="DP39" s="4">
        <f t="shared" si="37"/>
        <v>43263.418868619039</v>
      </c>
      <c r="DQ39" s="4">
        <f t="shared" si="37"/>
        <v>43696.053057305231</v>
      </c>
      <c r="DR39" s="4">
        <f t="shared" si="37"/>
        <v>44133.013587878282</v>
      </c>
      <c r="DS39" s="4">
        <f t="shared" si="37"/>
        <v>44574.343723757069</v>
      </c>
      <c r="DT39" s="4">
        <f t="shared" si="37"/>
        <v>45020.087160994641</v>
      </c>
      <c r="DU39" s="4">
        <f t="shared" si="37"/>
        <v>45470.288032604585</v>
      </c>
      <c r="DV39" s="4">
        <f t="shared" si="37"/>
        <v>45924.990912930632</v>
      </c>
      <c r="DW39" s="4">
        <f t="shared" si="37"/>
        <v>46384.240822059939</v>
      </c>
      <c r="DX39" s="4">
        <f t="shared" si="37"/>
        <v>46848.083230280536</v>
      </c>
      <c r="DY39" s="4">
        <f t="shared" si="37"/>
        <v>47316.56406258334</v>
      </c>
      <c r="DZ39" s="4">
        <f t="shared" si="37"/>
        <v>47789.729703209174</v>
      </c>
      <c r="EA39" s="4">
        <f t="shared" si="37"/>
        <v>48267.627000241264</v>
      </c>
      <c r="EB39" s="4">
        <f t="shared" si="37"/>
        <v>48750.303270243676</v>
      </c>
      <c r="EC39" s="4">
        <f t="shared" si="37"/>
        <v>49237.806302946112</v>
      </c>
      <c r="ED39" s="4">
        <f t="shared" si="37"/>
        <v>49730.184365975576</v>
      </c>
      <c r="EE39" s="4">
        <f t="shared" si="37"/>
        <v>50227.486209635332</v>
      </c>
      <c r="EF39" s="4">
        <f t="shared" si="37"/>
        <v>50729.761071731686</v>
      </c>
      <c r="EG39" s="4">
        <f t="shared" si="37"/>
        <v>51237.058682449002</v>
      </c>
      <c r="EH39" s="4">
        <f t="shared" si="37"/>
        <v>51749.429269273489</v>
      </c>
      <c r="EI39" s="4">
        <f t="shared" si="37"/>
        <v>52266.923561966221</v>
      </c>
      <c r="EJ39" s="4">
        <f t="shared" si="37"/>
        <v>52789.592797585887</v>
      </c>
      <c r="EK39" s="4">
        <f t="shared" si="37"/>
        <v>53317.488725561743</v>
      </c>
      <c r="EL39" s="4">
        <f t="shared" si="37"/>
        <v>53850.663612817363</v>
      </c>
      <c r="EM39" s="4">
        <f t="shared" si="37"/>
        <v>54389.170248945535</v>
      </c>
      <c r="EN39" s="4">
        <f t="shared" si="37"/>
        <v>54933.061951434989</v>
      </c>
      <c r="EO39" s="4">
        <f t="shared" si="37"/>
        <v>55482.392570949341</v>
      </c>
      <c r="EP39" s="4">
        <f t="shared" si="37"/>
        <v>56037.216496658839</v>
      </c>
      <c r="EQ39" s="4">
        <f t="shared" si="37"/>
        <v>56597.588661625428</v>
      </c>
      <c r="ER39" s="4">
        <f t="shared" si="37"/>
        <v>57163.56454824168</v>
      </c>
    </row>
    <row r="40" spans="2:148" s="6" customFormat="1" x14ac:dyDescent="0.35">
      <c r="B40" s="6" t="s">
        <v>29</v>
      </c>
      <c r="L40" s="6">
        <v>144.00800000000001</v>
      </c>
      <c r="N40" s="6">
        <v>171.11799999999999</v>
      </c>
      <c r="O40" s="6">
        <v>224.00700000000001</v>
      </c>
      <c r="P40" s="6">
        <v>258.928</v>
      </c>
      <c r="Q40" s="6">
        <f>AJ40-P40-O40-N40</f>
        <v>333.09900000000005</v>
      </c>
      <c r="R40" s="6">
        <v>298.34300000000002</v>
      </c>
      <c r="S40" s="6">
        <v>380.13900000000001</v>
      </c>
      <c r="T40" s="6">
        <v>424.45600000000002</v>
      </c>
      <c r="AH40" s="6">
        <v>241.46600000000001</v>
      </c>
      <c r="AI40" s="6">
        <v>493.66500000000002</v>
      </c>
      <c r="AJ40" s="6">
        <v>987.15200000000004</v>
      </c>
    </row>
    <row r="41" spans="2:148" s="4" customFormat="1" x14ac:dyDescent="0.35">
      <c r="B41" s="4" t="s">
        <v>24</v>
      </c>
      <c r="E41" s="4">
        <f>E39-E40</f>
        <v>0</v>
      </c>
      <c r="F41" s="4">
        <f t="shared" ref="F41:V41" si="38">F39-F40</f>
        <v>0</v>
      </c>
      <c r="G41" s="4">
        <f t="shared" si="38"/>
        <v>0</v>
      </c>
      <c r="H41" s="4">
        <f t="shared" si="38"/>
        <v>0</v>
      </c>
      <c r="I41" s="4">
        <f t="shared" si="38"/>
        <v>0</v>
      </c>
      <c r="J41" s="4">
        <f t="shared" si="38"/>
        <v>0</v>
      </c>
      <c r="K41" s="4">
        <f t="shared" si="38"/>
        <v>0</v>
      </c>
      <c r="L41" s="4">
        <f t="shared" si="38"/>
        <v>31.543999999999983</v>
      </c>
      <c r="M41" s="4">
        <f t="shared" si="38"/>
        <v>0</v>
      </c>
      <c r="N41" s="4">
        <f t="shared" si="38"/>
        <v>35.194000000000017</v>
      </c>
      <c r="O41" s="4">
        <f t="shared" si="38"/>
        <v>42.84699999999998</v>
      </c>
      <c r="P41" s="4">
        <f t="shared" si="38"/>
        <v>52.908999999999992</v>
      </c>
      <c r="Q41" s="4">
        <f t="shared" si="38"/>
        <v>58.788999999999987</v>
      </c>
      <c r="R41" s="4">
        <f t="shared" si="38"/>
        <v>70.106999999999971</v>
      </c>
      <c r="S41" s="4">
        <f t="shared" si="38"/>
        <v>44.161999999999978</v>
      </c>
      <c r="T41" s="4">
        <f t="shared" si="38"/>
        <v>67.406000000000006</v>
      </c>
      <c r="U41" s="4">
        <f t="shared" si="38"/>
        <v>0</v>
      </c>
      <c r="V41" s="4">
        <f t="shared" si="38"/>
        <v>0</v>
      </c>
      <c r="AB41" s="4">
        <f>AB39-AB40</f>
        <v>0</v>
      </c>
      <c r="AC41" s="4">
        <f t="shared" ref="AC41:AI41" si="39">AC39-AC40</f>
        <v>0</v>
      </c>
      <c r="AD41" s="4">
        <f t="shared" si="39"/>
        <v>0</v>
      </c>
      <c r="AE41" s="4">
        <f t="shared" si="39"/>
        <v>0</v>
      </c>
      <c r="AF41" s="4">
        <f t="shared" si="39"/>
        <v>0</v>
      </c>
      <c r="AG41" s="4">
        <f t="shared" si="39"/>
        <v>0</v>
      </c>
      <c r="AH41" s="4">
        <f t="shared" si="39"/>
        <v>10.447000000000003</v>
      </c>
      <c r="AI41" s="4">
        <f t="shared" si="39"/>
        <v>99.646999999999991</v>
      </c>
      <c r="AJ41" s="4">
        <f>AJ39-AJ40</f>
        <v>189.73900000000003</v>
      </c>
      <c r="AK41" s="4">
        <f>AK39*AK58</f>
        <v>264.80047500000001</v>
      </c>
      <c r="AL41" s="4">
        <f t="shared" ref="AL41:AQ41" si="40">AL39*AL58</f>
        <v>397.20071250000001</v>
      </c>
      <c r="AM41" s="4">
        <f t="shared" si="40"/>
        <v>595.80106875000001</v>
      </c>
      <c r="AN41" s="4">
        <f t="shared" si="40"/>
        <v>893.70160312500002</v>
      </c>
      <c r="AO41" s="4">
        <f t="shared" si="40"/>
        <v>1340.5524046875</v>
      </c>
      <c r="AP41" s="4">
        <f t="shared" si="40"/>
        <v>2010.8286070312502</v>
      </c>
      <c r="AQ41" s="4">
        <f t="shared" si="40"/>
        <v>3016.2429105468755</v>
      </c>
    </row>
    <row r="42" spans="2:148" s="4" customFormat="1" x14ac:dyDescent="0.35">
      <c r="B42" s="4" t="s">
        <v>30</v>
      </c>
      <c r="L42" s="4">
        <v>35.14</v>
      </c>
      <c r="N42" s="4">
        <v>50.74</v>
      </c>
      <c r="O42" s="4">
        <v>49.665999999999997</v>
      </c>
      <c r="P42" s="4">
        <v>48.844999999999999</v>
      </c>
      <c r="Q42" s="4">
        <f>AJ42-P42-O42-N42</f>
        <v>45.791000000000004</v>
      </c>
      <c r="R42" s="4">
        <v>42.143999999999998</v>
      </c>
      <c r="S42" s="4">
        <v>46.462000000000003</v>
      </c>
      <c r="T42" s="4">
        <v>44.722000000000001</v>
      </c>
      <c r="AH42" s="4">
        <v>73.385999999999996</v>
      </c>
      <c r="AI42" s="4">
        <v>124.14100000000001</v>
      </c>
      <c r="AJ42" s="4">
        <v>195.042</v>
      </c>
      <c r="AK42" s="4">
        <f>AK39*AK61</f>
        <v>388.37403</v>
      </c>
      <c r="AL42" s="4">
        <f t="shared" ref="AL42:AQ42" si="41">AL39*AL61</f>
        <v>0</v>
      </c>
      <c r="AM42" s="4">
        <f t="shared" si="41"/>
        <v>0</v>
      </c>
      <c r="AN42" s="4">
        <f t="shared" si="41"/>
        <v>0</v>
      </c>
      <c r="AO42" s="4">
        <f t="shared" si="41"/>
        <v>0</v>
      </c>
      <c r="AP42" s="4">
        <f t="shared" si="41"/>
        <v>0</v>
      </c>
      <c r="AQ42" s="4">
        <f t="shared" si="41"/>
        <v>0</v>
      </c>
    </row>
    <row r="43" spans="2:148" s="6" customFormat="1" x14ac:dyDescent="0.35">
      <c r="B43" s="6" t="s">
        <v>31</v>
      </c>
      <c r="L43" s="6">
        <v>29.434999999999999</v>
      </c>
      <c r="N43" s="6">
        <v>54.023000000000003</v>
      </c>
      <c r="O43" s="6">
        <v>50.898000000000003</v>
      </c>
      <c r="P43" s="6">
        <v>46.073</v>
      </c>
      <c r="Q43" s="4">
        <f>AJ43-P43-O43-N43</f>
        <v>66.932999999999993</v>
      </c>
      <c r="R43" s="6">
        <v>47.012</v>
      </c>
      <c r="S43" s="6">
        <v>48.652000000000001</v>
      </c>
      <c r="T43" s="6">
        <v>47.871000000000002</v>
      </c>
      <c r="AH43" s="6">
        <v>59.442</v>
      </c>
      <c r="AI43" s="6">
        <v>115.881</v>
      </c>
      <c r="AJ43" s="6">
        <v>217.92699999999999</v>
      </c>
      <c r="AK43" s="6">
        <f>AK39*AK62</f>
        <v>370.720665</v>
      </c>
      <c r="AL43" s="6">
        <f t="shared" ref="AL43:AQ43" si="42">AL39*AL62</f>
        <v>0</v>
      </c>
      <c r="AM43" s="6">
        <f t="shared" si="42"/>
        <v>0</v>
      </c>
      <c r="AN43" s="6">
        <f t="shared" si="42"/>
        <v>0</v>
      </c>
      <c r="AO43" s="6">
        <f t="shared" si="42"/>
        <v>0</v>
      </c>
      <c r="AP43" s="6">
        <f t="shared" si="42"/>
        <v>0</v>
      </c>
      <c r="AQ43" s="6">
        <f t="shared" si="42"/>
        <v>0</v>
      </c>
    </row>
    <row r="44" spans="2:148" s="7" customFormat="1" x14ac:dyDescent="0.35">
      <c r="B44" s="7" t="s">
        <v>32</v>
      </c>
      <c r="E44" s="7">
        <f>SUM(E42:E43)</f>
        <v>0</v>
      </c>
      <c r="F44" s="7">
        <f t="shared" ref="F44:V44" si="43">SUM(F42:F43)</f>
        <v>0</v>
      </c>
      <c r="G44" s="7">
        <f t="shared" si="43"/>
        <v>0</v>
      </c>
      <c r="H44" s="7">
        <f t="shared" si="43"/>
        <v>0</v>
      </c>
      <c r="I44" s="7">
        <f t="shared" si="43"/>
        <v>0</v>
      </c>
      <c r="J44" s="7">
        <f t="shared" si="43"/>
        <v>0</v>
      </c>
      <c r="K44" s="7">
        <f t="shared" si="43"/>
        <v>0</v>
      </c>
      <c r="L44" s="7">
        <f t="shared" si="43"/>
        <v>64.575000000000003</v>
      </c>
      <c r="M44" s="7">
        <f t="shared" si="43"/>
        <v>0</v>
      </c>
      <c r="N44" s="7">
        <f t="shared" si="43"/>
        <v>104.76300000000001</v>
      </c>
      <c r="O44" s="7">
        <f t="shared" si="43"/>
        <v>100.56399999999999</v>
      </c>
      <c r="P44" s="7">
        <f t="shared" si="43"/>
        <v>94.918000000000006</v>
      </c>
      <c r="Q44" s="7">
        <f t="shared" si="43"/>
        <v>112.72399999999999</v>
      </c>
      <c r="R44" s="7">
        <f t="shared" si="43"/>
        <v>89.156000000000006</v>
      </c>
      <c r="S44" s="7">
        <f t="shared" si="43"/>
        <v>95.114000000000004</v>
      </c>
      <c r="T44" s="7">
        <f t="shared" si="43"/>
        <v>92.593000000000004</v>
      </c>
      <c r="U44" s="7">
        <f t="shared" si="43"/>
        <v>0</v>
      </c>
      <c r="V44" s="7">
        <f t="shared" si="43"/>
        <v>0</v>
      </c>
      <c r="AB44" s="7">
        <f>SUM(AB42:AB43)</f>
        <v>0</v>
      </c>
      <c r="AC44" s="7">
        <f t="shared" ref="AC44:AI44" si="44">SUM(AC42:AC43)</f>
        <v>0</v>
      </c>
      <c r="AD44" s="7">
        <f t="shared" si="44"/>
        <v>0</v>
      </c>
      <c r="AE44" s="7">
        <f t="shared" si="44"/>
        <v>0</v>
      </c>
      <c r="AF44" s="7">
        <f t="shared" si="44"/>
        <v>0</v>
      </c>
      <c r="AG44" s="7">
        <f t="shared" si="44"/>
        <v>0</v>
      </c>
      <c r="AH44" s="7">
        <f t="shared" si="44"/>
        <v>132.828</v>
      </c>
      <c r="AI44" s="7">
        <f t="shared" si="44"/>
        <v>240.02199999999999</v>
      </c>
      <c r="AJ44" s="7">
        <f>SUM(AJ42:AJ43)</f>
        <v>412.96899999999999</v>
      </c>
      <c r="AK44" s="7">
        <f t="shared" ref="AK44:AQ44" si="45">SUM(AK42:AK43)</f>
        <v>759.094695</v>
      </c>
      <c r="AL44" s="7">
        <f t="shared" si="45"/>
        <v>0</v>
      </c>
      <c r="AM44" s="7">
        <f t="shared" si="45"/>
        <v>0</v>
      </c>
      <c r="AN44" s="7">
        <f t="shared" si="45"/>
        <v>0</v>
      </c>
      <c r="AO44" s="7">
        <f t="shared" si="45"/>
        <v>0</v>
      </c>
      <c r="AP44" s="7">
        <f t="shared" si="45"/>
        <v>0</v>
      </c>
      <c r="AQ44" s="7">
        <f t="shared" si="45"/>
        <v>0</v>
      </c>
    </row>
    <row r="45" spans="2:148" s="4" customFormat="1" x14ac:dyDescent="0.35">
      <c r="B45" s="4" t="s">
        <v>33</v>
      </c>
      <c r="E45" s="4">
        <f>E41-E44</f>
        <v>0</v>
      </c>
      <c r="F45" s="4">
        <f t="shared" ref="F45:V45" si="46">F41-F44</f>
        <v>0</v>
      </c>
      <c r="G45" s="4">
        <f t="shared" si="46"/>
        <v>0</v>
      </c>
      <c r="H45" s="4">
        <f t="shared" si="46"/>
        <v>0</v>
      </c>
      <c r="I45" s="4">
        <f t="shared" si="46"/>
        <v>0</v>
      </c>
      <c r="J45" s="4">
        <f t="shared" si="46"/>
        <v>0</v>
      </c>
      <c r="K45" s="4">
        <f t="shared" si="46"/>
        <v>0</v>
      </c>
      <c r="L45" s="4">
        <f t="shared" si="46"/>
        <v>-33.03100000000002</v>
      </c>
      <c r="M45" s="4">
        <f t="shared" si="46"/>
        <v>0</v>
      </c>
      <c r="N45" s="4">
        <f t="shared" si="46"/>
        <v>-69.568999999999988</v>
      </c>
      <c r="O45" s="4">
        <f t="shared" si="46"/>
        <v>-57.717000000000013</v>
      </c>
      <c r="P45" s="4">
        <f t="shared" si="46"/>
        <v>-42.009000000000015</v>
      </c>
      <c r="Q45" s="4">
        <f t="shared" si="46"/>
        <v>-53.935000000000002</v>
      </c>
      <c r="R45" s="4">
        <f t="shared" si="46"/>
        <v>-19.049000000000035</v>
      </c>
      <c r="S45" s="4">
        <f t="shared" si="46"/>
        <v>-50.952000000000027</v>
      </c>
      <c r="T45" s="4">
        <f t="shared" si="46"/>
        <v>-25.186999999999998</v>
      </c>
      <c r="U45" s="4">
        <f t="shared" si="46"/>
        <v>0</v>
      </c>
      <c r="V45" s="4">
        <f t="shared" si="46"/>
        <v>0</v>
      </c>
      <c r="AB45" s="4">
        <f>AB41-AB44</f>
        <v>0</v>
      </c>
      <c r="AC45" s="4">
        <f t="shared" ref="AC45:AI45" si="47">AC41-AC44</f>
        <v>0</v>
      </c>
      <c r="AD45" s="4">
        <f t="shared" si="47"/>
        <v>0</v>
      </c>
      <c r="AE45" s="4">
        <f t="shared" si="47"/>
        <v>0</v>
      </c>
      <c r="AF45" s="4">
        <f t="shared" si="47"/>
        <v>0</v>
      </c>
      <c r="AG45" s="4">
        <f t="shared" si="47"/>
        <v>0</v>
      </c>
      <c r="AH45" s="4">
        <f t="shared" si="47"/>
        <v>-122.381</v>
      </c>
      <c r="AI45" s="4">
        <f t="shared" si="47"/>
        <v>-140.375</v>
      </c>
      <c r="AJ45" s="4">
        <f>AJ41-AJ44</f>
        <v>-223.22999999999996</v>
      </c>
      <c r="AK45" s="4">
        <f t="shared" ref="AK45:AQ45" si="48">AK41-AK44</f>
        <v>-494.29422</v>
      </c>
      <c r="AL45" s="4">
        <f t="shared" si="48"/>
        <v>397.20071250000001</v>
      </c>
      <c r="AM45" s="4">
        <f t="shared" si="48"/>
        <v>595.80106875000001</v>
      </c>
      <c r="AN45" s="4">
        <f t="shared" si="48"/>
        <v>893.70160312500002</v>
      </c>
      <c r="AO45" s="4">
        <f t="shared" si="48"/>
        <v>1340.5524046875</v>
      </c>
      <c r="AP45" s="4">
        <f t="shared" si="48"/>
        <v>2010.8286070312502</v>
      </c>
      <c r="AQ45" s="4">
        <f t="shared" si="48"/>
        <v>3016.2429105468755</v>
      </c>
    </row>
    <row r="46" spans="2:148" s="6" customFormat="1" x14ac:dyDescent="0.35">
      <c r="B46" s="6" t="s">
        <v>34</v>
      </c>
      <c r="L46" s="6">
        <v>0.156</v>
      </c>
      <c r="N46" s="6">
        <v>1.8340000000000001</v>
      </c>
      <c r="O46" s="6">
        <v>2.2839999999999998</v>
      </c>
      <c r="P46" s="6">
        <v>2.9369999999999998</v>
      </c>
      <c r="Q46" s="6">
        <f>AJ46-P46-O46-N46</f>
        <v>3.661</v>
      </c>
      <c r="R46" s="6">
        <v>6.1989999999999998</v>
      </c>
      <c r="S46" s="6">
        <v>9.8119999999999994</v>
      </c>
      <c r="T46" s="6">
        <v>11.615</v>
      </c>
      <c r="AH46" s="6">
        <v>6.7000000000000004E-2</v>
      </c>
      <c r="AI46" s="6">
        <v>1.286</v>
      </c>
      <c r="AJ46" s="6">
        <v>10.715999999999999</v>
      </c>
      <c r="AK46" s="6">
        <v>0</v>
      </c>
      <c r="AL46" s="6">
        <v>0</v>
      </c>
      <c r="AM46" s="6">
        <v>0</v>
      </c>
      <c r="AN46" s="6">
        <v>0</v>
      </c>
      <c r="AO46" s="6">
        <v>0</v>
      </c>
      <c r="AP46" s="6">
        <v>0</v>
      </c>
      <c r="AQ46" s="6">
        <v>0</v>
      </c>
    </row>
    <row r="47" spans="2:148" s="4" customFormat="1" x14ac:dyDescent="0.35">
      <c r="B47" s="4" t="s">
        <v>35</v>
      </c>
      <c r="E47" s="4">
        <f>E45+E46</f>
        <v>0</v>
      </c>
      <c r="F47" s="4">
        <f t="shared" ref="F47:V47" si="49">F45+F46</f>
        <v>0</v>
      </c>
      <c r="G47" s="4">
        <f t="shared" si="49"/>
        <v>0</v>
      </c>
      <c r="H47" s="4">
        <f t="shared" si="49"/>
        <v>0</v>
      </c>
      <c r="I47" s="4">
        <f t="shared" si="49"/>
        <v>0</v>
      </c>
      <c r="J47" s="4">
        <f t="shared" si="49"/>
        <v>0</v>
      </c>
      <c r="K47" s="4">
        <f t="shared" si="49"/>
        <v>0</v>
      </c>
      <c r="L47" s="4">
        <f t="shared" si="49"/>
        <v>-32.875000000000021</v>
      </c>
      <c r="M47" s="4">
        <f t="shared" si="49"/>
        <v>0</v>
      </c>
      <c r="N47" s="4">
        <f t="shared" si="49"/>
        <v>-67.734999999999985</v>
      </c>
      <c r="O47" s="4">
        <f t="shared" si="49"/>
        <v>-55.433000000000014</v>
      </c>
      <c r="P47" s="4">
        <f t="shared" si="49"/>
        <v>-39.072000000000017</v>
      </c>
      <c r="Q47" s="4">
        <f t="shared" si="49"/>
        <v>-50.274000000000001</v>
      </c>
      <c r="R47" s="4">
        <f t="shared" si="49"/>
        <v>-12.850000000000035</v>
      </c>
      <c r="S47" s="4">
        <f t="shared" si="49"/>
        <v>-41.140000000000029</v>
      </c>
      <c r="T47" s="4">
        <f t="shared" si="49"/>
        <v>-13.571999999999997</v>
      </c>
      <c r="U47" s="4">
        <f t="shared" si="49"/>
        <v>0</v>
      </c>
      <c r="V47" s="4">
        <f t="shared" si="49"/>
        <v>0</v>
      </c>
      <c r="AB47" s="4">
        <f>AB45+AB46</f>
        <v>0</v>
      </c>
      <c r="AC47" s="4">
        <f t="shared" ref="AC47:AI47" si="50">AC45+AC46</f>
        <v>0</v>
      </c>
      <c r="AD47" s="4">
        <f t="shared" si="50"/>
        <v>0</v>
      </c>
      <c r="AE47" s="4">
        <f t="shared" si="50"/>
        <v>0</v>
      </c>
      <c r="AF47" s="4">
        <f t="shared" si="50"/>
        <v>0</v>
      </c>
      <c r="AG47" s="4">
        <f t="shared" si="50"/>
        <v>0</v>
      </c>
      <c r="AH47" s="4">
        <f t="shared" si="50"/>
        <v>-122.31400000000001</v>
      </c>
      <c r="AI47" s="4">
        <f t="shared" si="50"/>
        <v>-139.089</v>
      </c>
      <c r="AJ47" s="4">
        <f>AJ45+AJ46</f>
        <v>-212.51399999999995</v>
      </c>
      <c r="AK47" s="4">
        <f t="shared" ref="AK47:AQ47" si="51">AK45+AK46</f>
        <v>-494.29422</v>
      </c>
      <c r="AL47" s="4">
        <f t="shared" si="51"/>
        <v>397.20071250000001</v>
      </c>
      <c r="AM47" s="4">
        <f t="shared" si="51"/>
        <v>595.80106875000001</v>
      </c>
      <c r="AN47" s="4">
        <f t="shared" si="51"/>
        <v>893.70160312500002</v>
      </c>
      <c r="AO47" s="4">
        <f t="shared" si="51"/>
        <v>1340.5524046875</v>
      </c>
      <c r="AP47" s="4">
        <f t="shared" si="51"/>
        <v>2010.8286070312502</v>
      </c>
      <c r="AQ47" s="4">
        <f t="shared" si="51"/>
        <v>3016.2429105468755</v>
      </c>
    </row>
    <row r="48" spans="2:148" s="4" customFormat="1" x14ac:dyDescent="0.35">
      <c r="B48" s="4" t="s">
        <v>38</v>
      </c>
      <c r="L48" s="4">
        <v>0</v>
      </c>
      <c r="N48" s="4">
        <v>-0.251</v>
      </c>
      <c r="O48" s="4">
        <v>1.7000000000000001E-2</v>
      </c>
      <c r="P48" s="4">
        <v>-5.0000000000000001E-3</v>
      </c>
      <c r="Q48" s="4">
        <f>AJ48-P48-O48-N48</f>
        <v>4.859</v>
      </c>
      <c r="R48" s="4">
        <v>-0.11700000000000001</v>
      </c>
      <c r="S48" s="4">
        <v>0.188</v>
      </c>
      <c r="T48" s="4">
        <v>-9.5000000000000001E-2</v>
      </c>
      <c r="AH48" s="4">
        <v>0</v>
      </c>
      <c r="AI48" s="4">
        <v>0</v>
      </c>
      <c r="AJ48" s="4">
        <v>4.62</v>
      </c>
      <c r="AK48" s="4">
        <f>AK47*AK59</f>
        <v>0</v>
      </c>
      <c r="AL48" s="4">
        <f t="shared" ref="AL48:AQ48" si="52">AL47*AL59</f>
        <v>99.300178125000002</v>
      </c>
      <c r="AM48" s="4">
        <f t="shared" si="52"/>
        <v>148.9502671875</v>
      </c>
      <c r="AN48" s="4">
        <f t="shared" si="52"/>
        <v>223.42540078125</v>
      </c>
      <c r="AO48" s="4">
        <f t="shared" si="52"/>
        <v>335.13810117187501</v>
      </c>
      <c r="AP48" s="4">
        <f t="shared" si="52"/>
        <v>502.70715175781254</v>
      </c>
      <c r="AQ48" s="4">
        <f t="shared" si="52"/>
        <v>754.06072763671887</v>
      </c>
    </row>
    <row r="49" spans="2:148" s="6" customFormat="1" x14ac:dyDescent="0.35">
      <c r="B49" s="6" t="s">
        <v>39</v>
      </c>
      <c r="L49" s="6">
        <f>-19.178-12.383</f>
        <v>-31.561</v>
      </c>
      <c r="N49" s="6">
        <v>-60.792999999999999</v>
      </c>
      <c r="O49" s="6">
        <v>-49.298000000000002</v>
      </c>
      <c r="P49" s="6">
        <v>-34.729999999999997</v>
      </c>
      <c r="Q49" s="6">
        <f>AJ49-P49-O49-N49</f>
        <v>-39.207000000000001</v>
      </c>
      <c r="R49" s="6">
        <v>-11.039</v>
      </c>
      <c r="S49" s="6">
        <v>-34.372</v>
      </c>
      <c r="T49" s="6">
        <f>-11.716+0.537</f>
        <v>-11.178999999999998</v>
      </c>
      <c r="AH49" s="6">
        <v>-122.31399999999999</v>
      </c>
      <c r="AI49" s="6">
        <f>-72.134-60.092</f>
        <v>-132.226</v>
      </c>
      <c r="AJ49" s="6">
        <v>-184.02799999999999</v>
      </c>
      <c r="AK49" s="6">
        <v>0</v>
      </c>
    </row>
    <row r="50" spans="2:148" s="4" customFormat="1" x14ac:dyDescent="0.35">
      <c r="B50" s="4" t="s">
        <v>36</v>
      </c>
      <c r="E50" s="4">
        <f>E47+E48-E49</f>
        <v>0</v>
      </c>
      <c r="F50" s="4">
        <f t="shared" ref="F50:V50" si="53">F47+F48-F49</f>
        <v>0</v>
      </c>
      <c r="G50" s="4">
        <f t="shared" si="53"/>
        <v>0</v>
      </c>
      <c r="H50" s="4">
        <f t="shared" si="53"/>
        <v>0</v>
      </c>
      <c r="I50" s="4">
        <f t="shared" si="53"/>
        <v>0</v>
      </c>
      <c r="J50" s="4">
        <f t="shared" si="53"/>
        <v>0</v>
      </c>
      <c r="K50" s="4">
        <f t="shared" si="53"/>
        <v>0</v>
      </c>
      <c r="L50" s="4">
        <f t="shared" si="53"/>
        <v>-1.3140000000000214</v>
      </c>
      <c r="M50" s="4">
        <f t="shared" si="53"/>
        <v>0</v>
      </c>
      <c r="N50" s="4">
        <f t="shared" si="53"/>
        <v>-7.1929999999999907</v>
      </c>
      <c r="O50" s="4">
        <f t="shared" si="53"/>
        <v>-6.1180000000000092</v>
      </c>
      <c r="P50" s="4">
        <f t="shared" si="53"/>
        <v>-4.3470000000000226</v>
      </c>
      <c r="Q50" s="4">
        <f t="shared" si="53"/>
        <v>-6.2079999999999984</v>
      </c>
      <c r="R50" s="4">
        <f t="shared" si="53"/>
        <v>-1.9280000000000364</v>
      </c>
      <c r="S50" s="4">
        <f t="shared" si="53"/>
        <v>-6.5800000000000267</v>
      </c>
      <c r="T50" s="4">
        <f>T47+T48-T49</f>
        <v>-2.4879999999999995</v>
      </c>
      <c r="U50" s="4">
        <f t="shared" si="53"/>
        <v>0</v>
      </c>
      <c r="V50" s="4">
        <f t="shared" si="53"/>
        <v>0</v>
      </c>
      <c r="AB50" s="4">
        <f>AB47+AB48-AB49</f>
        <v>0</v>
      </c>
      <c r="AC50" s="4">
        <f t="shared" ref="AC50:AI50" si="54">AC47+AC48-AC49</f>
        <v>0</v>
      </c>
      <c r="AD50" s="4">
        <f t="shared" si="54"/>
        <v>0</v>
      </c>
      <c r="AE50" s="4">
        <f t="shared" si="54"/>
        <v>0</v>
      </c>
      <c r="AF50" s="4">
        <f t="shared" si="54"/>
        <v>0</v>
      </c>
      <c r="AG50" s="4">
        <f t="shared" si="54"/>
        <v>0</v>
      </c>
      <c r="AH50" s="4">
        <f t="shared" si="54"/>
        <v>0</v>
      </c>
      <c r="AI50" s="4">
        <f t="shared" si="54"/>
        <v>-6.8629999999999995</v>
      </c>
      <c r="AJ50" s="4">
        <f>AJ47+AJ48-AJ49</f>
        <v>-23.865999999999957</v>
      </c>
      <c r="AK50" s="4">
        <f t="shared" ref="AK50:AQ50" si="55">AK47+AK48-AK49</f>
        <v>-494.29422</v>
      </c>
      <c r="AL50" s="4">
        <f t="shared" si="55"/>
        <v>496.50089062500001</v>
      </c>
      <c r="AM50" s="4">
        <f t="shared" si="55"/>
        <v>744.75133593750002</v>
      </c>
      <c r="AN50" s="4">
        <f t="shared" si="55"/>
        <v>1117.1270039062501</v>
      </c>
      <c r="AO50" s="4">
        <f t="shared" si="55"/>
        <v>1675.690505859375</v>
      </c>
      <c r="AP50" s="4">
        <f t="shared" si="55"/>
        <v>2513.5357587890626</v>
      </c>
      <c r="AQ50" s="4">
        <f t="shared" si="55"/>
        <v>3770.3036381835946</v>
      </c>
      <c r="AR50" s="4">
        <f>AQ50*(1+$AO$116)</f>
        <v>3808.0066745654303</v>
      </c>
      <c r="AS50" s="4">
        <f t="shared" ref="AS50:DD50" si="56">AR50*(1+$AO$116)</f>
        <v>3846.0867413110846</v>
      </c>
      <c r="AT50" s="4">
        <f t="shared" si="56"/>
        <v>3884.5476087241955</v>
      </c>
      <c r="AU50" s="4">
        <f t="shared" si="56"/>
        <v>3923.3930848114373</v>
      </c>
      <c r="AV50" s="4">
        <f t="shared" si="56"/>
        <v>3962.6270156595519</v>
      </c>
      <c r="AW50" s="4">
        <f t="shared" si="56"/>
        <v>4002.2532858161476</v>
      </c>
      <c r="AX50" s="4">
        <f t="shared" si="56"/>
        <v>4042.275818674309</v>
      </c>
      <c r="AY50" s="4">
        <f t="shared" si="56"/>
        <v>4082.6985768610521</v>
      </c>
      <c r="AZ50" s="4">
        <f t="shared" si="56"/>
        <v>4123.525562629663</v>
      </c>
      <c r="BA50" s="4">
        <f t="shared" si="56"/>
        <v>4164.7608182559597</v>
      </c>
      <c r="BB50" s="4">
        <f t="shared" si="56"/>
        <v>4206.4084264385192</v>
      </c>
      <c r="BC50" s="4">
        <f t="shared" si="56"/>
        <v>4248.4725107029044</v>
      </c>
      <c r="BD50" s="4">
        <f t="shared" si="56"/>
        <v>4290.9572358099331</v>
      </c>
      <c r="BE50" s="4">
        <f t="shared" si="56"/>
        <v>4333.8668081680325</v>
      </c>
      <c r="BF50" s="4">
        <f t="shared" si="56"/>
        <v>4377.2054762497128</v>
      </c>
      <c r="BG50" s="4">
        <f t="shared" si="56"/>
        <v>4420.9775310122095</v>
      </c>
      <c r="BH50" s="4">
        <f t="shared" si="56"/>
        <v>4465.187306322332</v>
      </c>
      <c r="BI50" s="4">
        <f t="shared" si="56"/>
        <v>4509.8391793855553</v>
      </c>
      <c r="BJ50" s="4">
        <f t="shared" si="56"/>
        <v>4554.937571179411</v>
      </c>
      <c r="BK50" s="4">
        <f t="shared" si="56"/>
        <v>4600.4869468912048</v>
      </c>
      <c r="BL50" s="4">
        <f t="shared" si="56"/>
        <v>4646.4918163601169</v>
      </c>
      <c r="BM50" s="4">
        <f t="shared" si="56"/>
        <v>4692.9567345237183</v>
      </c>
      <c r="BN50" s="4">
        <f t="shared" si="56"/>
        <v>4739.8863018689553</v>
      </c>
      <c r="BO50" s="4">
        <f t="shared" si="56"/>
        <v>4787.2851648876449</v>
      </c>
      <c r="BP50" s="4">
        <f t="shared" si="56"/>
        <v>4835.1580165365212</v>
      </c>
      <c r="BQ50" s="4">
        <f t="shared" si="56"/>
        <v>4883.5095967018869</v>
      </c>
      <c r="BR50" s="4">
        <f t="shared" si="56"/>
        <v>4932.3446926689057</v>
      </c>
      <c r="BS50" s="4">
        <f t="shared" si="56"/>
        <v>4981.6681395955948</v>
      </c>
      <c r="BT50" s="4">
        <f t="shared" si="56"/>
        <v>5031.4848209915508</v>
      </c>
      <c r="BU50" s="4">
        <f t="shared" si="56"/>
        <v>5081.7996692014667</v>
      </c>
      <c r="BV50" s="4">
        <f t="shared" si="56"/>
        <v>5132.617665893481</v>
      </c>
      <c r="BW50" s="4">
        <f t="shared" si="56"/>
        <v>5183.9438425524158</v>
      </c>
      <c r="BX50" s="4">
        <f t="shared" si="56"/>
        <v>5235.7832809779402</v>
      </c>
      <c r="BY50" s="4">
        <f t="shared" si="56"/>
        <v>5288.1411137877194</v>
      </c>
      <c r="BZ50" s="4">
        <f t="shared" si="56"/>
        <v>5341.0225249255964</v>
      </c>
      <c r="CA50" s="4">
        <f t="shared" si="56"/>
        <v>5394.4327501748521</v>
      </c>
      <c r="CB50" s="4">
        <f t="shared" si="56"/>
        <v>5448.3770776766005</v>
      </c>
      <c r="CC50" s="4">
        <f t="shared" si="56"/>
        <v>5502.860848453367</v>
      </c>
      <c r="CD50" s="4">
        <f t="shared" si="56"/>
        <v>5557.8894569379008</v>
      </c>
      <c r="CE50" s="4">
        <f t="shared" si="56"/>
        <v>5613.4683515072802</v>
      </c>
      <c r="CF50" s="4">
        <f t="shared" si="56"/>
        <v>5669.6030350223527</v>
      </c>
      <c r="CG50" s="4">
        <f t="shared" si="56"/>
        <v>5726.2990653725765</v>
      </c>
      <c r="CH50" s="4">
        <f t="shared" si="56"/>
        <v>5783.5620560263023</v>
      </c>
      <c r="CI50" s="4">
        <f t="shared" si="56"/>
        <v>5841.3976765865655</v>
      </c>
      <c r="CJ50" s="4">
        <f t="shared" si="56"/>
        <v>5899.8116533524308</v>
      </c>
      <c r="CK50" s="4">
        <f t="shared" si="56"/>
        <v>5958.8097698859556</v>
      </c>
      <c r="CL50" s="4">
        <f t="shared" si="56"/>
        <v>6018.3978675848148</v>
      </c>
      <c r="CM50" s="4">
        <f t="shared" si="56"/>
        <v>6078.581846260663</v>
      </c>
      <c r="CN50" s="4">
        <f t="shared" si="56"/>
        <v>6139.3676647232696</v>
      </c>
      <c r="CO50" s="4">
        <f t="shared" si="56"/>
        <v>6200.7613413705021</v>
      </c>
      <c r="CP50" s="4">
        <f t="shared" si="56"/>
        <v>6262.7689547842074</v>
      </c>
      <c r="CQ50" s="4">
        <f t="shared" si="56"/>
        <v>6325.3966443320496</v>
      </c>
      <c r="CR50" s="4">
        <f t="shared" si="56"/>
        <v>6388.6506107753703</v>
      </c>
      <c r="CS50" s="4">
        <f t="shared" si="56"/>
        <v>6452.5371168831243</v>
      </c>
      <c r="CT50" s="4">
        <f t="shared" si="56"/>
        <v>6517.0624880519554</v>
      </c>
      <c r="CU50" s="4">
        <f t="shared" si="56"/>
        <v>6582.2331129324748</v>
      </c>
      <c r="CV50" s="4">
        <f t="shared" si="56"/>
        <v>6648.0554440617998</v>
      </c>
      <c r="CW50" s="4">
        <f t="shared" si="56"/>
        <v>6714.5359985024179</v>
      </c>
      <c r="CX50" s="4">
        <f t="shared" si="56"/>
        <v>6781.6813584874417</v>
      </c>
      <c r="CY50" s="4">
        <f t="shared" si="56"/>
        <v>6849.4981720723163</v>
      </c>
      <c r="CZ50" s="4">
        <f t="shared" si="56"/>
        <v>6917.9931537930397</v>
      </c>
      <c r="DA50" s="4">
        <f t="shared" si="56"/>
        <v>6987.17308533097</v>
      </c>
      <c r="DB50" s="4">
        <f t="shared" si="56"/>
        <v>7057.0448161842796</v>
      </c>
      <c r="DC50" s="4">
        <f t="shared" si="56"/>
        <v>7127.6152643461228</v>
      </c>
      <c r="DD50" s="4">
        <f t="shared" si="56"/>
        <v>7198.8914169895843</v>
      </c>
      <c r="DE50" s="4">
        <f t="shared" ref="DE50:ER50" si="57">DD50*(1+$AO$116)</f>
        <v>7270.8803311594802</v>
      </c>
      <c r="DF50" s="4">
        <f t="shared" si="57"/>
        <v>7343.5891344710753</v>
      </c>
      <c r="DG50" s="4">
        <f t="shared" si="57"/>
        <v>7417.0250258157857</v>
      </c>
      <c r="DH50" s="4">
        <f t="shared" si="57"/>
        <v>7491.1952760739441</v>
      </c>
      <c r="DI50" s="4">
        <f t="shared" si="57"/>
        <v>7566.1072288346841</v>
      </c>
      <c r="DJ50" s="4">
        <f t="shared" si="57"/>
        <v>7641.7683011230311</v>
      </c>
      <c r="DK50" s="4">
        <f t="shared" si="57"/>
        <v>7718.1859841342612</v>
      </c>
      <c r="DL50" s="4">
        <f t="shared" si="57"/>
        <v>7795.367843975604</v>
      </c>
      <c r="DM50" s="4">
        <f t="shared" si="57"/>
        <v>7873.3215224153601</v>
      </c>
      <c r="DN50" s="4">
        <f t="shared" si="57"/>
        <v>7952.0547376395134</v>
      </c>
      <c r="DO50" s="4">
        <f t="shared" si="57"/>
        <v>8031.5752850159088</v>
      </c>
      <c r="DP50" s="4">
        <f t="shared" si="57"/>
        <v>8111.8910378660676</v>
      </c>
      <c r="DQ50" s="4">
        <f t="shared" si="57"/>
        <v>8193.0099482447276</v>
      </c>
      <c r="DR50" s="4">
        <f t="shared" si="57"/>
        <v>8274.9400477271756</v>
      </c>
      <c r="DS50" s="4">
        <f t="shared" si="57"/>
        <v>8357.6894482044481</v>
      </c>
      <c r="DT50" s="4">
        <f t="shared" si="57"/>
        <v>8441.2663426864929</v>
      </c>
      <c r="DU50" s="4">
        <f t="shared" si="57"/>
        <v>8525.6790061133579</v>
      </c>
      <c r="DV50" s="4">
        <f t="shared" si="57"/>
        <v>8610.9357961744918</v>
      </c>
      <c r="DW50" s="4">
        <f t="shared" si="57"/>
        <v>8697.0451541362363</v>
      </c>
      <c r="DX50" s="4">
        <f t="shared" si="57"/>
        <v>8784.0156056775995</v>
      </c>
      <c r="DY50" s="4">
        <f t="shared" si="57"/>
        <v>8871.8557617343758</v>
      </c>
      <c r="DZ50" s="4">
        <f t="shared" si="57"/>
        <v>8960.5743193517192</v>
      </c>
      <c r="EA50" s="4">
        <f t="shared" si="57"/>
        <v>9050.1800625452361</v>
      </c>
      <c r="EB50" s="4">
        <f t="shared" si="57"/>
        <v>9140.6818631706883</v>
      </c>
      <c r="EC50" s="4">
        <f t="shared" si="57"/>
        <v>9232.0886818023955</v>
      </c>
      <c r="ED50" s="4">
        <f t="shared" si="57"/>
        <v>9324.40956862042</v>
      </c>
      <c r="EE50" s="4">
        <f t="shared" si="57"/>
        <v>9417.6536643066247</v>
      </c>
      <c r="EF50" s="4">
        <f t="shared" si="57"/>
        <v>9511.8302009496911</v>
      </c>
      <c r="EG50" s="4">
        <f t="shared" si="57"/>
        <v>9606.9485029591888</v>
      </c>
      <c r="EH50" s="4">
        <f t="shared" si="57"/>
        <v>9703.0179879887801</v>
      </c>
      <c r="EI50" s="4">
        <f t="shared" si="57"/>
        <v>9800.0481678686683</v>
      </c>
      <c r="EJ50" s="4">
        <f t="shared" si="57"/>
        <v>9898.0486495473542</v>
      </c>
      <c r="EK50" s="4">
        <f t="shared" si="57"/>
        <v>9997.0291360428273</v>
      </c>
      <c r="EL50" s="4">
        <f t="shared" si="57"/>
        <v>10096.999427403256</v>
      </c>
      <c r="EM50" s="4">
        <f t="shared" si="57"/>
        <v>10197.96942167729</v>
      </c>
      <c r="EN50" s="4">
        <f t="shared" si="57"/>
        <v>10299.949115894062</v>
      </c>
      <c r="EO50" s="4">
        <f t="shared" si="57"/>
        <v>10402.948607053002</v>
      </c>
      <c r="EP50" s="4">
        <f t="shared" si="57"/>
        <v>10506.978093123533</v>
      </c>
      <c r="EQ50" s="4">
        <f t="shared" si="57"/>
        <v>10612.047874054768</v>
      </c>
      <c r="ER50" s="4">
        <f t="shared" si="57"/>
        <v>10718.168352795316</v>
      </c>
    </row>
    <row r="52" spans="2:148" s="8" customFormat="1" x14ac:dyDescent="0.35">
      <c r="B52" s="8" t="s">
        <v>37</v>
      </c>
      <c r="E52" s="8" t="e">
        <f>E50/E53</f>
        <v>#DIV/0!</v>
      </c>
      <c r="F52" s="8" t="e">
        <f t="shared" ref="F52:V52" si="58">F50/F53</f>
        <v>#DIV/0!</v>
      </c>
      <c r="G52" s="8" t="e">
        <f t="shared" si="58"/>
        <v>#DIV/0!</v>
      </c>
      <c r="H52" s="8" t="e">
        <f t="shared" si="58"/>
        <v>#DIV/0!</v>
      </c>
      <c r="I52" s="8" t="e">
        <f t="shared" si="58"/>
        <v>#DIV/0!</v>
      </c>
      <c r="J52" s="8" t="e">
        <f t="shared" si="58"/>
        <v>#DIV/0!</v>
      </c>
      <c r="K52" s="8" t="e">
        <f t="shared" si="58"/>
        <v>#DIV/0!</v>
      </c>
      <c r="L52" s="8">
        <f t="shared" si="58"/>
        <v>-2.5935500817481881E-2</v>
      </c>
      <c r="M52" s="8" t="e">
        <f t="shared" si="58"/>
        <v>#DIV/0!</v>
      </c>
      <c r="N52" s="8">
        <f t="shared" si="58"/>
        <v>-0.12351359128585068</v>
      </c>
      <c r="O52" s="8">
        <f t="shared" si="58"/>
        <v>-0.10111875389432418</v>
      </c>
      <c r="P52" s="8">
        <f t="shared" si="58"/>
        <v>-7.0359290111504713E-2</v>
      </c>
      <c r="Q52" s="8" t="e">
        <f t="shared" si="58"/>
        <v>#DIV/0!</v>
      </c>
      <c r="R52" s="8">
        <f t="shared" si="58"/>
        <v>-2.3139440464566469E-2</v>
      </c>
      <c r="S52" s="8">
        <f t="shared" si="58"/>
        <v>-7.0719405186606604E-2</v>
      </c>
      <c r="T52" s="8">
        <f t="shared" si="58"/>
        <v>-2.4293486248461199E-2</v>
      </c>
      <c r="U52" s="8" t="e">
        <f t="shared" si="58"/>
        <v>#DIV/0!</v>
      </c>
      <c r="V52" s="8" t="e">
        <f t="shared" si="58"/>
        <v>#DIV/0!</v>
      </c>
      <c r="AB52" s="8" t="e">
        <f>AB50/AB53</f>
        <v>#DIV/0!</v>
      </c>
      <c r="AC52" s="8" t="e">
        <f t="shared" ref="AC52:AI52" si="59">AC50/AC53</f>
        <v>#DIV/0!</v>
      </c>
      <c r="AD52" s="8" t="e">
        <f t="shared" si="59"/>
        <v>#DIV/0!</v>
      </c>
      <c r="AE52" s="8" t="e">
        <f t="shared" si="59"/>
        <v>#DIV/0!</v>
      </c>
      <c r="AF52" s="8" t="e">
        <f t="shared" si="59"/>
        <v>#DIV/0!</v>
      </c>
      <c r="AG52" s="8" t="e">
        <f t="shared" si="59"/>
        <v>#DIV/0!</v>
      </c>
      <c r="AH52" s="8" t="e">
        <f t="shared" si="59"/>
        <v>#VALUE!</v>
      </c>
      <c r="AI52" s="8">
        <f t="shared" si="59"/>
        <v>-0.12688961385676736</v>
      </c>
      <c r="AJ52" s="8">
        <f>AJ50/AJ53</f>
        <v>-0.37094384116031098</v>
      </c>
    </row>
    <row r="53" spans="2:148" s="8" customFormat="1" x14ac:dyDescent="0.35">
      <c r="B53" s="8" t="s">
        <v>2</v>
      </c>
      <c r="L53" s="8">
        <v>50.664146000000002</v>
      </c>
      <c r="N53" s="8">
        <v>58.236505999999999</v>
      </c>
      <c r="O53" s="8">
        <v>60.503118999999998</v>
      </c>
      <c r="P53" s="8">
        <v>61.782885999999998</v>
      </c>
      <c r="R53" s="8">
        <v>83.320943</v>
      </c>
      <c r="S53" s="8">
        <v>93.043768999999998</v>
      </c>
      <c r="T53" s="8">
        <v>102.41428399999999</v>
      </c>
      <c r="AH53" s="8" t="s">
        <v>40</v>
      </c>
      <c r="AI53" s="8">
        <v>54.086381000000003</v>
      </c>
      <c r="AJ53" s="8">
        <v>64.338579999999993</v>
      </c>
    </row>
    <row r="55" spans="2:148" s="3" customFormat="1" x14ac:dyDescent="0.35">
      <c r="B55" s="3" t="s">
        <v>56</v>
      </c>
    </row>
    <row r="56" spans="2:148" s="5" customFormat="1" x14ac:dyDescent="0.35">
      <c r="B56" s="5" t="s">
        <v>23</v>
      </c>
      <c r="E56" s="5" t="e">
        <f>(E39-A39)/ABS(A39)</f>
        <v>#DIV/0!</v>
      </c>
      <c r="F56" s="5" t="e">
        <f t="shared" ref="F56:V56" si="60">(F39-B39)/ABS(B39)</f>
        <v>#VALUE!</v>
      </c>
      <c r="G56" s="5" t="e">
        <f t="shared" si="60"/>
        <v>#DIV/0!</v>
      </c>
      <c r="H56" s="5" t="e">
        <f t="shared" si="60"/>
        <v>#DIV/0!</v>
      </c>
      <c r="I56" s="5" t="e">
        <f t="shared" si="60"/>
        <v>#DIV/0!</v>
      </c>
      <c r="J56" s="5" t="e">
        <f t="shared" si="60"/>
        <v>#DIV/0!</v>
      </c>
      <c r="K56" s="5" t="e">
        <f t="shared" si="60"/>
        <v>#DIV/0!</v>
      </c>
      <c r="L56" s="5" t="e">
        <f t="shared" si="60"/>
        <v>#DIV/0!</v>
      </c>
      <c r="M56" s="5" t="e">
        <f t="shared" si="60"/>
        <v>#DIV/0!</v>
      </c>
      <c r="N56" s="5" t="e">
        <f t="shared" si="60"/>
        <v>#DIV/0!</v>
      </c>
      <c r="O56" s="5" t="e">
        <f t="shared" si="60"/>
        <v>#DIV/0!</v>
      </c>
      <c r="P56" s="5">
        <f t="shared" si="60"/>
        <v>0.77632268501640544</v>
      </c>
      <c r="Q56" s="5" t="e">
        <f t="shared" si="60"/>
        <v>#DIV/0!</v>
      </c>
      <c r="R56" s="5">
        <f t="shared" si="60"/>
        <v>0.78588739385009099</v>
      </c>
      <c r="S56" s="5">
        <f t="shared" si="60"/>
        <v>0.59001176673386946</v>
      </c>
      <c r="T56" s="5">
        <f t="shared" si="60"/>
        <v>0.57730480988465138</v>
      </c>
      <c r="U56" s="5">
        <f t="shared" si="60"/>
        <v>-1</v>
      </c>
      <c r="V56" s="5">
        <f t="shared" si="60"/>
        <v>-1</v>
      </c>
      <c r="AB56" s="5" t="e">
        <f>AB39/AA39-1</f>
        <v>#DIV/0!</v>
      </c>
      <c r="AC56" s="5" t="e">
        <f t="shared" ref="AC56:AI56" si="61">AC39/AB39-1</f>
        <v>#DIV/0!</v>
      </c>
      <c r="AD56" s="5" t="e">
        <f t="shared" si="61"/>
        <v>#DIV/0!</v>
      </c>
      <c r="AE56" s="5" t="e">
        <f t="shared" si="61"/>
        <v>#DIV/0!</v>
      </c>
      <c r="AF56" s="5" t="e">
        <f t="shared" si="61"/>
        <v>#DIV/0!</v>
      </c>
      <c r="AG56" s="5" t="e">
        <f t="shared" si="61"/>
        <v>#DIV/0!</v>
      </c>
      <c r="AH56" s="5" t="e">
        <f t="shared" si="61"/>
        <v>#DIV/0!</v>
      </c>
      <c r="AI56" s="5">
        <f t="shared" si="61"/>
        <v>1.3552258120859184</v>
      </c>
      <c r="AJ56" s="5">
        <f>AJ39/AI39-1</f>
        <v>0.9835954775902056</v>
      </c>
      <c r="AK56" s="5">
        <v>0.5</v>
      </c>
      <c r="AL56" s="5">
        <v>0.5</v>
      </c>
      <c r="AM56" s="5">
        <v>0.5</v>
      </c>
      <c r="AN56" s="5">
        <v>0.5</v>
      </c>
      <c r="AO56" s="5">
        <v>0.5</v>
      </c>
      <c r="AP56" s="5">
        <v>0.5</v>
      </c>
      <c r="AQ56" s="5">
        <v>0.5</v>
      </c>
    </row>
    <row r="57" spans="2:148" s="3" customFormat="1" x14ac:dyDescent="0.35">
      <c r="B57" s="3" t="s">
        <v>57</v>
      </c>
    </row>
    <row r="58" spans="2:148" s="5" customFormat="1" x14ac:dyDescent="0.35">
      <c r="B58" s="5" t="s">
        <v>59</v>
      </c>
      <c r="AB58" s="5" t="e">
        <f>AB41/AB39</f>
        <v>#DIV/0!</v>
      </c>
      <c r="AC58" s="5" t="e">
        <f t="shared" ref="AC58:AI58" si="62">AC41/AC39</f>
        <v>#DIV/0!</v>
      </c>
      <c r="AD58" s="5" t="e">
        <f t="shared" si="62"/>
        <v>#DIV/0!</v>
      </c>
      <c r="AE58" s="5" t="e">
        <f t="shared" si="62"/>
        <v>#DIV/0!</v>
      </c>
      <c r="AF58" s="5" t="e">
        <f t="shared" si="62"/>
        <v>#DIV/0!</v>
      </c>
      <c r="AG58" s="5" t="e">
        <f t="shared" si="62"/>
        <v>#DIV/0!</v>
      </c>
      <c r="AH58" s="5">
        <f t="shared" si="62"/>
        <v>4.1470666460246206E-2</v>
      </c>
      <c r="AI58" s="5">
        <f t="shared" si="62"/>
        <v>0.1679504206892832</v>
      </c>
      <c r="AJ58" s="5">
        <f>AJ41/AJ39</f>
        <v>0.16122053784080262</v>
      </c>
      <c r="AK58" s="5">
        <v>0.15</v>
      </c>
      <c r="AL58" s="5">
        <v>0.15</v>
      </c>
      <c r="AM58" s="5">
        <v>0.15</v>
      </c>
      <c r="AN58" s="5">
        <v>0.15</v>
      </c>
      <c r="AO58" s="5">
        <v>0.15</v>
      </c>
      <c r="AP58" s="5">
        <v>0.15</v>
      </c>
      <c r="AQ58" s="5">
        <v>0.15</v>
      </c>
    </row>
    <row r="59" spans="2:148" s="5" customFormat="1" x14ac:dyDescent="0.35">
      <c r="B59" s="5" t="s">
        <v>65</v>
      </c>
      <c r="AB59" s="5" t="e">
        <f>AB48/AB47</f>
        <v>#DIV/0!</v>
      </c>
      <c r="AC59" s="5" t="e">
        <f t="shared" ref="AC59:AI59" si="63">AC48/AC47</f>
        <v>#DIV/0!</v>
      </c>
      <c r="AD59" s="5" t="e">
        <f t="shared" si="63"/>
        <v>#DIV/0!</v>
      </c>
      <c r="AE59" s="5" t="e">
        <f t="shared" si="63"/>
        <v>#DIV/0!</v>
      </c>
      <c r="AF59" s="5" t="e">
        <f t="shared" si="63"/>
        <v>#DIV/0!</v>
      </c>
      <c r="AG59" s="5" t="e">
        <f t="shared" si="63"/>
        <v>#DIV/0!</v>
      </c>
      <c r="AH59" s="5">
        <f t="shared" si="63"/>
        <v>0</v>
      </c>
      <c r="AI59" s="5">
        <f t="shared" si="63"/>
        <v>0</v>
      </c>
      <c r="AJ59" s="5">
        <f>AJ48/AJ47</f>
        <v>-2.1739744205087671E-2</v>
      </c>
      <c r="AK59" s="5">
        <v>0</v>
      </c>
      <c r="AL59" s="5">
        <v>0.25</v>
      </c>
      <c r="AM59" s="5">
        <v>0.25</v>
      </c>
      <c r="AN59" s="5">
        <v>0.25</v>
      </c>
      <c r="AO59" s="5">
        <v>0.25</v>
      </c>
      <c r="AP59" s="5">
        <v>0.25</v>
      </c>
      <c r="AQ59" s="5">
        <v>0.25</v>
      </c>
    </row>
    <row r="60" spans="2:148" s="3" customFormat="1" x14ac:dyDescent="0.35">
      <c r="B60" s="3" t="s">
        <v>58</v>
      </c>
    </row>
    <row r="61" spans="2:148" s="5" customFormat="1" x14ac:dyDescent="0.35">
      <c r="B61" s="5" t="s">
        <v>30</v>
      </c>
      <c r="AB61" s="5" t="e">
        <f>AB42/AB39</f>
        <v>#DIV/0!</v>
      </c>
      <c r="AC61" s="5" t="e">
        <f t="shared" ref="AC61:AJ61" si="64">AC42/AC39</f>
        <v>#DIV/0!</v>
      </c>
      <c r="AD61" s="5" t="e">
        <f t="shared" si="64"/>
        <v>#DIV/0!</v>
      </c>
      <c r="AE61" s="5" t="e">
        <f t="shared" si="64"/>
        <v>#DIV/0!</v>
      </c>
      <c r="AF61" s="5" t="e">
        <f t="shared" si="64"/>
        <v>#DIV/0!</v>
      </c>
      <c r="AG61" s="5" t="e">
        <f t="shared" si="64"/>
        <v>#DIV/0!</v>
      </c>
      <c r="AH61" s="5">
        <f t="shared" si="64"/>
        <v>0.29131485870121826</v>
      </c>
      <c r="AI61" s="5">
        <f t="shared" si="64"/>
        <v>0.20923392751200043</v>
      </c>
      <c r="AJ61" s="5">
        <f t="shared" si="64"/>
        <v>0.16572647764321419</v>
      </c>
      <c r="AK61" s="5">
        <v>0.22</v>
      </c>
    </row>
    <row r="62" spans="2:148" s="5" customFormat="1" x14ac:dyDescent="0.35">
      <c r="B62" s="5" t="s">
        <v>31</v>
      </c>
      <c r="AB62" s="5" t="e">
        <f>AB43/AB39</f>
        <v>#DIV/0!</v>
      </c>
      <c r="AC62" s="5" t="e">
        <f t="shared" ref="AC62:AJ62" si="65">AC43/AC39</f>
        <v>#DIV/0!</v>
      </c>
      <c r="AD62" s="5" t="e">
        <f t="shared" si="65"/>
        <v>#DIV/0!</v>
      </c>
      <c r="AE62" s="5" t="e">
        <f t="shared" si="65"/>
        <v>#DIV/0!</v>
      </c>
      <c r="AF62" s="5" t="e">
        <f t="shared" si="65"/>
        <v>#DIV/0!</v>
      </c>
      <c r="AG62" s="5" t="e">
        <f t="shared" si="65"/>
        <v>#DIV/0!</v>
      </c>
      <c r="AH62" s="5">
        <f t="shared" si="65"/>
        <v>0.23596241559586045</v>
      </c>
      <c r="AI62" s="5">
        <f t="shared" si="65"/>
        <v>0.19531207863653524</v>
      </c>
      <c r="AJ62" s="5">
        <f t="shared" si="65"/>
        <v>0.18517177886482264</v>
      </c>
      <c r="AK62" s="5">
        <v>0.21</v>
      </c>
    </row>
    <row r="63" spans="2:148" s="1" customFormat="1" x14ac:dyDescent="0.35">
      <c r="B63" s="1" t="s">
        <v>20</v>
      </c>
    </row>
    <row r="70" spans="2:22" s="1" customFormat="1" x14ac:dyDescent="0.35">
      <c r="B70" s="1" t="s">
        <v>21</v>
      </c>
    </row>
    <row r="71" spans="2:22" s="4" customFormat="1" x14ac:dyDescent="0.35">
      <c r="B71" s="4" t="s">
        <v>47</v>
      </c>
      <c r="L71" s="4">
        <v>-96.728999999999999</v>
      </c>
      <c r="N71" s="4">
        <v>101.05200000000001</v>
      </c>
      <c r="O71" s="4">
        <v>132.364</v>
      </c>
      <c r="P71" s="4">
        <v>186.26599999999999</v>
      </c>
      <c r="Q71" s="4">
        <f>AJ71</f>
        <v>0</v>
      </c>
      <c r="R71" s="4">
        <v>-30.15</v>
      </c>
      <c r="S71" s="4">
        <v>-9.0779999999999994</v>
      </c>
      <c r="T71" s="4">
        <v>41.307000000000002</v>
      </c>
    </row>
    <row r="72" spans="2:22" s="6" customFormat="1" x14ac:dyDescent="0.35">
      <c r="B72" s="6" t="s">
        <v>48</v>
      </c>
      <c r="L72" s="6">
        <v>-10.769</v>
      </c>
      <c r="N72" s="6">
        <v>-6.99</v>
      </c>
      <c r="O72" s="6">
        <v>-13.007</v>
      </c>
      <c r="P72" s="6">
        <v>-20.363</v>
      </c>
      <c r="Q72" s="6">
        <f>AJ72</f>
        <v>0</v>
      </c>
      <c r="R72" s="6">
        <v>-2.173</v>
      </c>
      <c r="S72" s="6">
        <v>-4.6609999999999996</v>
      </c>
      <c r="T72" s="6">
        <v>-21.803999999999998</v>
      </c>
    </row>
    <row r="73" spans="2:22" s="4" customFormat="1" x14ac:dyDescent="0.35">
      <c r="B73" s="4" t="s">
        <v>49</v>
      </c>
      <c r="E73" s="4">
        <f>SUM(E71:E72)</f>
        <v>0</v>
      </c>
      <c r="F73" s="4">
        <f t="shared" ref="F73:V73" si="66">SUM(F71:F72)</f>
        <v>0</v>
      </c>
      <c r="G73" s="4">
        <f t="shared" si="66"/>
        <v>0</v>
      </c>
      <c r="H73" s="4">
        <f t="shared" si="66"/>
        <v>0</v>
      </c>
      <c r="I73" s="4">
        <f t="shared" si="66"/>
        <v>0</v>
      </c>
      <c r="J73" s="4">
        <f t="shared" si="66"/>
        <v>0</v>
      </c>
      <c r="K73" s="4">
        <f t="shared" si="66"/>
        <v>0</v>
      </c>
      <c r="L73" s="4">
        <f t="shared" si="66"/>
        <v>-107.498</v>
      </c>
      <c r="M73" s="4">
        <f t="shared" si="66"/>
        <v>0</v>
      </c>
      <c r="N73" s="4">
        <f t="shared" si="66"/>
        <v>94.062000000000012</v>
      </c>
      <c r="O73" s="4">
        <f t="shared" si="66"/>
        <v>119.357</v>
      </c>
      <c r="P73" s="4">
        <f t="shared" si="66"/>
        <v>165.90299999999999</v>
      </c>
      <c r="Q73" s="4">
        <f t="shared" si="66"/>
        <v>0</v>
      </c>
      <c r="R73" s="4">
        <f t="shared" si="66"/>
        <v>-32.323</v>
      </c>
      <c r="S73" s="4">
        <f t="shared" si="66"/>
        <v>-13.738999999999999</v>
      </c>
      <c r="T73" s="4">
        <f t="shared" si="66"/>
        <v>19.503000000000004</v>
      </c>
      <c r="U73" s="4">
        <f t="shared" si="66"/>
        <v>0</v>
      </c>
      <c r="V73" s="4">
        <f t="shared" si="66"/>
        <v>0</v>
      </c>
    </row>
    <row r="75" spans="2:22" s="4" customFormat="1" x14ac:dyDescent="0.35">
      <c r="B75" s="4" t="s">
        <v>50</v>
      </c>
      <c r="L75" s="4">
        <v>0</v>
      </c>
      <c r="N75" s="4">
        <v>0</v>
      </c>
      <c r="O75" s="4">
        <v>0</v>
      </c>
      <c r="P75" s="4">
        <v>0.98699999999999999</v>
      </c>
      <c r="R75" s="4">
        <v>0</v>
      </c>
      <c r="S75" s="4">
        <v>257.98500000000001</v>
      </c>
      <c r="T75" s="4">
        <v>0</v>
      </c>
    </row>
    <row r="76" spans="2:22" s="4" customFormat="1" x14ac:dyDescent="0.35">
      <c r="B76" s="4" t="s">
        <v>51</v>
      </c>
      <c r="L76" s="4">
        <v>0.05</v>
      </c>
      <c r="N76" s="4">
        <v>49.54</v>
      </c>
      <c r="O76" s="4">
        <v>84.763000000000005</v>
      </c>
      <c r="P76" s="4">
        <v>121.762</v>
      </c>
      <c r="R76" s="4">
        <v>29.462</v>
      </c>
      <c r="S76" s="4">
        <v>57.527000000000001</v>
      </c>
      <c r="T76" s="4">
        <f>+S76+29.332</f>
        <v>86.859000000000009</v>
      </c>
    </row>
    <row r="77" spans="2:22" s="4" customFormat="1" x14ac:dyDescent="0.35">
      <c r="B77" s="4" t="s">
        <v>52</v>
      </c>
      <c r="L77" s="4">
        <v>0</v>
      </c>
      <c r="N77" s="4">
        <v>0</v>
      </c>
      <c r="O77" s="4">
        <v>0</v>
      </c>
      <c r="P77" s="4">
        <v>0</v>
      </c>
      <c r="R77" s="4">
        <v>0</v>
      </c>
      <c r="S77" s="4">
        <v>0</v>
      </c>
      <c r="T77" s="4">
        <v>0</v>
      </c>
    </row>
    <row r="78" spans="2:22" s="4" customFormat="1" x14ac:dyDescent="0.35">
      <c r="B78" s="4" t="s">
        <v>53</v>
      </c>
      <c r="L78" s="4">
        <v>0</v>
      </c>
      <c r="N78" s="4">
        <v>0</v>
      </c>
      <c r="O78" s="4">
        <v>0</v>
      </c>
      <c r="P78" s="4">
        <v>0</v>
      </c>
      <c r="R78" s="4">
        <v>0</v>
      </c>
      <c r="S78" s="4">
        <v>0</v>
      </c>
      <c r="T78" s="4">
        <v>0</v>
      </c>
    </row>
    <row r="80" spans="2:22" s="3" customFormat="1" x14ac:dyDescent="0.35">
      <c r="B80" s="3" t="s">
        <v>55</v>
      </c>
    </row>
    <row r="81" spans="2:36" x14ac:dyDescent="0.35">
      <c r="B81" s="4" t="s">
        <v>47</v>
      </c>
      <c r="N81" s="4">
        <f>N71</f>
        <v>101.05200000000001</v>
      </c>
      <c r="O81" s="4">
        <f>O71-N81</f>
        <v>31.311999999999998</v>
      </c>
      <c r="P81" s="4">
        <f>P71-O81-N81</f>
        <v>53.902000000000001</v>
      </c>
      <c r="Q81" s="4">
        <f>AJ81-P81-O81-N81</f>
        <v>-186.26600000000002</v>
      </c>
      <c r="R81" s="4">
        <f>R71</f>
        <v>-30.15</v>
      </c>
      <c r="S81" s="4">
        <f>S71-R81</f>
        <v>21.071999999999999</v>
      </c>
      <c r="T81" s="4">
        <f>T71-S81-R81</f>
        <v>50.385000000000005</v>
      </c>
    </row>
    <row r="82" spans="2:36" s="11" customFormat="1" x14ac:dyDescent="0.35">
      <c r="B82" s="6" t="s">
        <v>48</v>
      </c>
      <c r="N82" s="6">
        <f>N72</f>
        <v>-6.99</v>
      </c>
      <c r="O82" s="6">
        <f>O72-N82</f>
        <v>-6.0169999999999995</v>
      </c>
      <c r="P82" s="6">
        <f>P72-O82-N82</f>
        <v>-7.3559999999999999</v>
      </c>
      <c r="R82" s="6">
        <f>R72</f>
        <v>-2.173</v>
      </c>
      <c r="S82" s="6">
        <f>S72-R82</f>
        <v>-2.4879999999999995</v>
      </c>
      <c r="T82" s="6">
        <f>T72-S82-R82</f>
        <v>-17.143000000000001</v>
      </c>
    </row>
    <row r="83" spans="2:36" x14ac:dyDescent="0.35">
      <c r="B83" s="4" t="s">
        <v>49</v>
      </c>
      <c r="N83" s="4">
        <f>SUM(N81:N82)</f>
        <v>94.062000000000012</v>
      </c>
      <c r="O83" s="4">
        <f t="shared" ref="O83:Q83" si="67">SUM(O81:O82)</f>
        <v>25.294999999999998</v>
      </c>
      <c r="P83" s="4">
        <f t="shared" si="67"/>
        <v>46.545999999999999</v>
      </c>
      <c r="Q83" s="4">
        <f t="shared" si="67"/>
        <v>-186.26600000000002</v>
      </c>
      <c r="R83" s="4">
        <f>SUM(R81:R82)</f>
        <v>-32.323</v>
      </c>
      <c r="S83" s="4">
        <f t="shared" ref="S83" si="68">SUM(S81:S82)</f>
        <v>18.584</v>
      </c>
      <c r="T83" s="4">
        <f t="shared" ref="T83" si="69">SUM(T81:T82)</f>
        <v>33.242000000000004</v>
      </c>
    </row>
    <row r="85" spans="2:36" x14ac:dyDescent="0.35">
      <c r="B85" s="4" t="s">
        <v>50</v>
      </c>
      <c r="N85" s="4">
        <f>N75</f>
        <v>0</v>
      </c>
      <c r="O85" s="4">
        <f>O75-N85</f>
        <v>0</v>
      </c>
      <c r="P85" s="4">
        <f>P75-O85-N85</f>
        <v>0.98699999999999999</v>
      </c>
      <c r="R85" s="4">
        <f>R75</f>
        <v>0</v>
      </c>
      <c r="S85" s="4">
        <f>S75-R85</f>
        <v>257.98500000000001</v>
      </c>
      <c r="T85" s="4">
        <f>T75-S85-R85</f>
        <v>-257.98500000000001</v>
      </c>
    </row>
    <row r="86" spans="2:36" x14ac:dyDescent="0.35">
      <c r="B86" s="4" t="s">
        <v>51</v>
      </c>
      <c r="N86" s="4">
        <f>N76</f>
        <v>49.54</v>
      </c>
      <c r="O86" s="4">
        <f>O76-N86</f>
        <v>35.223000000000006</v>
      </c>
      <c r="P86" s="4">
        <f>P76-O86-N86</f>
        <v>36.998999999999988</v>
      </c>
      <c r="R86" s="4">
        <f>R76</f>
        <v>29.462</v>
      </c>
      <c r="S86" s="4">
        <f>S76-R86</f>
        <v>28.065000000000001</v>
      </c>
      <c r="T86" s="4">
        <f>T76-S86-R86</f>
        <v>29.332000000000011</v>
      </c>
    </row>
    <row r="87" spans="2:36" x14ac:dyDescent="0.35">
      <c r="B87" s="4" t="s">
        <v>52</v>
      </c>
      <c r="N87" s="4">
        <f>N77</f>
        <v>0</v>
      </c>
      <c r="O87" s="4">
        <f>O77-N87</f>
        <v>0</v>
      </c>
      <c r="P87" s="4">
        <f>P77-O87-N87</f>
        <v>0</v>
      </c>
      <c r="R87" s="4">
        <f>R77</f>
        <v>0</v>
      </c>
      <c r="S87" s="4">
        <f>S77-R87</f>
        <v>0</v>
      </c>
      <c r="T87" s="4">
        <f>T77-S87-R87</f>
        <v>0</v>
      </c>
    </row>
    <row r="88" spans="2:36" x14ac:dyDescent="0.35">
      <c r="B88" s="4" t="s">
        <v>53</v>
      </c>
      <c r="N88" s="4">
        <f>N78</f>
        <v>0</v>
      </c>
      <c r="O88" s="4">
        <f>O78-N88</f>
        <v>0</v>
      </c>
      <c r="P88" s="4">
        <f>P78-O88-N88</f>
        <v>0</v>
      </c>
      <c r="R88" s="4">
        <f>R78</f>
        <v>0</v>
      </c>
      <c r="S88" s="4">
        <f>S78-R88</f>
        <v>0</v>
      </c>
      <c r="T88" s="4">
        <f>T78-S88-R88</f>
        <v>0</v>
      </c>
    </row>
    <row r="89" spans="2:36" x14ac:dyDescent="0.35">
      <c r="T89" s="4"/>
    </row>
    <row r="90" spans="2:36" s="3" customFormat="1" x14ac:dyDescent="0.35">
      <c r="B90" s="3" t="s">
        <v>69</v>
      </c>
      <c r="T90" s="10"/>
    </row>
    <row r="91" spans="2:36" s="8" customFormat="1" x14ac:dyDescent="0.35">
      <c r="B91" s="8" t="s">
        <v>70</v>
      </c>
      <c r="N91" s="8" cm="1">
        <f t="array" ref="N91:S91">_xldudf_WISE($B$1,"PE Ratio",N$2:S$2,N$3:S$3)</f>
        <v>-554.57261465119291</v>
      </c>
      <c r="O91" s="8">
        <v>-5.9175491731629855</v>
      </c>
      <c r="P91" s="8">
        <v>-140.386578436853</v>
      </c>
      <c r="Q91" s="8">
        <v>-11.523936234968168</v>
      </c>
      <c r="R91" s="8">
        <v>0</v>
      </c>
      <c r="S91" s="8">
        <v>-159.07939228723404</v>
      </c>
      <c r="AH91" s="8" cm="1">
        <f t="array" ref="AH91:AJ91">_xldudf_WISE($B$1,"PE Ratio",AH$3:AJ$3,,)</f>
        <v>-4.0717215950749708</v>
      </c>
      <c r="AI91" s="8">
        <v>-7.3357755754011649</v>
      </c>
      <c r="AJ91" s="8">
        <v>-90.121458535154616</v>
      </c>
    </row>
    <row r="92" spans="2:36" s="8" customFormat="1" x14ac:dyDescent="0.35">
      <c r="B92" s="8" t="s">
        <v>71</v>
      </c>
      <c r="N92" s="8" cm="1">
        <f t="array" ref="N92:S92">_xldudf_WISE($B$1,"Price To Sales Ratio",N$2:S$2,N$3:S$3)</f>
        <v>11.607718833464514</v>
      </c>
      <c r="O92" s="8">
        <v>4.9154504707443021</v>
      </c>
      <c r="P92" s="8">
        <v>7.8279416036583207</v>
      </c>
      <c r="Q92" s="8">
        <v>6.4850077210070225</v>
      </c>
      <c r="R92" s="8">
        <v>0</v>
      </c>
      <c r="S92" s="8">
        <v>9.8679230192716965</v>
      </c>
      <c r="AH92" s="8" cm="1">
        <f t="array" ref="AH92:AJ92">_xldudf_WISE($B$1,"Price To Sales Ratio",AH$3:AJ$3,,)</f>
        <v>1.9769863213887335</v>
      </c>
      <c r="AI92" s="8">
        <v>0.96082744953751142</v>
      </c>
      <c r="AJ92" s="8">
        <v>1.8275598414806469</v>
      </c>
    </row>
    <row r="93" spans="2:36" x14ac:dyDescent="0.35">
      <c r="T93" s="4"/>
      <c r="AH93" s="8"/>
    </row>
    <row r="94" spans="2:36" s="8" customFormat="1" x14ac:dyDescent="0.35">
      <c r="B94" s="8" t="s">
        <v>72</v>
      </c>
      <c r="N94" s="8" cm="1">
        <f t="array" ref="N94:S94">_xldudf_WISE($B$1,"EPS",N$2:S$2,N$3:S$3)</f>
        <v>-2.3099999999999999E-2</v>
      </c>
      <c r="O94" s="8">
        <v>-0.92</v>
      </c>
      <c r="P94" s="8">
        <v>-7.0400000000000004E-2</v>
      </c>
      <c r="Q94" s="8">
        <v>-0.73</v>
      </c>
      <c r="R94" s="8">
        <v>0</v>
      </c>
      <c r="S94" s="8">
        <v>-7.0699999999999999E-2</v>
      </c>
      <c r="AH94" s="8" cm="1">
        <f t="array" ref="AH94:AJ94">_xldudf_WISE($B$1,"EPS",AH$3:AJ$3,,)</f>
        <v>-2.41</v>
      </c>
      <c r="AI94" s="8">
        <v>-1.44</v>
      </c>
      <c r="AJ94" s="8">
        <v>-0.37</v>
      </c>
    </row>
    <row r="95" spans="2:36" s="15" customFormat="1" x14ac:dyDescent="0.35">
      <c r="B95" s="15" t="s">
        <v>1</v>
      </c>
      <c r="N95" s="15">
        <f>N94*N91</f>
        <v>12.810627398442556</v>
      </c>
      <c r="O95" s="15">
        <f t="shared" ref="O95:S95" si="70">O94*O91</f>
        <v>5.4441452393099468</v>
      </c>
      <c r="P95" s="15">
        <f t="shared" si="70"/>
        <v>9.8832151219544517</v>
      </c>
      <c r="Q95" s="15">
        <f t="shared" si="70"/>
        <v>8.412473451526763</v>
      </c>
      <c r="R95" s="15">
        <f t="shared" si="70"/>
        <v>0</v>
      </c>
      <c r="S95" s="15">
        <f t="shared" si="70"/>
        <v>11.246913034707447</v>
      </c>
      <c r="AH95" s="15">
        <f t="shared" ref="AH95:AJ96" si="71">AH94*AH91</f>
        <v>9.8128490441306795</v>
      </c>
      <c r="AI95" s="15">
        <f t="shared" ref="AI95" si="72">AI94*AI91</f>
        <v>10.563516828577677</v>
      </c>
      <c r="AJ95" s="15">
        <f t="shared" ref="AJ95" si="73">AJ94*AJ91</f>
        <v>33.344939658007206</v>
      </c>
    </row>
    <row r="96" spans="2:36" x14ac:dyDescent="0.35">
      <c r="T96" s="4"/>
      <c r="AH96" s="15"/>
      <c r="AI96" s="15"/>
      <c r="AJ96" s="15"/>
    </row>
    <row r="97" spans="19:44" x14ac:dyDescent="0.35">
      <c r="T97" s="4"/>
    </row>
    <row r="99" spans="19:44" x14ac:dyDescent="0.35">
      <c r="S99" s="4"/>
    </row>
    <row r="103" spans="19:44" x14ac:dyDescent="0.35">
      <c r="AN103" t="s">
        <v>23</v>
      </c>
    </row>
    <row r="104" spans="19:44" x14ac:dyDescent="0.35">
      <c r="AN104" s="12" t="e" vm="1">
        <v>#VALUE!</v>
      </c>
      <c r="AO104" s="12"/>
      <c r="AP104" s="12"/>
      <c r="AQ104" s="12"/>
      <c r="AR104" s="12"/>
    </row>
    <row r="105" spans="19:44" x14ac:dyDescent="0.35">
      <c r="AN105" s="3" t="s">
        <v>60</v>
      </c>
      <c r="AO105" s="5">
        <v>0.01</v>
      </c>
    </row>
    <row r="106" spans="19:44" x14ac:dyDescent="0.35">
      <c r="AN106" s="3" t="s">
        <v>61</v>
      </c>
      <c r="AO106" s="5">
        <v>0.2</v>
      </c>
    </row>
    <row r="107" spans="19:44" x14ac:dyDescent="0.35">
      <c r="AN107" s="3" t="s">
        <v>62</v>
      </c>
      <c r="AO107" s="14">
        <f>NPV(AO106,AR39:ER39)</f>
        <v>106891.4139518592</v>
      </c>
    </row>
    <row r="108" spans="19:44" x14ac:dyDescent="0.35">
      <c r="AN108" s="3" t="s">
        <v>63</v>
      </c>
      <c r="AO108" s="14">
        <f>AO107/AJ53</f>
        <v>1661.3890756037702</v>
      </c>
    </row>
    <row r="109" spans="19:44" x14ac:dyDescent="0.35">
      <c r="AN109" s="3" t="s">
        <v>64</v>
      </c>
      <c r="AO109" s="13" cm="1">
        <f t="array" ref="AO109">_FV(AN104,"Price")</f>
        <v>21.9</v>
      </c>
    </row>
    <row r="110" spans="19:44" x14ac:dyDescent="0.35">
      <c r="AN110" s="3"/>
    </row>
    <row r="111" spans="19:44" x14ac:dyDescent="0.35">
      <c r="AN111" s="3"/>
    </row>
    <row r="114" spans="40:44" x14ac:dyDescent="0.35">
      <c r="AN114" t="s">
        <v>66</v>
      </c>
    </row>
    <row r="115" spans="40:44" x14ac:dyDescent="0.35">
      <c r="AN115" s="12" t="e" vm="1">
        <v>#VALUE!</v>
      </c>
      <c r="AO115" s="12"/>
      <c r="AP115" s="12"/>
      <c r="AQ115" s="12"/>
      <c r="AR115" s="12"/>
    </row>
    <row r="116" spans="40:44" x14ac:dyDescent="0.35">
      <c r="AN116" s="3" t="s">
        <v>60</v>
      </c>
      <c r="AO116" s="5">
        <v>0.01</v>
      </c>
    </row>
    <row r="117" spans="40:44" x14ac:dyDescent="0.35">
      <c r="AN117" s="3" t="s">
        <v>61</v>
      </c>
      <c r="AO117" s="5">
        <v>0.2</v>
      </c>
    </row>
    <row r="118" spans="40:44" x14ac:dyDescent="0.35">
      <c r="AN118" s="3" t="s">
        <v>62</v>
      </c>
      <c r="AO118" s="14">
        <f>NPV(AO117,AR50:ER50)</f>
        <v>20042.140115973601</v>
      </c>
    </row>
    <row r="119" spans="40:44" x14ac:dyDescent="0.35">
      <c r="AN119" s="3" t="s">
        <v>63</v>
      </c>
      <c r="AO119" s="14">
        <f>AO118/AJ53</f>
        <v>311.51045167570692</v>
      </c>
    </row>
    <row r="120" spans="40:44" x14ac:dyDescent="0.35">
      <c r="AN120" s="3" t="s">
        <v>64</v>
      </c>
      <c r="AO120" s="13" cm="1">
        <f t="array" ref="AO120">_FV(AN115,"Price")</f>
        <v>21.9</v>
      </c>
    </row>
    <row r="123" spans="40:44" x14ac:dyDescent="0.35">
      <c r="AN123" t="s">
        <v>49</v>
      </c>
    </row>
    <row r="124" spans="40:44" x14ac:dyDescent="0.35">
      <c r="AN124" s="12" t="e" vm="1">
        <v>#VALUE!</v>
      </c>
      <c r="AO124" s="12"/>
      <c r="AP124" s="12"/>
      <c r="AQ124" s="12"/>
      <c r="AR124" s="12"/>
    </row>
    <row r="125" spans="40:44" x14ac:dyDescent="0.35">
      <c r="AN125" s="3" t="s">
        <v>60</v>
      </c>
      <c r="AO125" s="5">
        <v>0.01</v>
      </c>
    </row>
    <row r="126" spans="40:44" x14ac:dyDescent="0.35">
      <c r="AN126" s="3" t="s">
        <v>61</v>
      </c>
      <c r="AO126" s="5">
        <v>0.1</v>
      </c>
    </row>
    <row r="127" spans="40:44" x14ac:dyDescent="0.35">
      <c r="AN127" s="3" t="s">
        <v>62</v>
      </c>
    </row>
    <row r="128" spans="40:44" x14ac:dyDescent="0.35">
      <c r="AN128" s="3" t="s">
        <v>63</v>
      </c>
    </row>
    <row r="129" spans="40:41" x14ac:dyDescent="0.35">
      <c r="AN129" s="3" t="s">
        <v>64</v>
      </c>
      <c r="AO129" s="13" cm="1">
        <f t="array" ref="AO129">_FV(AN124,"Price")</f>
        <v>21.9</v>
      </c>
    </row>
  </sheetData>
  <pageMargins left="0.7" right="0.7" top="0.75" bottom="0.75" header="0.3" footer="0.3"/>
  <ignoredErrors>
    <ignoredError sqref="Q41" formula="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2024-07-30T21:26:07Z</dcterms:created>
  <dcterms:modified xsi:type="dcterms:W3CDTF">2024-08-09T20:14:48Z</dcterms:modified>
</cp:coreProperties>
</file>