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0"/>
  <workbookPr defaultThemeVersion="166925"/>
  <mc:AlternateContent xmlns:mc="http://schemas.openxmlformats.org/markup-compatibility/2006">
    <mc:Choice Requires="x15">
      <x15ac:absPath xmlns:x15ac="http://schemas.microsoft.com/office/spreadsheetml/2010/11/ac" url="https://d.docs.live.net/534a1defcf7f9d1a/Company Models CloudSave/TSM/"/>
    </mc:Choice>
  </mc:AlternateContent>
  <xr:revisionPtr revIDLastSave="724" documentId="8_{D4EC6B1B-2F0F-4ED7-89F1-7A11E0A3A678}" xr6:coauthVersionLast="47" xr6:coauthVersionMax="47" xr10:uidLastSave="{46598523-BCB6-4C4B-B62E-C4C3B0CE7EAD}"/>
  <bookViews>
    <workbookView minimized="1" xWindow="2540" yWindow="2320" windowWidth="26720" windowHeight="17120" firstSheet="2" activeTab="2" xr2:uid="{4ED5217B-608A-466E-A354-301D0BD2241A}"/>
  </bookViews>
  <sheets>
    <sheet name="Main" sheetId="1" r:id="rId1"/>
    <sheet name="Info" sheetId="2" r:id="rId2"/>
    <sheet name="Model"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37" i="3" l="1"/>
  <c r="V54" i="3"/>
  <c r="W54" i="3"/>
  <c r="X54" i="3"/>
  <c r="Y54" i="3"/>
  <c r="Z54" i="3"/>
  <c r="AA54" i="3"/>
  <c r="AB54" i="3"/>
  <c r="AC54" i="3"/>
  <c r="AD54" i="3"/>
  <c r="AE54" i="3"/>
  <c r="AG54" i="3"/>
  <c r="AH54" i="3"/>
  <c r="AI54" i="3"/>
  <c r="AJ54" i="3"/>
  <c r="AK54" i="3"/>
  <c r="AL54" i="3"/>
  <c r="U54" i="3"/>
  <c r="AF51" i="3"/>
  <c r="AF40" i="3"/>
  <c r="AF42" i="3" s="1"/>
  <c r="AF36" i="3"/>
  <c r="V32" i="3"/>
  <c r="W32" i="3"/>
  <c r="X32" i="3"/>
  <c r="Y32" i="3"/>
  <c r="Z32" i="3"/>
  <c r="AA32" i="3"/>
  <c r="AB32" i="3"/>
  <c r="AC32" i="3"/>
  <c r="AD32" i="3"/>
  <c r="AE32" i="3"/>
  <c r="AF32" i="3"/>
  <c r="AG32" i="3"/>
  <c r="AH32" i="3"/>
  <c r="AI32" i="3"/>
  <c r="AJ32" i="3"/>
  <c r="AK32" i="3"/>
  <c r="AL32" i="3"/>
  <c r="U32" i="3"/>
  <c r="AF115" i="3"/>
  <c r="AF117" i="3" s="1"/>
  <c r="AF106" i="3"/>
  <c r="AF97" i="3"/>
  <c r="AF76" i="3"/>
  <c r="AF78" i="3"/>
  <c r="W82" i="3"/>
  <c r="X82" i="3"/>
  <c r="Y82" i="3"/>
  <c r="Z82" i="3"/>
  <c r="AA82" i="3"/>
  <c r="AB82" i="3"/>
  <c r="AC82" i="3"/>
  <c r="AD82" i="3"/>
  <c r="AE82" i="3"/>
  <c r="AG82" i="3"/>
  <c r="AH82" i="3"/>
  <c r="AI82" i="3"/>
  <c r="AJ82" i="3"/>
  <c r="AK82" i="3"/>
  <c r="AL82" i="3"/>
  <c r="V82" i="3"/>
  <c r="F82" i="3"/>
  <c r="G82" i="3"/>
  <c r="H82" i="3"/>
  <c r="I82" i="3"/>
  <c r="J82" i="3"/>
  <c r="K82" i="3"/>
  <c r="L82" i="3"/>
  <c r="M82" i="3"/>
  <c r="N82" i="3"/>
  <c r="O82" i="3"/>
  <c r="P82" i="3"/>
  <c r="Q82" i="3"/>
  <c r="R82" i="3"/>
  <c r="S82" i="3"/>
  <c r="E82" i="3"/>
  <c r="W74" i="3"/>
  <c r="X74" i="3"/>
  <c r="Y74" i="3"/>
  <c r="Z74" i="3"/>
  <c r="AA74" i="3"/>
  <c r="AB74" i="3"/>
  <c r="AC74" i="3"/>
  <c r="AD74" i="3"/>
  <c r="AE74" i="3"/>
  <c r="AG74" i="3"/>
  <c r="AH74" i="3"/>
  <c r="AI74" i="3"/>
  <c r="AJ74" i="3"/>
  <c r="AK74" i="3"/>
  <c r="AL74" i="3"/>
  <c r="V74" i="3"/>
  <c r="AF73" i="3"/>
  <c r="AF71" i="3"/>
  <c r="AF70" i="3"/>
  <c r="O74" i="3"/>
  <c r="AE3" i="3"/>
  <c r="AD3" i="3" s="1"/>
  <c r="AC3" i="3" s="1"/>
  <c r="AB3" i="3" s="1"/>
  <c r="AA3" i="3" s="1"/>
  <c r="Z3" i="3" s="1"/>
  <c r="Y3" i="3" s="1"/>
  <c r="X3" i="3" s="1"/>
  <c r="W3" i="3" s="1"/>
  <c r="V3" i="3" s="1"/>
  <c r="N122" i="3"/>
  <c r="N62" i="3"/>
  <c r="M65" i="3"/>
  <c r="L65" i="3"/>
  <c r="N65" i="3"/>
  <c r="F51" i="3"/>
  <c r="G51" i="3"/>
  <c r="H51" i="3"/>
  <c r="I51" i="3"/>
  <c r="J51" i="3"/>
  <c r="K51" i="3"/>
  <c r="L51" i="3"/>
  <c r="M51" i="3"/>
  <c r="N51" i="3"/>
  <c r="O51" i="3"/>
  <c r="P51" i="3"/>
  <c r="Q51" i="3"/>
  <c r="R51" i="3"/>
  <c r="S51" i="3"/>
  <c r="E51" i="3"/>
  <c r="F60" i="3"/>
  <c r="F63" i="3" s="1"/>
  <c r="G60" i="3"/>
  <c r="G63" i="3" s="1"/>
  <c r="H60" i="3"/>
  <c r="H63" i="3" s="1"/>
  <c r="I60" i="3"/>
  <c r="I63" i="3" s="1"/>
  <c r="J60" i="3"/>
  <c r="J63" i="3" s="1"/>
  <c r="K60" i="3"/>
  <c r="K63" i="3" s="1"/>
  <c r="L60" i="3"/>
  <c r="M60" i="3"/>
  <c r="N60" i="3"/>
  <c r="O60" i="3"/>
  <c r="O63" i="3" s="1"/>
  <c r="P60" i="3"/>
  <c r="P63" i="3" s="1"/>
  <c r="Q60" i="3"/>
  <c r="Q63" i="3" s="1"/>
  <c r="R60" i="3"/>
  <c r="R63" i="3" s="1"/>
  <c r="S60" i="3"/>
  <c r="S63" i="3" s="1"/>
  <c r="E60" i="3"/>
  <c r="E63" i="3" s="1"/>
  <c r="F42" i="3"/>
  <c r="G42" i="3"/>
  <c r="H42" i="3"/>
  <c r="I42" i="3"/>
  <c r="J42" i="3"/>
  <c r="K42" i="3"/>
  <c r="L42" i="3"/>
  <c r="M42" i="3"/>
  <c r="N42" i="3"/>
  <c r="O42" i="3"/>
  <c r="P42" i="3"/>
  <c r="Q42" i="3"/>
  <c r="R42" i="3"/>
  <c r="S42" i="3"/>
  <c r="E42" i="3"/>
  <c r="F36" i="3"/>
  <c r="G36" i="3"/>
  <c r="H36" i="3"/>
  <c r="I36" i="3"/>
  <c r="J36" i="3"/>
  <c r="K36" i="3"/>
  <c r="L36" i="3"/>
  <c r="M36" i="3"/>
  <c r="N36" i="3"/>
  <c r="O36" i="3"/>
  <c r="P36" i="3"/>
  <c r="Q36" i="3"/>
  <c r="R36" i="3"/>
  <c r="S36" i="3"/>
  <c r="E36" i="3"/>
  <c r="F115" i="3"/>
  <c r="F117" i="3" s="1"/>
  <c r="G115" i="3"/>
  <c r="G117" i="3" s="1"/>
  <c r="H115" i="3"/>
  <c r="H117" i="3" s="1"/>
  <c r="I115" i="3"/>
  <c r="I117" i="3" s="1"/>
  <c r="J115" i="3"/>
  <c r="J117" i="3" s="1"/>
  <c r="K115" i="3"/>
  <c r="K117" i="3" s="1"/>
  <c r="L115" i="3"/>
  <c r="L117" i="3" s="1"/>
  <c r="M115" i="3"/>
  <c r="M117" i="3" s="1"/>
  <c r="N115" i="3"/>
  <c r="N117" i="3" s="1"/>
  <c r="O115" i="3"/>
  <c r="O117" i="3" s="1"/>
  <c r="P115" i="3"/>
  <c r="P117" i="3" s="1"/>
  <c r="Q115" i="3"/>
  <c r="Q117" i="3" s="1"/>
  <c r="R115" i="3"/>
  <c r="R117" i="3" s="1"/>
  <c r="S115" i="3"/>
  <c r="S117" i="3" s="1"/>
  <c r="E115" i="3"/>
  <c r="E117" i="3" s="1"/>
  <c r="F106" i="3"/>
  <c r="G106" i="3"/>
  <c r="H106" i="3"/>
  <c r="I106" i="3"/>
  <c r="J106" i="3"/>
  <c r="K106" i="3"/>
  <c r="L106" i="3"/>
  <c r="M106" i="3"/>
  <c r="N106" i="3"/>
  <c r="O106" i="3"/>
  <c r="P106" i="3"/>
  <c r="Q106" i="3"/>
  <c r="R106" i="3"/>
  <c r="S106" i="3"/>
  <c r="E106" i="3"/>
  <c r="F97" i="3"/>
  <c r="G97" i="3"/>
  <c r="H97" i="3"/>
  <c r="I97" i="3"/>
  <c r="J97" i="3"/>
  <c r="K97" i="3"/>
  <c r="L97" i="3"/>
  <c r="M97" i="3"/>
  <c r="N97" i="3"/>
  <c r="O97" i="3"/>
  <c r="P97" i="3"/>
  <c r="Q97" i="3"/>
  <c r="R97" i="3"/>
  <c r="S97" i="3"/>
  <c r="E97" i="3"/>
  <c r="F74" i="3"/>
  <c r="G74" i="3"/>
  <c r="H74" i="3"/>
  <c r="I74" i="3"/>
  <c r="J74" i="3"/>
  <c r="K74" i="3"/>
  <c r="L74" i="3"/>
  <c r="M74" i="3"/>
  <c r="N74" i="3"/>
  <c r="P74" i="3"/>
  <c r="Q74" i="3"/>
  <c r="R74" i="3"/>
  <c r="S74" i="3"/>
  <c r="E74" i="3"/>
  <c r="B3" i="1" a="1"/>
  <c r="B3" i="1" s="1"/>
  <c r="B2" i="1" a="1"/>
  <c r="B2" i="1" s="1"/>
  <c r="AF43" i="3" l="1"/>
  <c r="AF52" i="3" s="1"/>
  <c r="AF54" i="3" s="1"/>
  <c r="O62" i="3"/>
  <c r="Y83" i="3"/>
  <c r="AF107" i="3"/>
  <c r="AF118" i="3" s="1"/>
  <c r="AF74" i="3"/>
  <c r="AF82" i="3"/>
  <c r="AE83" i="3"/>
  <c r="AK83" i="3"/>
  <c r="AG83" i="3"/>
  <c r="AB83" i="3"/>
  <c r="Z83" i="3"/>
  <c r="AD83" i="3"/>
  <c r="AC83" i="3"/>
  <c r="AH83" i="3"/>
  <c r="AA83" i="3"/>
  <c r="AJ83" i="3"/>
  <c r="X83" i="3"/>
  <c r="W83" i="3"/>
  <c r="AI83" i="3"/>
  <c r="V83" i="3"/>
  <c r="AL83" i="3"/>
  <c r="Q62" i="3"/>
  <c r="AF83" i="3"/>
  <c r="N63" i="3"/>
  <c r="P62" i="3"/>
  <c r="S62" i="3"/>
  <c r="R62" i="3"/>
  <c r="F43" i="3"/>
  <c r="F52" i="3" s="1"/>
  <c r="F54" i="3" s="1"/>
  <c r="F56" i="3" s="1"/>
  <c r="H43" i="3"/>
  <c r="H52" i="3" s="1"/>
  <c r="H54" i="3" s="1"/>
  <c r="H56" i="3" s="1"/>
  <c r="E62" i="3"/>
  <c r="G43" i="3"/>
  <c r="G52" i="3" s="1"/>
  <c r="G54" i="3" s="1"/>
  <c r="G56" i="3" s="1"/>
  <c r="M63" i="3"/>
  <c r="L63" i="3"/>
  <c r="M62" i="3"/>
  <c r="L62" i="3"/>
  <c r="K62" i="3"/>
  <c r="J62" i="3"/>
  <c r="F83" i="3"/>
  <c r="I62" i="3"/>
  <c r="H62" i="3"/>
  <c r="R107" i="3"/>
  <c r="R118" i="3" s="1"/>
  <c r="G62" i="3"/>
  <c r="Q107" i="3"/>
  <c r="Q118" i="3" s="1"/>
  <c r="F62" i="3"/>
  <c r="Q83" i="3"/>
  <c r="I43" i="3"/>
  <c r="I52" i="3" s="1"/>
  <c r="I54" i="3" s="1"/>
  <c r="I56" i="3" s="1"/>
  <c r="E43" i="3"/>
  <c r="E52" i="3" s="1"/>
  <c r="E54" i="3" s="1"/>
  <c r="E56" i="3" s="1"/>
  <c r="R43" i="3"/>
  <c r="R52" i="3" s="1"/>
  <c r="R54" i="3" s="1"/>
  <c r="R56" i="3" s="1"/>
  <c r="P43" i="3"/>
  <c r="P52" i="3" s="1"/>
  <c r="P54" i="3" s="1"/>
  <c r="P56" i="3" s="1"/>
  <c r="O43" i="3"/>
  <c r="O52" i="3" s="1"/>
  <c r="O54" i="3" s="1"/>
  <c r="O56" i="3" s="1"/>
  <c r="J43" i="3"/>
  <c r="J52" i="3" s="1"/>
  <c r="J54" i="3" s="1"/>
  <c r="J56" i="3" s="1"/>
  <c r="N43" i="3"/>
  <c r="N52" i="3" s="1"/>
  <c r="N54" i="3" s="1"/>
  <c r="N56" i="3" s="1"/>
  <c r="M43" i="3"/>
  <c r="M52" i="3" s="1"/>
  <c r="M54" i="3" s="1"/>
  <c r="M56" i="3" s="1"/>
  <c r="Q43" i="3"/>
  <c r="Q52" i="3" s="1"/>
  <c r="Q54" i="3" s="1"/>
  <c r="Q56" i="3" s="1"/>
  <c r="K43" i="3"/>
  <c r="K52" i="3" s="1"/>
  <c r="K54" i="3" s="1"/>
  <c r="K56" i="3" s="1"/>
  <c r="S43" i="3"/>
  <c r="S52" i="3" s="1"/>
  <c r="S54" i="3" s="1"/>
  <c r="S56" i="3" s="1"/>
  <c r="L43" i="3"/>
  <c r="L52" i="3" s="1"/>
  <c r="L54" i="3" s="1"/>
  <c r="L56" i="3" s="1"/>
  <c r="E83" i="3"/>
  <c r="S107" i="3"/>
  <c r="S118" i="3" s="1"/>
  <c r="H107" i="3"/>
  <c r="H118" i="3" s="1"/>
  <c r="F107" i="3"/>
  <c r="F118" i="3" s="1"/>
  <c r="G107" i="3"/>
  <c r="G118" i="3" s="1"/>
  <c r="I107" i="3"/>
  <c r="I118" i="3" s="1"/>
  <c r="G83" i="3"/>
  <c r="P83" i="3"/>
  <c r="P107" i="3"/>
  <c r="P118" i="3" s="1"/>
  <c r="L83" i="3"/>
  <c r="L107" i="3"/>
  <c r="L118" i="3" s="1"/>
  <c r="N107" i="3"/>
  <c r="N118" i="3" s="1"/>
  <c r="I83" i="3"/>
  <c r="N83" i="3"/>
  <c r="K83" i="3"/>
  <c r="J83" i="3"/>
  <c r="J107" i="3"/>
  <c r="J118" i="3" s="1"/>
  <c r="E107" i="3"/>
  <c r="E118" i="3" s="1"/>
  <c r="O107" i="3"/>
  <c r="O118" i="3" s="1"/>
  <c r="M107" i="3"/>
  <c r="M118" i="3" s="1"/>
  <c r="M83" i="3"/>
  <c r="S83" i="3"/>
  <c r="O83" i="3"/>
  <c r="K107" i="3"/>
  <c r="K118" i="3" s="1"/>
  <c r="H83" i="3"/>
  <c r="R83" i="3"/>
  <c r="B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<sst xmlns="http://schemas.openxmlformats.org/spreadsheetml/2006/main" count="136" uniqueCount="133">
  <si>
    <t>Price</t>
  </si>
  <si>
    <t>Shares</t>
  </si>
  <si>
    <t>*in millions</t>
  </si>
  <si>
    <t>MC</t>
  </si>
  <si>
    <t>Cash</t>
  </si>
  <si>
    <t>Debt</t>
  </si>
  <si>
    <t>EV</t>
  </si>
  <si>
    <t>Company Name</t>
  </si>
  <si>
    <t>Taiwan Semiconductor Manufacturing ADR</t>
  </si>
  <si>
    <t>Ticker</t>
  </si>
  <si>
    <t>TSM</t>
  </si>
  <si>
    <t>Country</t>
  </si>
  <si>
    <t xml:space="preserve">Taiwan   </t>
  </si>
  <si>
    <t>Sector</t>
  </si>
  <si>
    <t>Infomration Technology</t>
  </si>
  <si>
    <t>Industry</t>
  </si>
  <si>
    <t>Semiconductors</t>
  </si>
  <si>
    <t xml:space="preserve">Notes </t>
  </si>
  <si>
    <t>General</t>
  </si>
  <si>
    <t xml:space="preserve">- TSM produces 92% of chips that are less than 7 nanometers. The other 8% are manufactured in South Korea. Currently no &lt;=7nm are produced in the US. </t>
  </si>
  <si>
    <t xml:space="preserve">CHIPs ACT </t>
  </si>
  <si>
    <r>
      <t xml:space="preserve">- The total funding is </t>
    </r>
    <r>
      <rPr>
        <b/>
        <sz val="11"/>
        <color theme="1"/>
        <rFont val="Calibri"/>
        <family val="2"/>
        <scheme val="minor"/>
      </rPr>
      <t>$52.7 billion</t>
    </r>
  </si>
  <si>
    <r>
      <t xml:space="preserve">- Of the funding </t>
    </r>
    <r>
      <rPr>
        <b/>
        <sz val="11"/>
        <color theme="1"/>
        <rFont val="Calibri"/>
        <family val="2"/>
        <scheme val="minor"/>
      </rPr>
      <t xml:space="preserve">$39 billion </t>
    </r>
    <r>
      <rPr>
        <sz val="11"/>
        <color theme="1"/>
        <rFont val="Calibri"/>
        <family val="2"/>
        <scheme val="minor"/>
      </rPr>
      <t>is for grants</t>
    </r>
  </si>
  <si>
    <r>
      <t xml:space="preserve">- This act also includes a </t>
    </r>
    <r>
      <rPr>
        <b/>
        <sz val="11"/>
        <color theme="1"/>
        <rFont val="Calibri"/>
        <family val="2"/>
        <scheme val="minor"/>
      </rPr>
      <t xml:space="preserve">25% </t>
    </r>
    <r>
      <rPr>
        <sz val="11"/>
        <color theme="1"/>
        <rFont val="Calibri"/>
        <family val="2"/>
        <scheme val="minor"/>
      </rPr>
      <t xml:space="preserve">construction tax credit, that can be used for any new fabrication plants, or pre-existing ones that are being improved upon. </t>
    </r>
  </si>
  <si>
    <t>Quarter</t>
  </si>
  <si>
    <t>Filing Date</t>
  </si>
  <si>
    <t>Period of Report</t>
  </si>
  <si>
    <t>Stock Prices</t>
  </si>
  <si>
    <t>High</t>
  </si>
  <si>
    <t>Low</t>
  </si>
  <si>
    <t>Average</t>
  </si>
  <si>
    <t>Revenue Breakdown *in millions, USD</t>
  </si>
  <si>
    <t>Revenue by Wafer Resolution</t>
  </si>
  <si>
    <t>5-nanometer</t>
  </si>
  <si>
    <t>7-nanometer</t>
  </si>
  <si>
    <t>16-nanometer</t>
  </si>
  <si>
    <t>20-nanometer</t>
  </si>
  <si>
    <t>28-nanometer</t>
  </si>
  <si>
    <t>40/45 nanometer</t>
  </si>
  <si>
    <t>65-nanometer</t>
  </si>
  <si>
    <t>90-nanometer</t>
  </si>
  <si>
    <t>0.11/0.13 micron</t>
  </si>
  <si>
    <t>0.15/0.18 micron</t>
  </si>
  <si>
    <t>&gt;=0.25 micron</t>
  </si>
  <si>
    <t>Total %</t>
  </si>
  <si>
    <t>Income Statement *in millions, USD</t>
  </si>
  <si>
    <t>Revenue</t>
  </si>
  <si>
    <t>COGs</t>
  </si>
  <si>
    <t>Gross Profit</t>
  </si>
  <si>
    <t>Operating Expenses</t>
  </si>
  <si>
    <t>R&amp;D</t>
  </si>
  <si>
    <t>SG&amp;A</t>
  </si>
  <si>
    <t xml:space="preserve">Other </t>
  </si>
  <si>
    <t>Total Operating Expenses</t>
  </si>
  <si>
    <t>Operating Income</t>
  </si>
  <si>
    <t>Non-operating income and Expenses</t>
  </si>
  <si>
    <t>Share of profits of associates</t>
  </si>
  <si>
    <t>Net Interest Income</t>
  </si>
  <si>
    <t>Other income</t>
  </si>
  <si>
    <t xml:space="preserve">Foreign exchange gain </t>
  </si>
  <si>
    <t>Fincance cost</t>
  </si>
  <si>
    <t>Other gains and losses</t>
  </si>
  <si>
    <t>Total Non-operating  income</t>
  </si>
  <si>
    <t>Income before Tax</t>
  </si>
  <si>
    <t>Taxes</t>
  </si>
  <si>
    <t>Net Income, including noncontrolling interests</t>
  </si>
  <si>
    <t>Other comprehensive income</t>
  </si>
  <si>
    <t xml:space="preserve"> </t>
  </si>
  <si>
    <t>Comprehenvisve income</t>
  </si>
  <si>
    <t>Net Income Attributable To</t>
  </si>
  <si>
    <t>Shareholders of Parent</t>
  </si>
  <si>
    <t>Noncontrolling interests</t>
  </si>
  <si>
    <t>Net Income</t>
  </si>
  <si>
    <t>EPS - Diluted</t>
  </si>
  <si>
    <t>EPS ADR - Diluted</t>
  </si>
  <si>
    <t>Shares (Regular) - Diluted</t>
  </si>
  <si>
    <t>Shares (ADR) - Diluted</t>
  </si>
  <si>
    <t>Balance Sheet *in millions, USD</t>
  </si>
  <si>
    <t>*NTD Exchange Rate</t>
  </si>
  <si>
    <t>Current Assets</t>
  </si>
  <si>
    <t>Short-term investments</t>
  </si>
  <si>
    <t>AR</t>
  </si>
  <si>
    <t>Inventories</t>
  </si>
  <si>
    <t>Other current Assets</t>
  </si>
  <si>
    <t>Total Current Assets</t>
  </si>
  <si>
    <t>Non-current Assets</t>
  </si>
  <si>
    <t>Long-term investments</t>
  </si>
  <si>
    <t>PP&amp;E</t>
  </si>
  <si>
    <t>Right-of-use, intangible and other non-current assets</t>
  </si>
  <si>
    <t>Deferred income tax assets</t>
  </si>
  <si>
    <t>Refundable deposits</t>
  </si>
  <si>
    <t>Other noncurrent assets</t>
  </si>
  <si>
    <t>Total Non-current Asset</t>
  </si>
  <si>
    <t>Total Assets</t>
  </si>
  <si>
    <t>Current Liabilities</t>
  </si>
  <si>
    <t>Short-term loans</t>
  </si>
  <si>
    <t>Financial liabilities at failr value</t>
  </si>
  <si>
    <t>Hedging financial liabilities</t>
  </si>
  <si>
    <t>AP</t>
  </si>
  <si>
    <t>Payables to related parties</t>
  </si>
  <si>
    <t>Salary and bonus payable</t>
  </si>
  <si>
    <t>Accrued profit sharing bonus to employees and compensation to directors</t>
  </si>
  <si>
    <t>Payables to contractors and equipments suppliers</t>
  </si>
  <si>
    <t>Cash dividends paybale</t>
  </si>
  <si>
    <t>Income taxes payable</t>
  </si>
  <si>
    <t>Long-term liabilities - current portion</t>
  </si>
  <si>
    <t>Accrued expenses and other current liabilities</t>
  </si>
  <si>
    <t>Total Current Liabilities</t>
  </si>
  <si>
    <t>Non-current Liabilities</t>
  </si>
  <si>
    <t>Bonds payable</t>
  </si>
  <si>
    <t>Long-term bank loans</t>
  </si>
  <si>
    <t>Deferred income tax liabilities</t>
  </si>
  <si>
    <t>Lease liabilities</t>
  </si>
  <si>
    <t>Net defined benefit liability</t>
  </si>
  <si>
    <t>Guarantee deposits</t>
  </si>
  <si>
    <t>Other non-current liabilities</t>
  </si>
  <si>
    <t>Total Non-current Liabilities</t>
  </si>
  <si>
    <t>Total Liabilities</t>
  </si>
  <si>
    <t>Equity</t>
  </si>
  <si>
    <t>Capital Stock</t>
  </si>
  <si>
    <t>Capital Surplus</t>
  </si>
  <si>
    <t>Legal Capital Reserve</t>
  </si>
  <si>
    <t>Special Capital Reserve</t>
  </si>
  <si>
    <t>Unappropriated Earnings</t>
  </si>
  <si>
    <t>Others</t>
  </si>
  <si>
    <t>Equity Attirbutable to Shareholders of the Parent</t>
  </si>
  <si>
    <t>Total Shareholders Equity</t>
  </si>
  <si>
    <t>Total Equity &amp; Liabilities</t>
  </si>
  <si>
    <t>Cash Flow *in millions, USD</t>
  </si>
  <si>
    <t>CFFO</t>
  </si>
  <si>
    <t>CapEx</t>
  </si>
  <si>
    <t>FCF</t>
  </si>
  <si>
    <t>3-month Adjusted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</si>
</sst>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6">
    <font>
      <sz val="11"/>
      <color theme="1"/>
      <name val="Calibri"/>
      <family val="2"/>
      <scheme val="minor"/>
    </font>
    <font>
      <b/>
      <sz val="11"/>
      <color theme="0"/>
      <name val="Calibri"/>
      <family val="2"/>
      <scheme val="minor"/>
    </font>
    <font>
      <b/>
      <sz val="11"/>
      <color theme="1"/>
      <name val="Calibri"/>
      <family val="2"/>
      <scheme val="minor"/>
    </font>
    <font>
      <i/>
      <u/>
      <sz val="11"/>
      <color theme="1"/>
      <name val="Calibri"/>
      <family val="2"/>
      <scheme val="minor"/>
    </font>
    <font>
      <b/>
      <i/>
      <u/>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0">
    <xf numFmtId="0" fontId="0" fillId="0" borderId="0" xfId="0"/>
    <xf numFmtId="0" fontId="2" fillId="0" borderId="1" xfId="0" applyFont="1" applyBorder="1" applyAlignment="1">
      <alignment horizontal="center" vertical="top"/>
    </xf>
    <xf numFmtId="164" fontId="0" fillId="0" borderId="0" xfId="0" applyNumberFormat="1"/>
    <xf numFmtId="3" fontId="2" fillId="0" borderId="1" xfId="0" applyNumberFormat="1" applyFont="1" applyBorder="1" applyAlignment="1">
      <alignment horizontal="center" vertical="top"/>
    </xf>
    <xf numFmtId="3" fontId="0" fillId="0" borderId="0" xfId="0" applyNumberFormat="1"/>
    <xf numFmtId="0" fontId="1" fillId="2" borderId="0" xfId="0" applyFont="1" applyFill="1"/>
    <xf numFmtId="14" fontId="1" fillId="2" borderId="0" xfId="0" applyNumberFormat="1" applyFont="1" applyFill="1"/>
    <xf numFmtId="0" fontId="3" fillId="3" borderId="0" xfId="0" applyFont="1" applyFill="1"/>
    <xf numFmtId="0" fontId="0" fillId="0" borderId="0" xfId="0" quotePrefix="1"/>
    <xf numFmtId="0" fontId="4" fillId="3" borderId="0" xfId="0" applyFont="1" applyFill="1"/>
    <xf numFmtId="14" fontId="0" fillId="0" borderId="0" xfId="0" applyNumberFormat="1"/>
    <xf numFmtId="3" fontId="0" fillId="0" borderId="2" xfId="0" applyNumberFormat="1" applyBorder="1"/>
    <xf numFmtId="3" fontId="3" fillId="3" borderId="0" xfId="0" applyNumberFormat="1" applyFont="1" applyFill="1"/>
    <xf numFmtId="3" fontId="0" fillId="0" borderId="3" xfId="0" applyNumberFormat="1" applyBorder="1"/>
    <xf numFmtId="3" fontId="2" fillId="0" borderId="0" xfId="0" applyNumberFormat="1" applyFont="1"/>
    <xf numFmtId="3" fontId="1" fillId="2" borderId="0" xfId="0" applyNumberFormat="1" applyFont="1" applyFill="1"/>
    <xf numFmtId="4" fontId="0" fillId="0" borderId="0" xfId="0" applyNumberFormat="1"/>
    <xf numFmtId="3" fontId="5" fillId="0" borderId="0" xfId="0" applyNumberFormat="1" applyFont="1"/>
    <xf numFmtId="9" fontId="0" fillId="0" borderId="0" xfId="0" applyNumberFormat="1"/>
    <xf numFmtId="9"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https://www.bing.com/financeapi/forcetrigger?t=a24kjc&amp;q=XNYS%3aTSM&amp;form=skydnc</v>
    <v>Learn more on Bing</v>
  </rv>
  <rv s="1">
    <v>en-US</v>
    <v>a24kjc</v>
    <v>268435456</v>
    <v>1</v>
    <v>Powered by Refinitiv</v>
    <v>0</v>
    <v>Taiwan Semiconductor Manufacturing Co., Ltd. (XNYS:TSM)</v>
    <v>2</v>
    <v>3</v>
    <v>Finance</v>
    <v>4</v>
    <v>110.69</v>
    <v>61.9711</v>
    <v>1.0455000000000001</v>
    <v>-0.19</v>
    <v>1.082E-4</v>
    <v>-2.052E-3</v>
    <v>0.01</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93.05</v>
    <v>Semiconductors &amp; Semiconductor Equipment</v>
    <v>Stock</v>
    <v>45238.040420937497</v>
    <v>0</v>
    <v>91.75</v>
    <v>444346700000</v>
    <v>Taiwan Semiconductor Manufacturing Co., Ltd.</v>
    <v>Taiwan Semiconductor Manufacturing Co., Ltd.</v>
    <v>92.25</v>
    <v>17.244199999999999</v>
    <v>92.6</v>
    <v>92.41</v>
    <v>92.42</v>
    <v>5186414000</v>
    <v>TSM</v>
    <v>Taiwan Semiconductor Manufacturing Co., Ltd. (XNYS:TSM)</v>
    <v>6241257</v>
    <v>9534344</v>
    <v>1987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5020C-ECF8-4BFA-9C2A-3D31EB074667}">
  <dimension ref="A1:C7"/>
  <sheetViews>
    <sheetView workbookViewId="0">
      <selection activeCell="C5" sqref="C5"/>
    </sheetView>
  </sheetViews>
  <sheetFormatPr defaultRowHeight="14.45"/>
  <sheetData>
    <row r="1" spans="1:3">
      <c r="A1" t="e" vm="1">
        <v>#VALUE!</v>
      </c>
    </row>
    <row r="2" spans="1:3">
      <c r="A2" s="1" t="s">
        <v>0</v>
      </c>
      <c r="B2" s="2" cm="1">
        <f t="array" ref="B2">_FV(A1,"Price")</f>
        <v>92.41</v>
      </c>
    </row>
    <row r="3" spans="1:3" s="4" customFormat="1">
      <c r="A3" s="3" t="s">
        <v>1</v>
      </c>
      <c r="B3" s="4" cm="1">
        <f t="array" ref="B3">_FV(A1,"Shares outstanding",TRUE)/1000000</f>
        <v>5186.4139999999998</v>
      </c>
      <c r="C3" s="4" t="s">
        <v>2</v>
      </c>
    </row>
    <row r="4" spans="1:3" s="4" customFormat="1">
      <c r="A4" s="3" t="s">
        <v>3</v>
      </c>
      <c r="B4" s="4">
        <f>B2*B3</f>
        <v>479276.51773999998</v>
      </c>
      <c r="C4" s="4" t="s">
        <v>2</v>
      </c>
    </row>
    <row r="5" spans="1:3">
      <c r="A5" s="1" t="s">
        <v>4</v>
      </c>
    </row>
    <row r="6" spans="1:3">
      <c r="A6" s="1" t="s">
        <v>5</v>
      </c>
    </row>
    <row r="7" spans="1:3">
      <c r="A7"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21FB5-22DC-464A-B6A3-7AB8B5784201}">
  <dimension ref="A1:B25"/>
  <sheetViews>
    <sheetView workbookViewId="0">
      <selection activeCell="C18" sqref="C18"/>
    </sheetView>
  </sheetViews>
  <sheetFormatPr defaultRowHeight="14.45"/>
  <cols>
    <col min="1" max="1" width="19.5703125" customWidth="1"/>
    <col min="2" max="2" width="9.42578125" bestFit="1" customWidth="1"/>
  </cols>
  <sheetData>
    <row r="1" spans="1:2">
      <c r="A1" t="s">
        <v>7</v>
      </c>
      <c r="B1" t="s">
        <v>8</v>
      </c>
    </row>
    <row r="2" spans="1:2">
      <c r="A2" t="s">
        <v>9</v>
      </c>
      <c r="B2" t="s">
        <v>10</v>
      </c>
    </row>
    <row r="3" spans="1:2">
      <c r="A3" t="s">
        <v>11</v>
      </c>
      <c r="B3" t="s">
        <v>12</v>
      </c>
    </row>
    <row r="4" spans="1:2">
      <c r="A4" t="s">
        <v>13</v>
      </c>
      <c r="B4" t="s">
        <v>14</v>
      </c>
    </row>
    <row r="5" spans="1:2">
      <c r="A5" t="s">
        <v>15</v>
      </c>
      <c r="B5" t="s">
        <v>16</v>
      </c>
    </row>
    <row r="10" spans="1:2" s="5" customFormat="1">
      <c r="A10" s="5" t="s">
        <v>17</v>
      </c>
      <c r="B10" s="6">
        <v>45235</v>
      </c>
    </row>
    <row r="11" spans="1:2" s="7" customFormat="1">
      <c r="A11" s="7" t="s">
        <v>18</v>
      </c>
    </row>
    <row r="12" spans="1:2">
      <c r="A12" s="8" t="s">
        <v>19</v>
      </c>
    </row>
    <row r="22" spans="1:1" s="9" customFormat="1">
      <c r="A22" s="9" t="s">
        <v>20</v>
      </c>
    </row>
    <row r="23" spans="1:1">
      <c r="A23" s="8" t="s">
        <v>21</v>
      </c>
    </row>
    <row r="24" spans="1:1">
      <c r="A24" s="8" t="s">
        <v>22</v>
      </c>
    </row>
    <row r="25" spans="1:1">
      <c r="A25" s="8"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2497A-D2FE-42C0-9A4A-5DF1D1CEFED8}">
  <dimension ref="B1:AL130"/>
  <sheetViews>
    <sheetView tabSelected="1" workbookViewId="0">
      <pane xSplit="2" ySplit="7" topLeftCell="S29" activePane="bottomRight" state="frozen"/>
      <selection pane="bottomRight" activeCell="AF55" sqref="AF55"/>
      <selection pane="bottomLeft" activeCell="A7" sqref="A7"/>
      <selection pane="topRight" activeCell="C1" sqref="C1"/>
    </sheetView>
  </sheetViews>
  <sheetFormatPr defaultRowHeight="14.45"/>
  <cols>
    <col min="2" max="2" width="19.5703125" customWidth="1"/>
    <col min="10" max="10" width="9.42578125" bestFit="1" customWidth="1"/>
    <col min="13" max="14" width="9.42578125" bestFit="1" customWidth="1"/>
  </cols>
  <sheetData>
    <row r="1" spans="2:32">
      <c r="B1" t="s">
        <v>24</v>
      </c>
    </row>
    <row r="2" spans="2:32">
      <c r="B2" t="s">
        <v>25</v>
      </c>
    </row>
    <row r="3" spans="2:32">
      <c r="B3" t="s">
        <v>26</v>
      </c>
      <c r="J3" s="10">
        <v>44834</v>
      </c>
      <c r="M3" s="10">
        <v>45107</v>
      </c>
      <c r="N3" s="10">
        <v>45199</v>
      </c>
      <c r="V3">
        <f t="shared" ref="V3:AE3" si="0">W3-1</f>
        <v>2012</v>
      </c>
      <c r="W3">
        <f t="shared" si="0"/>
        <v>2013</v>
      </c>
      <c r="X3">
        <f t="shared" si="0"/>
        <v>2014</v>
      </c>
      <c r="Y3">
        <f t="shared" si="0"/>
        <v>2015</v>
      </c>
      <c r="Z3">
        <f t="shared" si="0"/>
        <v>2016</v>
      </c>
      <c r="AA3">
        <f t="shared" si="0"/>
        <v>2017</v>
      </c>
      <c r="AB3">
        <f t="shared" si="0"/>
        <v>2018</v>
      </c>
      <c r="AC3">
        <f t="shared" si="0"/>
        <v>2019</v>
      </c>
      <c r="AD3">
        <f t="shared" si="0"/>
        <v>2020</v>
      </c>
      <c r="AE3">
        <f t="shared" si="0"/>
        <v>2021</v>
      </c>
      <c r="AF3">
        <v>2022</v>
      </c>
    </row>
    <row r="4" spans="2:32" s="5" customFormat="1">
      <c r="B4" s="5" t="s">
        <v>27</v>
      </c>
    </row>
    <row r="5" spans="2:32">
      <c r="B5" t="s">
        <v>28</v>
      </c>
    </row>
    <row r="6" spans="2:32">
      <c r="B6" t="s">
        <v>29</v>
      </c>
    </row>
    <row r="7" spans="2:32">
      <c r="B7" t="s">
        <v>30</v>
      </c>
    </row>
    <row r="14" spans="2:32" s="5" customFormat="1">
      <c r="B14" s="5" t="s">
        <v>31</v>
      </c>
    </row>
    <row r="20" spans="2:38" s="5" customFormat="1">
      <c r="B20" s="5" t="s">
        <v>32</v>
      </c>
    </row>
    <row r="21" spans="2:38" s="18" customFormat="1">
      <c r="B21" s="18" t="s">
        <v>33</v>
      </c>
      <c r="AD21" s="18">
        <v>0.08</v>
      </c>
      <c r="AE21" s="18">
        <v>0.19</v>
      </c>
      <c r="AF21" s="18">
        <v>0.26</v>
      </c>
    </row>
    <row r="22" spans="2:38" s="18" customFormat="1">
      <c r="B22" s="18" t="s">
        <v>34</v>
      </c>
      <c r="AD22" s="18">
        <v>0.33</v>
      </c>
      <c r="AE22" s="18">
        <v>0.31</v>
      </c>
      <c r="AF22" s="18">
        <v>0.27</v>
      </c>
    </row>
    <row r="23" spans="2:38" s="18" customFormat="1">
      <c r="B23" s="18" t="s">
        <v>35</v>
      </c>
      <c r="AD23" s="18">
        <v>0.17</v>
      </c>
      <c r="AE23" s="18">
        <v>0.14000000000000001</v>
      </c>
      <c r="AF23" s="18">
        <v>0.13</v>
      </c>
    </row>
    <row r="24" spans="2:38" s="18" customFormat="1">
      <c r="B24" s="18" t="s">
        <v>36</v>
      </c>
      <c r="AD24" s="18">
        <v>0.01</v>
      </c>
      <c r="AE24" s="18">
        <v>0</v>
      </c>
      <c r="AF24" s="18">
        <v>0</v>
      </c>
    </row>
    <row r="25" spans="2:38" s="18" customFormat="1">
      <c r="B25" s="18" t="s">
        <v>37</v>
      </c>
      <c r="AD25" s="18">
        <v>0.13</v>
      </c>
      <c r="AE25" s="18">
        <v>0.11</v>
      </c>
      <c r="AF25" s="18">
        <v>0.1</v>
      </c>
    </row>
    <row r="26" spans="2:38" s="18" customFormat="1">
      <c r="B26" s="18" t="s">
        <v>38</v>
      </c>
      <c r="AD26" s="18">
        <v>0.09</v>
      </c>
      <c r="AE26" s="18">
        <v>7.0000000000000007E-2</v>
      </c>
      <c r="AF26" s="18">
        <v>7.0000000000000007E-2</v>
      </c>
    </row>
    <row r="27" spans="2:38" s="18" customFormat="1">
      <c r="B27" s="18" t="s">
        <v>39</v>
      </c>
      <c r="AD27" s="18">
        <v>0.05</v>
      </c>
      <c r="AE27" s="18">
        <v>0.05</v>
      </c>
      <c r="AF27" s="18">
        <v>0.05</v>
      </c>
    </row>
    <row r="28" spans="2:38" s="18" customFormat="1">
      <c r="B28" s="18" t="s">
        <v>40</v>
      </c>
      <c r="AD28" s="18">
        <v>0.02</v>
      </c>
      <c r="AE28" s="18">
        <v>0.02</v>
      </c>
      <c r="AF28" s="18">
        <v>0.02</v>
      </c>
    </row>
    <row r="29" spans="2:38" s="18" customFormat="1">
      <c r="B29" s="18" t="s">
        <v>41</v>
      </c>
      <c r="AD29" s="18">
        <v>0.03</v>
      </c>
      <c r="AE29" s="18">
        <v>0.03</v>
      </c>
      <c r="AF29" s="18">
        <v>0.03</v>
      </c>
    </row>
    <row r="30" spans="2:38" s="18" customFormat="1">
      <c r="B30" s="18" t="s">
        <v>42</v>
      </c>
      <c r="AD30" s="18">
        <v>7.0000000000000007E-2</v>
      </c>
      <c r="AE30" s="18">
        <v>0.06</v>
      </c>
      <c r="AF30" s="18">
        <v>0.06</v>
      </c>
    </row>
    <row r="31" spans="2:38" s="19" customFormat="1">
      <c r="B31" s="19" t="s">
        <v>43</v>
      </c>
      <c r="AD31" s="19">
        <v>0.02</v>
      </c>
      <c r="AE31" s="19">
        <v>0.02</v>
      </c>
      <c r="AF31" s="19">
        <v>0.01</v>
      </c>
    </row>
    <row r="32" spans="2:38">
      <c r="B32" t="s">
        <v>44</v>
      </c>
      <c r="U32" s="18">
        <f>SUM(U21:U31)</f>
        <v>0</v>
      </c>
      <c r="V32" s="18">
        <f t="shared" ref="V32:AL32" si="1">SUM(V21:V31)</f>
        <v>0</v>
      </c>
      <c r="W32" s="18">
        <f t="shared" si="1"/>
        <v>0</v>
      </c>
      <c r="X32" s="18">
        <f t="shared" si="1"/>
        <v>0</v>
      </c>
      <c r="Y32" s="18">
        <f t="shared" si="1"/>
        <v>0</v>
      </c>
      <c r="Z32" s="18">
        <f t="shared" si="1"/>
        <v>0</v>
      </c>
      <c r="AA32" s="18">
        <f t="shared" si="1"/>
        <v>0</v>
      </c>
      <c r="AB32" s="18">
        <f t="shared" si="1"/>
        <v>0</v>
      </c>
      <c r="AC32" s="18">
        <f t="shared" si="1"/>
        <v>0</v>
      </c>
      <c r="AD32" s="18">
        <f t="shared" si="1"/>
        <v>1.0000000000000002</v>
      </c>
      <c r="AE32" s="18">
        <f t="shared" si="1"/>
        <v>1.0000000000000002</v>
      </c>
      <c r="AF32" s="18">
        <f t="shared" si="1"/>
        <v>1.0000000000000002</v>
      </c>
      <c r="AG32" s="18">
        <f t="shared" si="1"/>
        <v>0</v>
      </c>
      <c r="AH32" s="18">
        <f t="shared" si="1"/>
        <v>0</v>
      </c>
      <c r="AI32" s="18">
        <f t="shared" si="1"/>
        <v>0</v>
      </c>
      <c r="AJ32" s="18">
        <f t="shared" si="1"/>
        <v>0</v>
      </c>
      <c r="AK32" s="18">
        <f t="shared" si="1"/>
        <v>0</v>
      </c>
      <c r="AL32" s="18">
        <f t="shared" si="1"/>
        <v>0</v>
      </c>
    </row>
    <row r="33" spans="2:32" s="5" customFormat="1">
      <c r="B33" s="5" t="s">
        <v>45</v>
      </c>
    </row>
    <row r="34" spans="2:32" s="4" customFormat="1">
      <c r="B34" s="4" t="s">
        <v>46</v>
      </c>
      <c r="N34" s="4">
        <v>17278</v>
      </c>
      <c r="AF34" s="4">
        <v>73670.399999999994</v>
      </c>
    </row>
    <row r="35" spans="2:32" s="11" customFormat="1">
      <c r="B35" s="11" t="s">
        <v>47</v>
      </c>
      <c r="N35" s="11">
        <v>-7903</v>
      </c>
      <c r="AF35" s="11">
        <v>29792.9</v>
      </c>
    </row>
    <row r="36" spans="2:32" s="4" customFormat="1">
      <c r="B36" s="4" t="s">
        <v>48</v>
      </c>
      <c r="E36" s="4">
        <f>SUM(E34:E35)</f>
        <v>0</v>
      </c>
      <c r="F36" s="4">
        <f t="shared" ref="F36:S36" si="2">SUM(F34:F35)</f>
        <v>0</v>
      </c>
      <c r="G36" s="4">
        <f t="shared" si="2"/>
        <v>0</v>
      </c>
      <c r="H36" s="4">
        <f t="shared" si="2"/>
        <v>0</v>
      </c>
      <c r="I36" s="4">
        <f t="shared" si="2"/>
        <v>0</v>
      </c>
      <c r="J36" s="4">
        <f t="shared" si="2"/>
        <v>0</v>
      </c>
      <c r="K36" s="4">
        <f t="shared" si="2"/>
        <v>0</v>
      </c>
      <c r="L36" s="4">
        <f t="shared" si="2"/>
        <v>0</v>
      </c>
      <c r="M36" s="4">
        <f t="shared" si="2"/>
        <v>0</v>
      </c>
      <c r="N36" s="4">
        <f t="shared" si="2"/>
        <v>9375</v>
      </c>
      <c r="O36" s="4">
        <f t="shared" si="2"/>
        <v>0</v>
      </c>
      <c r="P36" s="4">
        <f t="shared" si="2"/>
        <v>0</v>
      </c>
      <c r="Q36" s="4">
        <f t="shared" si="2"/>
        <v>0</v>
      </c>
      <c r="R36" s="4">
        <f t="shared" si="2"/>
        <v>0</v>
      </c>
      <c r="S36" s="4">
        <f t="shared" si="2"/>
        <v>0</v>
      </c>
      <c r="AF36" s="4">
        <f>AF34-AF35</f>
        <v>43877.499999999993</v>
      </c>
    </row>
    <row r="37" spans="2:32" s="18" customFormat="1">
      <c r="AF37" s="18">
        <f>AF36/AF34</f>
        <v>0.59559198809834069</v>
      </c>
    </row>
    <row r="38" spans="2:32" s="12" customFormat="1">
      <c r="B38" s="12" t="s">
        <v>49</v>
      </c>
    </row>
    <row r="39" spans="2:32" s="4" customFormat="1">
      <c r="B39" s="4" t="s">
        <v>50</v>
      </c>
      <c r="N39" s="4">
        <v>-1616</v>
      </c>
      <c r="AF39" s="4">
        <v>5312.9</v>
      </c>
    </row>
    <row r="40" spans="2:32" s="4" customFormat="1">
      <c r="B40" s="4" t="s">
        <v>51</v>
      </c>
      <c r="N40" s="4">
        <v>-556</v>
      </c>
      <c r="AF40" s="4">
        <f>1741.8+322.7</f>
        <v>2064.5</v>
      </c>
    </row>
    <row r="41" spans="2:32" s="11" customFormat="1">
      <c r="B41" s="11" t="s">
        <v>52</v>
      </c>
      <c r="N41" s="11">
        <v>4</v>
      </c>
      <c r="AF41" s="11">
        <v>12</v>
      </c>
    </row>
    <row r="42" spans="2:32" s="13" customFormat="1">
      <c r="B42" s="13" t="s">
        <v>53</v>
      </c>
      <c r="E42" s="13">
        <f>SUM(E39:E41)</f>
        <v>0</v>
      </c>
      <c r="F42" s="13">
        <f t="shared" ref="F42:S42" si="3">SUM(F39:F41)</f>
        <v>0</v>
      </c>
      <c r="G42" s="13">
        <f t="shared" si="3"/>
        <v>0</v>
      </c>
      <c r="H42" s="13">
        <f t="shared" si="3"/>
        <v>0</v>
      </c>
      <c r="I42" s="13">
        <f t="shared" si="3"/>
        <v>0</v>
      </c>
      <c r="J42" s="13">
        <f t="shared" si="3"/>
        <v>0</v>
      </c>
      <c r="K42" s="13">
        <f t="shared" si="3"/>
        <v>0</v>
      </c>
      <c r="L42" s="13">
        <f t="shared" si="3"/>
        <v>0</v>
      </c>
      <c r="M42" s="13">
        <f t="shared" si="3"/>
        <v>0</v>
      </c>
      <c r="N42" s="13">
        <f t="shared" si="3"/>
        <v>-2168</v>
      </c>
      <c r="O42" s="13">
        <f t="shared" si="3"/>
        <v>0</v>
      </c>
      <c r="P42" s="13">
        <f t="shared" si="3"/>
        <v>0</v>
      </c>
      <c r="Q42" s="13">
        <f t="shared" si="3"/>
        <v>0</v>
      </c>
      <c r="R42" s="13">
        <f t="shared" si="3"/>
        <v>0</v>
      </c>
      <c r="S42" s="13">
        <f t="shared" si="3"/>
        <v>0</v>
      </c>
      <c r="AF42" s="13">
        <f>SUM(AF39:AF41)</f>
        <v>7389.4</v>
      </c>
    </row>
    <row r="43" spans="2:32" s="4" customFormat="1">
      <c r="B43" s="4" t="s">
        <v>54</v>
      </c>
      <c r="E43" s="4">
        <f>E36+E42</f>
        <v>0</v>
      </c>
      <c r="F43" s="4">
        <f t="shared" ref="F43:S43" si="4">F36+F42</f>
        <v>0</v>
      </c>
      <c r="G43" s="4">
        <f t="shared" si="4"/>
        <v>0</v>
      </c>
      <c r="H43" s="4">
        <f t="shared" si="4"/>
        <v>0</v>
      </c>
      <c r="I43" s="4">
        <f t="shared" si="4"/>
        <v>0</v>
      </c>
      <c r="J43" s="4">
        <f t="shared" si="4"/>
        <v>0</v>
      </c>
      <c r="K43" s="4">
        <f t="shared" si="4"/>
        <v>0</v>
      </c>
      <c r="L43" s="4">
        <f t="shared" si="4"/>
        <v>0</v>
      </c>
      <c r="M43" s="4">
        <f t="shared" si="4"/>
        <v>0</v>
      </c>
      <c r="N43" s="4">
        <f t="shared" si="4"/>
        <v>7207</v>
      </c>
      <c r="O43" s="4">
        <f t="shared" si="4"/>
        <v>0</v>
      </c>
      <c r="P43" s="4">
        <f t="shared" si="4"/>
        <v>0</v>
      </c>
      <c r="Q43" s="4">
        <f t="shared" si="4"/>
        <v>0</v>
      </c>
      <c r="R43" s="4">
        <f t="shared" si="4"/>
        <v>0</v>
      </c>
      <c r="S43" s="4">
        <f t="shared" si="4"/>
        <v>0</v>
      </c>
      <c r="AF43" s="4">
        <f>AF36-AF42</f>
        <v>36488.099999999991</v>
      </c>
    </row>
    <row r="44" spans="2:32" s="12" customFormat="1">
      <c r="B44" s="12" t="s">
        <v>55</v>
      </c>
    </row>
    <row r="45" spans="2:32" s="4" customFormat="1">
      <c r="B45" s="4" t="s">
        <v>56</v>
      </c>
      <c r="N45" s="4">
        <v>37</v>
      </c>
      <c r="AF45" s="4">
        <v>249.9</v>
      </c>
    </row>
    <row r="46" spans="2:32" s="4" customFormat="1">
      <c r="B46" s="4" t="s">
        <v>57</v>
      </c>
      <c r="N46" s="4">
        <v>395</v>
      </c>
      <c r="AF46" s="4">
        <v>729.7</v>
      </c>
    </row>
    <row r="47" spans="2:32" s="4" customFormat="1">
      <c r="B47" s="4" t="s">
        <v>58</v>
      </c>
      <c r="AF47" s="4">
        <v>30.8</v>
      </c>
    </row>
    <row r="48" spans="2:32" s="4" customFormat="1">
      <c r="B48" s="4" t="s">
        <v>59</v>
      </c>
      <c r="AF48" s="4">
        <v>146.6</v>
      </c>
    </row>
    <row r="49" spans="2:38" s="4" customFormat="1">
      <c r="B49" s="4" t="s">
        <v>60</v>
      </c>
      <c r="AF49" s="4">
        <v>-382.4</v>
      </c>
    </row>
    <row r="50" spans="2:38" s="11" customFormat="1">
      <c r="B50" s="11" t="s">
        <v>61</v>
      </c>
      <c r="N50" s="11">
        <v>7</v>
      </c>
      <c r="AF50" s="11">
        <v>-32.9</v>
      </c>
    </row>
    <row r="51" spans="2:38" s="13" customFormat="1">
      <c r="B51" s="13" t="s">
        <v>62</v>
      </c>
      <c r="E51" s="13">
        <f>SUM(E45:E50)</f>
        <v>0</v>
      </c>
      <c r="F51" s="13">
        <f t="shared" ref="F51:S51" si="5">SUM(F45:F50)</f>
        <v>0</v>
      </c>
      <c r="G51" s="13">
        <f t="shared" si="5"/>
        <v>0</v>
      </c>
      <c r="H51" s="13">
        <f t="shared" si="5"/>
        <v>0</v>
      </c>
      <c r="I51" s="13">
        <f t="shared" si="5"/>
        <v>0</v>
      </c>
      <c r="J51" s="13">
        <f t="shared" si="5"/>
        <v>0</v>
      </c>
      <c r="K51" s="13">
        <f t="shared" si="5"/>
        <v>0</v>
      </c>
      <c r="L51" s="13">
        <f t="shared" si="5"/>
        <v>0</v>
      </c>
      <c r="M51" s="13">
        <f t="shared" si="5"/>
        <v>0</v>
      </c>
      <c r="N51" s="13">
        <f t="shared" si="5"/>
        <v>439</v>
      </c>
      <c r="O51" s="13">
        <f t="shared" si="5"/>
        <v>0</v>
      </c>
      <c r="P51" s="13">
        <f t="shared" si="5"/>
        <v>0</v>
      </c>
      <c r="Q51" s="13">
        <f t="shared" si="5"/>
        <v>0</v>
      </c>
      <c r="R51" s="13">
        <f t="shared" si="5"/>
        <v>0</v>
      </c>
      <c r="S51" s="13">
        <f t="shared" si="5"/>
        <v>0</v>
      </c>
      <c r="AF51" s="13">
        <f>SUM(AF45:AF50)</f>
        <v>741.7</v>
      </c>
    </row>
    <row r="52" spans="2:38" s="4" customFormat="1">
      <c r="B52" s="4" t="s">
        <v>63</v>
      </c>
      <c r="E52" s="4">
        <f>E43+E51</f>
        <v>0</v>
      </c>
      <c r="F52" s="4">
        <f t="shared" ref="F52:S52" si="6">F43+F51</f>
        <v>0</v>
      </c>
      <c r="G52" s="4">
        <f t="shared" si="6"/>
        <v>0</v>
      </c>
      <c r="H52" s="4">
        <f t="shared" si="6"/>
        <v>0</v>
      </c>
      <c r="I52" s="4">
        <f t="shared" si="6"/>
        <v>0</v>
      </c>
      <c r="J52" s="4">
        <f t="shared" si="6"/>
        <v>0</v>
      </c>
      <c r="K52" s="4">
        <f t="shared" si="6"/>
        <v>0</v>
      </c>
      <c r="L52" s="4">
        <f t="shared" si="6"/>
        <v>0</v>
      </c>
      <c r="M52" s="4">
        <f t="shared" si="6"/>
        <v>0</v>
      </c>
      <c r="N52" s="4">
        <f t="shared" si="6"/>
        <v>7646</v>
      </c>
      <c r="O52" s="4">
        <f t="shared" si="6"/>
        <v>0</v>
      </c>
      <c r="P52" s="4">
        <f t="shared" si="6"/>
        <v>0</v>
      </c>
      <c r="Q52" s="4">
        <f t="shared" si="6"/>
        <v>0</v>
      </c>
      <c r="R52" s="4">
        <f t="shared" si="6"/>
        <v>0</v>
      </c>
      <c r="S52" s="4">
        <f t="shared" si="6"/>
        <v>0</v>
      </c>
      <c r="AF52" s="4">
        <f>AF43+AF51</f>
        <v>37229.799999999988</v>
      </c>
    </row>
    <row r="53" spans="2:38" s="11" customFormat="1">
      <c r="B53" s="11" t="s">
        <v>64</v>
      </c>
      <c r="N53" s="11">
        <v>-984</v>
      </c>
      <c r="AF53" s="11">
        <v>4906.5</v>
      </c>
    </row>
    <row r="54" spans="2:38" s="4" customFormat="1">
      <c r="B54" s="4" t="s">
        <v>65</v>
      </c>
      <c r="E54" s="4">
        <f>SUM(E52:E53)</f>
        <v>0</v>
      </c>
      <c r="F54" s="4">
        <f t="shared" ref="F54:S54" si="7">SUM(F52:F53)</f>
        <v>0</v>
      </c>
      <c r="G54" s="4">
        <f t="shared" si="7"/>
        <v>0</v>
      </c>
      <c r="H54" s="4">
        <f t="shared" si="7"/>
        <v>0</v>
      </c>
      <c r="I54" s="4">
        <f t="shared" si="7"/>
        <v>0</v>
      </c>
      <c r="J54" s="4">
        <f t="shared" si="7"/>
        <v>0</v>
      </c>
      <c r="K54" s="4">
        <f t="shared" si="7"/>
        <v>0</v>
      </c>
      <c r="L54" s="4">
        <f t="shared" si="7"/>
        <v>0</v>
      </c>
      <c r="M54" s="4">
        <f t="shared" si="7"/>
        <v>0</v>
      </c>
      <c r="N54" s="4">
        <f t="shared" si="7"/>
        <v>6662</v>
      </c>
      <c r="O54" s="4">
        <f t="shared" si="7"/>
        <v>0</v>
      </c>
      <c r="P54" s="4">
        <f t="shared" si="7"/>
        <v>0</v>
      </c>
      <c r="Q54" s="4">
        <f t="shared" si="7"/>
        <v>0</v>
      </c>
      <c r="R54" s="4">
        <f t="shared" si="7"/>
        <v>0</v>
      </c>
      <c r="S54" s="4">
        <f t="shared" si="7"/>
        <v>0</v>
      </c>
      <c r="U54" s="4">
        <f>U52-U53</f>
        <v>0</v>
      </c>
      <c r="V54" s="4">
        <f t="shared" ref="V54:AL54" si="8">V52-V53</f>
        <v>0</v>
      </c>
      <c r="W54" s="4">
        <f t="shared" si="8"/>
        <v>0</v>
      </c>
      <c r="X54" s="4">
        <f t="shared" si="8"/>
        <v>0</v>
      </c>
      <c r="Y54" s="4">
        <f t="shared" si="8"/>
        <v>0</v>
      </c>
      <c r="Z54" s="4">
        <f t="shared" si="8"/>
        <v>0</v>
      </c>
      <c r="AA54" s="4">
        <f t="shared" si="8"/>
        <v>0</v>
      </c>
      <c r="AB54" s="4">
        <f t="shared" si="8"/>
        <v>0</v>
      </c>
      <c r="AC54" s="4">
        <f t="shared" si="8"/>
        <v>0</v>
      </c>
      <c r="AD54" s="4">
        <f t="shared" si="8"/>
        <v>0</v>
      </c>
      <c r="AE54" s="4">
        <f t="shared" si="8"/>
        <v>0</v>
      </c>
      <c r="AF54" s="4">
        <f t="shared" si="8"/>
        <v>32323.299999999988</v>
      </c>
      <c r="AG54" s="4">
        <f t="shared" si="8"/>
        <v>0</v>
      </c>
      <c r="AH54" s="4">
        <f t="shared" si="8"/>
        <v>0</v>
      </c>
      <c r="AI54" s="4">
        <f t="shared" si="8"/>
        <v>0</v>
      </c>
      <c r="AJ54" s="4">
        <f t="shared" si="8"/>
        <v>0</v>
      </c>
      <c r="AK54" s="4">
        <f t="shared" si="8"/>
        <v>0</v>
      </c>
      <c r="AL54" s="4">
        <f t="shared" si="8"/>
        <v>0</v>
      </c>
    </row>
    <row r="55" spans="2:38" s="19" customFormat="1">
      <c r="B55" s="19" t="s">
        <v>66</v>
      </c>
      <c r="N55" s="19">
        <v>823</v>
      </c>
      <c r="AF55" s="19" t="s">
        <v>67</v>
      </c>
    </row>
    <row r="56" spans="2:38" s="4" customFormat="1">
      <c r="B56" s="4" t="s">
        <v>68</v>
      </c>
      <c r="E56" s="4">
        <f>SUM(E54:E55)</f>
        <v>0</v>
      </c>
      <c r="F56" s="4">
        <f t="shared" ref="F56:S56" si="9">SUM(F54:F55)</f>
        <v>0</v>
      </c>
      <c r="G56" s="4">
        <f t="shared" si="9"/>
        <v>0</v>
      </c>
      <c r="H56" s="4">
        <f t="shared" si="9"/>
        <v>0</v>
      </c>
      <c r="I56" s="4">
        <f t="shared" si="9"/>
        <v>0</v>
      </c>
      <c r="J56" s="4">
        <f t="shared" si="9"/>
        <v>0</v>
      </c>
      <c r="K56" s="4">
        <f t="shared" si="9"/>
        <v>0</v>
      </c>
      <c r="L56" s="4">
        <f t="shared" si="9"/>
        <v>0</v>
      </c>
      <c r="M56" s="4">
        <f t="shared" si="9"/>
        <v>0</v>
      </c>
      <c r="N56" s="4">
        <f t="shared" si="9"/>
        <v>7485</v>
      </c>
      <c r="O56" s="4">
        <f t="shared" si="9"/>
        <v>0</v>
      </c>
      <c r="P56" s="4">
        <f t="shared" si="9"/>
        <v>0</v>
      </c>
      <c r="Q56" s="4">
        <f t="shared" si="9"/>
        <v>0</v>
      </c>
      <c r="R56" s="4">
        <f t="shared" si="9"/>
        <v>0</v>
      </c>
      <c r="S56" s="4">
        <f t="shared" si="9"/>
        <v>0</v>
      </c>
    </row>
    <row r="57" spans="2:38" s="12" customFormat="1">
      <c r="B57" s="12" t="s">
        <v>69</v>
      </c>
    </row>
    <row r="58" spans="2:38" s="4" customFormat="1">
      <c r="B58" s="4" t="s">
        <v>70</v>
      </c>
      <c r="N58" s="4">
        <v>6668</v>
      </c>
    </row>
    <row r="59" spans="2:38" s="11" customFormat="1">
      <c r="B59" s="11" t="s">
        <v>71</v>
      </c>
      <c r="N59" s="11">
        <v>-6</v>
      </c>
    </row>
    <row r="60" spans="2:38" s="4" customFormat="1">
      <c r="B60" s="4" t="s">
        <v>72</v>
      </c>
      <c r="E60" s="4">
        <f>SUM(E58:E59)</f>
        <v>0</v>
      </c>
      <c r="F60" s="4">
        <f t="shared" ref="F60:S60" si="10">SUM(F58:F59)</f>
        <v>0</v>
      </c>
      <c r="G60" s="4">
        <f t="shared" si="10"/>
        <v>0</v>
      </c>
      <c r="H60" s="4">
        <f t="shared" si="10"/>
        <v>0</v>
      </c>
      <c r="I60" s="4">
        <f t="shared" si="10"/>
        <v>0</v>
      </c>
      <c r="J60" s="4">
        <f t="shared" si="10"/>
        <v>0</v>
      </c>
      <c r="K60" s="4">
        <f t="shared" si="10"/>
        <v>0</v>
      </c>
      <c r="L60" s="4">
        <f t="shared" si="10"/>
        <v>0</v>
      </c>
      <c r="M60" s="4">
        <f t="shared" si="10"/>
        <v>0</v>
      </c>
      <c r="N60" s="4">
        <f t="shared" si="10"/>
        <v>6662</v>
      </c>
      <c r="O60" s="4">
        <f t="shared" si="10"/>
        <v>0</v>
      </c>
      <c r="P60" s="4">
        <f t="shared" si="10"/>
        <v>0</v>
      </c>
      <c r="Q60" s="4">
        <f t="shared" si="10"/>
        <v>0</v>
      </c>
      <c r="R60" s="4">
        <f t="shared" si="10"/>
        <v>0</v>
      </c>
      <c r="S60" s="4">
        <f t="shared" si="10"/>
        <v>0</v>
      </c>
    </row>
    <row r="62" spans="2:38" s="16" customFormat="1">
      <c r="B62" s="16" t="s">
        <v>73</v>
      </c>
      <c r="E62" s="16" t="e">
        <f>E60/E64</f>
        <v>#DIV/0!</v>
      </c>
      <c r="F62" s="16" t="e">
        <f t="shared" ref="F62:S62" si="11">F60/F64</f>
        <v>#DIV/0!</v>
      </c>
      <c r="G62" s="16" t="e">
        <f t="shared" si="11"/>
        <v>#DIV/0!</v>
      </c>
      <c r="H62" s="16" t="e">
        <f t="shared" si="11"/>
        <v>#DIV/0!</v>
      </c>
      <c r="I62" s="16" t="e">
        <f t="shared" si="11"/>
        <v>#DIV/0!</v>
      </c>
      <c r="J62" s="16" t="e">
        <f t="shared" si="11"/>
        <v>#DIV/0!</v>
      </c>
      <c r="K62" s="16" t="e">
        <f t="shared" si="11"/>
        <v>#DIV/0!</v>
      </c>
      <c r="L62" s="16">
        <f t="shared" si="11"/>
        <v>0</v>
      </c>
      <c r="M62" s="16">
        <f t="shared" si="11"/>
        <v>0</v>
      </c>
      <c r="N62" s="16">
        <f t="shared" si="11"/>
        <v>0.25693239230205561</v>
      </c>
      <c r="O62" s="16" t="e">
        <f t="shared" si="11"/>
        <v>#DIV/0!</v>
      </c>
      <c r="P62" s="16" t="e">
        <f t="shared" si="11"/>
        <v>#DIV/0!</v>
      </c>
      <c r="Q62" s="16" t="e">
        <f t="shared" si="11"/>
        <v>#DIV/0!</v>
      </c>
      <c r="R62" s="16" t="e">
        <f t="shared" si="11"/>
        <v>#DIV/0!</v>
      </c>
      <c r="S62" s="16" t="e">
        <f t="shared" si="11"/>
        <v>#DIV/0!</v>
      </c>
    </row>
    <row r="63" spans="2:38" s="16" customFormat="1">
      <c r="B63" s="16" t="s">
        <v>74</v>
      </c>
      <c r="E63" s="16" t="e">
        <f>E60/E65</f>
        <v>#DIV/0!</v>
      </c>
      <c r="F63" s="16" t="e">
        <f t="shared" ref="F63:S63" si="12">F60/F65</f>
        <v>#DIV/0!</v>
      </c>
      <c r="G63" s="16" t="e">
        <f t="shared" si="12"/>
        <v>#DIV/0!</v>
      </c>
      <c r="H63" s="16" t="e">
        <f t="shared" si="12"/>
        <v>#DIV/0!</v>
      </c>
      <c r="I63" s="16" t="e">
        <f t="shared" si="12"/>
        <v>#DIV/0!</v>
      </c>
      <c r="J63" s="16" t="e">
        <f t="shared" si="12"/>
        <v>#DIV/0!</v>
      </c>
      <c r="K63" s="16" t="e">
        <f t="shared" si="12"/>
        <v>#DIV/0!</v>
      </c>
      <c r="L63" s="16">
        <f t="shared" si="12"/>
        <v>0</v>
      </c>
      <c r="M63" s="16">
        <f t="shared" si="12"/>
        <v>0</v>
      </c>
      <c r="N63" s="16">
        <f t="shared" si="12"/>
        <v>1.2846619615102781</v>
      </c>
      <c r="O63" s="16" t="e">
        <f t="shared" si="12"/>
        <v>#DIV/0!</v>
      </c>
      <c r="P63" s="16" t="e">
        <f t="shared" si="12"/>
        <v>#DIV/0!</v>
      </c>
      <c r="Q63" s="16" t="e">
        <f t="shared" si="12"/>
        <v>#DIV/0!</v>
      </c>
      <c r="R63" s="16" t="e">
        <f t="shared" si="12"/>
        <v>#DIV/0!</v>
      </c>
      <c r="S63" s="16" t="e">
        <f t="shared" si="12"/>
        <v>#DIV/0!</v>
      </c>
    </row>
    <row r="64" spans="2:38" s="4" customFormat="1">
      <c r="B64" s="4" t="s">
        <v>75</v>
      </c>
      <c r="L64" s="4">
        <v>25929</v>
      </c>
      <c r="M64" s="4">
        <v>25929</v>
      </c>
      <c r="N64" s="4">
        <v>25929</v>
      </c>
    </row>
    <row r="65" spans="2:38" s="4" customFormat="1">
      <c r="B65" s="4" t="s">
        <v>76</v>
      </c>
      <c r="L65" s="4">
        <f>L64/5</f>
        <v>5185.8</v>
      </c>
      <c r="M65" s="4">
        <f>M64/5</f>
        <v>5185.8</v>
      </c>
      <c r="N65" s="4">
        <f>N64/5</f>
        <v>5185.8</v>
      </c>
    </row>
    <row r="67" spans="2:38" s="5" customFormat="1">
      <c r="B67" s="5" t="s">
        <v>77</v>
      </c>
      <c r="C67" s="5" t="s">
        <v>78</v>
      </c>
      <c r="N67" s="5">
        <v>32.281100000000002</v>
      </c>
    </row>
    <row r="68" spans="2:38" s="7" customFormat="1">
      <c r="B68" s="7" t="s">
        <v>79</v>
      </c>
    </row>
    <row r="69" spans="2:38" s="4" customFormat="1">
      <c r="B69" s="4" t="s">
        <v>4</v>
      </c>
      <c r="N69" s="4">
        <v>40637</v>
      </c>
      <c r="AF69" s="4">
        <v>43697.2</v>
      </c>
    </row>
    <row r="70" spans="2:38" s="4" customFormat="1">
      <c r="B70" s="4" t="s">
        <v>80</v>
      </c>
      <c r="N70" s="4">
        <v>7420</v>
      </c>
      <c r="AF70" s="4">
        <f>34.8+4002.6+3078.4+0.1</f>
        <v>7115.9000000000005</v>
      </c>
    </row>
    <row r="71" spans="2:38" s="4" customFormat="1">
      <c r="B71" s="4" t="s">
        <v>81</v>
      </c>
      <c r="N71" s="4">
        <v>6903</v>
      </c>
      <c r="AF71" s="4">
        <f>7476.6+51.5+2.3</f>
        <v>7530.4000000000005</v>
      </c>
    </row>
    <row r="72" spans="2:38" s="4" customFormat="1">
      <c r="B72" s="4" t="s">
        <v>82</v>
      </c>
      <c r="N72" s="4">
        <v>8119</v>
      </c>
      <c r="AF72" s="4">
        <v>7196.5</v>
      </c>
    </row>
    <row r="73" spans="2:38" s="11" customFormat="1">
      <c r="B73" s="11" t="s">
        <v>83</v>
      </c>
      <c r="N73" s="11">
        <v>1432</v>
      </c>
      <c r="AF73" s="11">
        <f>419.4+844.9</f>
        <v>1264.3</v>
      </c>
    </row>
    <row r="74" spans="2:38" s="4" customFormat="1">
      <c r="B74" s="4" t="s">
        <v>84</v>
      </c>
      <c r="E74" s="4">
        <f>SUM(E69:E73)</f>
        <v>0</v>
      </c>
      <c r="F74" s="4">
        <f t="shared" ref="F74:S74" si="13">SUM(F69:F73)</f>
        <v>0</v>
      </c>
      <c r="G74" s="4">
        <f t="shared" si="13"/>
        <v>0</v>
      </c>
      <c r="H74" s="4">
        <f t="shared" si="13"/>
        <v>0</v>
      </c>
      <c r="I74" s="4">
        <f t="shared" si="13"/>
        <v>0</v>
      </c>
      <c r="J74" s="4">
        <f t="shared" si="13"/>
        <v>0</v>
      </c>
      <c r="K74" s="4">
        <f t="shared" si="13"/>
        <v>0</v>
      </c>
      <c r="L74" s="4">
        <f t="shared" si="13"/>
        <v>0</v>
      </c>
      <c r="M74" s="4">
        <f t="shared" si="13"/>
        <v>0</v>
      </c>
      <c r="N74" s="4">
        <f t="shared" si="13"/>
        <v>64511</v>
      </c>
      <c r="O74" s="4">
        <f t="shared" si="13"/>
        <v>0</v>
      </c>
      <c r="P74" s="4">
        <f t="shared" si="13"/>
        <v>0</v>
      </c>
      <c r="Q74" s="4">
        <f t="shared" si="13"/>
        <v>0</v>
      </c>
      <c r="R74" s="4">
        <f t="shared" si="13"/>
        <v>0</v>
      </c>
      <c r="S74" s="4">
        <f t="shared" si="13"/>
        <v>0</v>
      </c>
      <c r="V74" s="4">
        <f t="shared" ref="V74" si="14">SUM(V69:V73)</f>
        <v>0</v>
      </c>
      <c r="W74" s="4">
        <f t="shared" ref="W74" si="15">SUM(W69:W73)</f>
        <v>0</v>
      </c>
      <c r="X74" s="4">
        <f t="shared" ref="X74" si="16">SUM(X69:X73)</f>
        <v>0</v>
      </c>
      <c r="Y74" s="4">
        <f t="shared" ref="Y74" si="17">SUM(Y69:Y73)</f>
        <v>0</v>
      </c>
      <c r="Z74" s="4">
        <f t="shared" ref="Z74" si="18">SUM(Z69:Z73)</f>
        <v>0</v>
      </c>
      <c r="AA74" s="4">
        <f t="shared" ref="AA74" si="19">SUM(AA69:AA73)</f>
        <v>0</v>
      </c>
      <c r="AB74" s="4">
        <f t="shared" ref="AB74" si="20">SUM(AB69:AB73)</f>
        <v>0</v>
      </c>
      <c r="AC74" s="4">
        <f t="shared" ref="AC74" si="21">SUM(AC69:AC73)</f>
        <v>0</v>
      </c>
      <c r="AD74" s="4">
        <f t="shared" ref="AD74" si="22">SUM(AD69:AD73)</f>
        <v>0</v>
      </c>
      <c r="AE74" s="4">
        <f t="shared" ref="AE74" si="23">SUM(AE69:AE73)</f>
        <v>0</v>
      </c>
      <c r="AF74" s="4">
        <f t="shared" ref="AF74" si="24">SUM(AF69:AF73)</f>
        <v>66804.3</v>
      </c>
      <c r="AG74" s="4">
        <f t="shared" ref="AG74" si="25">SUM(AG69:AG73)</f>
        <v>0</v>
      </c>
      <c r="AH74" s="4">
        <f t="shared" ref="AH74" si="26">SUM(AH69:AH73)</f>
        <v>0</v>
      </c>
      <c r="AI74" s="4">
        <f t="shared" ref="AI74" si="27">SUM(AI69:AI73)</f>
        <v>0</v>
      </c>
      <c r="AJ74" s="4">
        <f t="shared" ref="AJ74" si="28">SUM(AJ69:AJ73)</f>
        <v>0</v>
      </c>
      <c r="AK74" s="4">
        <f t="shared" ref="AK74" si="29">SUM(AK69:AK73)</f>
        <v>0</v>
      </c>
      <c r="AL74" s="4">
        <f t="shared" ref="AL74" si="30">SUM(AL69:AL73)</f>
        <v>0</v>
      </c>
    </row>
    <row r="75" spans="2:38" s="12" customFormat="1">
      <c r="B75" s="12" t="s">
        <v>85</v>
      </c>
    </row>
    <row r="76" spans="2:38" s="4" customFormat="1">
      <c r="B76" s="4" t="s">
        <v>86</v>
      </c>
      <c r="N76" s="4">
        <v>3604</v>
      </c>
      <c r="AF76" s="4">
        <f>200.4+1143.1+889.1</f>
        <v>2232.6</v>
      </c>
    </row>
    <row r="77" spans="2:38" s="4" customFormat="1">
      <c r="B77" s="4" t="s">
        <v>87</v>
      </c>
      <c r="N77" s="4">
        <v>97043</v>
      </c>
      <c r="AF77" s="4">
        <v>87661.5</v>
      </c>
    </row>
    <row r="78" spans="2:38" s="4" customFormat="1">
      <c r="B78" s="4" t="s">
        <v>88</v>
      </c>
      <c r="N78" s="4">
        <v>4742</v>
      </c>
      <c r="AF78" s="4">
        <f>1363.9+846.1</f>
        <v>2210</v>
      </c>
    </row>
    <row r="79" spans="2:38" s="4" customFormat="1">
      <c r="B79" s="4" t="s">
        <v>89</v>
      </c>
      <c r="AF79" s="4">
        <v>2251.4</v>
      </c>
    </row>
    <row r="80" spans="2:38" s="4" customFormat="1">
      <c r="B80" s="4" t="s">
        <v>90</v>
      </c>
      <c r="AF80" s="4">
        <v>145.4</v>
      </c>
    </row>
    <row r="81" spans="2:38" s="11" customFormat="1">
      <c r="B81" s="11" t="s">
        <v>91</v>
      </c>
      <c r="AF81" s="11">
        <v>245.7</v>
      </c>
    </row>
    <row r="82" spans="2:38" s="13" customFormat="1">
      <c r="B82" s="13" t="s">
        <v>92</v>
      </c>
      <c r="E82" s="13">
        <f>SUM(E76:E81)</f>
        <v>0</v>
      </c>
      <c r="F82" s="13">
        <f t="shared" ref="F82:S82" si="31">SUM(F76:F81)</f>
        <v>0</v>
      </c>
      <c r="G82" s="13">
        <f t="shared" si="31"/>
        <v>0</v>
      </c>
      <c r="H82" s="13">
        <f t="shared" si="31"/>
        <v>0</v>
      </c>
      <c r="I82" s="13">
        <f t="shared" si="31"/>
        <v>0</v>
      </c>
      <c r="J82" s="13">
        <f t="shared" si="31"/>
        <v>0</v>
      </c>
      <c r="K82" s="13">
        <f t="shared" si="31"/>
        <v>0</v>
      </c>
      <c r="L82" s="13">
        <f t="shared" si="31"/>
        <v>0</v>
      </c>
      <c r="M82" s="13">
        <f t="shared" si="31"/>
        <v>0</v>
      </c>
      <c r="N82" s="13">
        <f t="shared" si="31"/>
        <v>105389</v>
      </c>
      <c r="O82" s="13">
        <f t="shared" si="31"/>
        <v>0</v>
      </c>
      <c r="P82" s="13">
        <f t="shared" si="31"/>
        <v>0</v>
      </c>
      <c r="Q82" s="13">
        <f t="shared" si="31"/>
        <v>0</v>
      </c>
      <c r="R82" s="13">
        <f t="shared" si="31"/>
        <v>0</v>
      </c>
      <c r="S82" s="13">
        <f t="shared" si="31"/>
        <v>0</v>
      </c>
      <c r="V82" s="13">
        <f t="shared" ref="V82" si="32">SUM(V76:V81)</f>
        <v>0</v>
      </c>
      <c r="W82" s="13">
        <f t="shared" ref="W82" si="33">SUM(W76:W81)</f>
        <v>0</v>
      </c>
      <c r="X82" s="13">
        <f t="shared" ref="X82" si="34">SUM(X76:X81)</f>
        <v>0</v>
      </c>
      <c r="Y82" s="13">
        <f t="shared" ref="Y82" si="35">SUM(Y76:Y81)</f>
        <v>0</v>
      </c>
      <c r="Z82" s="13">
        <f t="shared" ref="Z82" si="36">SUM(Z76:Z81)</f>
        <v>0</v>
      </c>
      <c r="AA82" s="13">
        <f t="shared" ref="AA82" si="37">SUM(AA76:AA81)</f>
        <v>0</v>
      </c>
      <c r="AB82" s="13">
        <f t="shared" ref="AB82" si="38">SUM(AB76:AB81)</f>
        <v>0</v>
      </c>
      <c r="AC82" s="13">
        <f t="shared" ref="AC82" si="39">SUM(AC76:AC81)</f>
        <v>0</v>
      </c>
      <c r="AD82" s="13">
        <f t="shared" ref="AD82" si="40">SUM(AD76:AD81)</f>
        <v>0</v>
      </c>
      <c r="AE82" s="13">
        <f t="shared" ref="AE82" si="41">SUM(AE76:AE81)</f>
        <v>0</v>
      </c>
      <c r="AF82" s="13">
        <f t="shared" ref="AF82" si="42">SUM(AF76:AF81)</f>
        <v>94746.599999999991</v>
      </c>
      <c r="AG82" s="13">
        <f t="shared" ref="AG82" si="43">SUM(AG76:AG81)</f>
        <v>0</v>
      </c>
      <c r="AH82" s="13">
        <f t="shared" ref="AH82" si="44">SUM(AH76:AH81)</f>
        <v>0</v>
      </c>
      <c r="AI82" s="13">
        <f t="shared" ref="AI82" si="45">SUM(AI76:AI81)</f>
        <v>0</v>
      </c>
      <c r="AJ82" s="13">
        <f t="shared" ref="AJ82" si="46">SUM(AJ76:AJ81)</f>
        <v>0</v>
      </c>
      <c r="AK82" s="13">
        <f t="shared" ref="AK82" si="47">SUM(AK76:AK81)</f>
        <v>0</v>
      </c>
      <c r="AL82" s="13">
        <f t="shared" ref="AL82" si="48">SUM(AL76:AL81)</f>
        <v>0</v>
      </c>
    </row>
    <row r="83" spans="2:38" s="14" customFormat="1">
      <c r="B83" s="14" t="s">
        <v>93</v>
      </c>
      <c r="E83" s="14">
        <f t="shared" ref="E83:S83" si="49">E82+E74</f>
        <v>0</v>
      </c>
      <c r="F83" s="14">
        <f t="shared" si="49"/>
        <v>0</v>
      </c>
      <c r="G83" s="14">
        <f t="shared" si="49"/>
        <v>0</v>
      </c>
      <c r="H83" s="14">
        <f t="shared" si="49"/>
        <v>0</v>
      </c>
      <c r="I83" s="14">
        <f t="shared" si="49"/>
        <v>0</v>
      </c>
      <c r="J83" s="14">
        <f t="shared" si="49"/>
        <v>0</v>
      </c>
      <c r="K83" s="14">
        <f t="shared" si="49"/>
        <v>0</v>
      </c>
      <c r="L83" s="14">
        <f t="shared" si="49"/>
        <v>0</v>
      </c>
      <c r="M83" s="14">
        <f t="shared" si="49"/>
        <v>0</v>
      </c>
      <c r="N83" s="14">
        <f t="shared" si="49"/>
        <v>169900</v>
      </c>
      <c r="O83" s="14">
        <f t="shared" si="49"/>
        <v>0</v>
      </c>
      <c r="P83" s="14">
        <f t="shared" si="49"/>
        <v>0</v>
      </c>
      <c r="Q83" s="14">
        <f t="shared" si="49"/>
        <v>0</v>
      </c>
      <c r="R83" s="14">
        <f t="shared" si="49"/>
        <v>0</v>
      </c>
      <c r="S83" s="14">
        <f t="shared" si="49"/>
        <v>0</v>
      </c>
      <c r="V83" s="14">
        <f>V82+V74</f>
        <v>0</v>
      </c>
      <c r="W83" s="14">
        <f t="shared" ref="W83:AL83" si="50">W82+W74</f>
        <v>0</v>
      </c>
      <c r="X83" s="14">
        <f t="shared" si="50"/>
        <v>0</v>
      </c>
      <c r="Y83" s="14">
        <f t="shared" si="50"/>
        <v>0</v>
      </c>
      <c r="Z83" s="14">
        <f t="shared" si="50"/>
        <v>0</v>
      </c>
      <c r="AA83" s="14">
        <f t="shared" si="50"/>
        <v>0</v>
      </c>
      <c r="AB83" s="14">
        <f t="shared" si="50"/>
        <v>0</v>
      </c>
      <c r="AC83" s="14">
        <f t="shared" si="50"/>
        <v>0</v>
      </c>
      <c r="AD83" s="14">
        <f t="shared" si="50"/>
        <v>0</v>
      </c>
      <c r="AE83" s="14">
        <f t="shared" si="50"/>
        <v>0</v>
      </c>
      <c r="AF83" s="14">
        <f t="shared" si="50"/>
        <v>161550.9</v>
      </c>
      <c r="AG83" s="14">
        <f t="shared" si="50"/>
        <v>0</v>
      </c>
      <c r="AH83" s="14">
        <f t="shared" si="50"/>
        <v>0</v>
      </c>
      <c r="AI83" s="14">
        <f t="shared" si="50"/>
        <v>0</v>
      </c>
      <c r="AJ83" s="14">
        <f t="shared" si="50"/>
        <v>0</v>
      </c>
      <c r="AK83" s="14">
        <f t="shared" si="50"/>
        <v>0</v>
      </c>
      <c r="AL83" s="14">
        <f t="shared" si="50"/>
        <v>0</v>
      </c>
    </row>
    <row r="84" spans="2:38" s="12" customFormat="1">
      <c r="B84" s="12" t="s">
        <v>94</v>
      </c>
    </row>
    <row r="85" spans="2:38" s="17" customFormat="1">
      <c r="B85" s="17" t="s">
        <v>95</v>
      </c>
      <c r="AF85" s="17">
        <v>0</v>
      </c>
    </row>
    <row r="86" spans="2:38" s="17" customFormat="1">
      <c r="B86" s="17" t="s">
        <v>96</v>
      </c>
      <c r="AF86" s="17">
        <v>3.8</v>
      </c>
    </row>
    <row r="87" spans="2:38" s="17" customFormat="1">
      <c r="B87" s="17" t="s">
        <v>97</v>
      </c>
      <c r="AF87" s="17">
        <v>0</v>
      </c>
    </row>
    <row r="88" spans="2:38" s="4" customFormat="1">
      <c r="B88" s="4" t="s">
        <v>98</v>
      </c>
      <c r="N88" s="4">
        <v>1666</v>
      </c>
      <c r="AF88" s="4">
        <v>1785.9</v>
      </c>
    </row>
    <row r="89" spans="2:38" s="4" customFormat="1">
      <c r="B89" s="4" t="s">
        <v>99</v>
      </c>
      <c r="AF89" s="4">
        <v>53.4</v>
      </c>
    </row>
    <row r="90" spans="2:38" s="4" customFormat="1">
      <c r="B90" s="4" t="s">
        <v>100</v>
      </c>
      <c r="AF90" s="4">
        <v>1185.7</v>
      </c>
    </row>
    <row r="91" spans="2:38" s="4" customFormat="1">
      <c r="B91" s="4" t="s">
        <v>101</v>
      </c>
      <c r="AF91" s="4">
        <v>2009.4</v>
      </c>
    </row>
    <row r="92" spans="2:38" s="4" customFormat="1">
      <c r="B92" s="4" t="s">
        <v>102</v>
      </c>
      <c r="N92" s="4">
        <v>7151</v>
      </c>
      <c r="AF92" s="4">
        <v>6947.6</v>
      </c>
    </row>
    <row r="93" spans="2:38" s="4" customFormat="1">
      <c r="B93" s="4" t="s">
        <v>103</v>
      </c>
      <c r="N93" s="4">
        <v>4820</v>
      </c>
      <c r="AF93" s="4">
        <v>4641</v>
      </c>
    </row>
    <row r="94" spans="2:38" s="4" customFormat="1">
      <c r="B94" s="4" t="s">
        <v>104</v>
      </c>
      <c r="AF94" s="4">
        <v>5308.8</v>
      </c>
    </row>
    <row r="95" spans="2:38" s="4" customFormat="1">
      <c r="B95" s="4" t="s">
        <v>105</v>
      </c>
      <c r="AF95" s="4">
        <v>628.5</v>
      </c>
    </row>
    <row r="96" spans="2:38" s="11" customFormat="1">
      <c r="B96" s="11" t="s">
        <v>106</v>
      </c>
      <c r="N96" s="11">
        <v>16183</v>
      </c>
      <c r="AF96" s="11">
        <v>9540.2000000000007</v>
      </c>
    </row>
    <row r="97" spans="2:32" s="4" customFormat="1">
      <c r="B97" s="4" t="s">
        <v>107</v>
      </c>
      <c r="E97" s="4">
        <f t="shared" ref="E97:S97" si="51">SUM(E88:E96)</f>
        <v>0</v>
      </c>
      <c r="F97" s="4">
        <f t="shared" si="51"/>
        <v>0</v>
      </c>
      <c r="G97" s="4">
        <f t="shared" si="51"/>
        <v>0</v>
      </c>
      <c r="H97" s="4">
        <f t="shared" si="51"/>
        <v>0</v>
      </c>
      <c r="I97" s="4">
        <f t="shared" si="51"/>
        <v>0</v>
      </c>
      <c r="J97" s="4">
        <f t="shared" si="51"/>
        <v>0</v>
      </c>
      <c r="K97" s="4">
        <f t="shared" si="51"/>
        <v>0</v>
      </c>
      <c r="L97" s="4">
        <f t="shared" si="51"/>
        <v>0</v>
      </c>
      <c r="M97" s="4">
        <f t="shared" si="51"/>
        <v>0</v>
      </c>
      <c r="N97" s="4">
        <f t="shared" si="51"/>
        <v>29820</v>
      </c>
      <c r="O97" s="4">
        <f t="shared" si="51"/>
        <v>0</v>
      </c>
      <c r="P97" s="4">
        <f t="shared" si="51"/>
        <v>0</v>
      </c>
      <c r="Q97" s="4">
        <f t="shared" si="51"/>
        <v>0</v>
      </c>
      <c r="R97" s="4">
        <f t="shared" si="51"/>
        <v>0</v>
      </c>
      <c r="S97" s="4">
        <f t="shared" si="51"/>
        <v>0</v>
      </c>
      <c r="AF97" s="4">
        <f>SUM(AF85:AF96)</f>
        <v>32104.300000000003</v>
      </c>
    </row>
    <row r="98" spans="2:32" s="12" customFormat="1">
      <c r="B98" s="12" t="s">
        <v>108</v>
      </c>
    </row>
    <row r="99" spans="2:32" s="4" customFormat="1">
      <c r="B99" s="4" t="s">
        <v>109</v>
      </c>
      <c r="N99" s="4">
        <v>28886</v>
      </c>
      <c r="AF99" s="4">
        <v>27150.400000000001</v>
      </c>
    </row>
    <row r="100" spans="2:32" s="4" customFormat="1">
      <c r="B100" s="4" t="s">
        <v>110</v>
      </c>
      <c r="AF100" s="4">
        <v>154.9</v>
      </c>
    </row>
    <row r="101" spans="2:32" s="4" customFormat="1">
      <c r="B101" s="4" t="s">
        <v>111</v>
      </c>
      <c r="AF101" s="4">
        <v>33.700000000000003</v>
      </c>
    </row>
    <row r="102" spans="2:32" s="4" customFormat="1">
      <c r="B102" s="4" t="s">
        <v>112</v>
      </c>
      <c r="AF102" s="4">
        <v>968.6</v>
      </c>
    </row>
    <row r="103" spans="2:32" s="4" customFormat="1">
      <c r="B103" s="4" t="s">
        <v>113</v>
      </c>
      <c r="AF103" s="4">
        <v>303.3</v>
      </c>
    </row>
    <row r="104" spans="2:32" s="4" customFormat="1">
      <c r="B104" s="4" t="s">
        <v>114</v>
      </c>
      <c r="AF104" s="4">
        <v>29</v>
      </c>
    </row>
    <row r="105" spans="2:32" s="11" customFormat="1">
      <c r="B105" s="11" t="s">
        <v>115</v>
      </c>
      <c r="N105" s="11">
        <v>6481</v>
      </c>
      <c r="AF105" s="11">
        <v>5856.1</v>
      </c>
    </row>
    <row r="106" spans="2:32" s="13" customFormat="1">
      <c r="B106" s="13" t="s">
        <v>116</v>
      </c>
      <c r="E106" s="13">
        <f>SUM(E99:E105)</f>
        <v>0</v>
      </c>
      <c r="F106" s="13">
        <f t="shared" ref="F106:S106" si="52">SUM(F99:F105)</f>
        <v>0</v>
      </c>
      <c r="G106" s="13">
        <f t="shared" si="52"/>
        <v>0</v>
      </c>
      <c r="H106" s="13">
        <f t="shared" si="52"/>
        <v>0</v>
      </c>
      <c r="I106" s="13">
        <f t="shared" si="52"/>
        <v>0</v>
      </c>
      <c r="J106" s="13">
        <f t="shared" si="52"/>
        <v>0</v>
      </c>
      <c r="K106" s="13">
        <f t="shared" si="52"/>
        <v>0</v>
      </c>
      <c r="L106" s="13">
        <f t="shared" si="52"/>
        <v>0</v>
      </c>
      <c r="M106" s="13">
        <f t="shared" si="52"/>
        <v>0</v>
      </c>
      <c r="N106" s="13">
        <f t="shared" si="52"/>
        <v>35367</v>
      </c>
      <c r="O106" s="13">
        <f t="shared" si="52"/>
        <v>0</v>
      </c>
      <c r="P106" s="13">
        <f t="shared" si="52"/>
        <v>0</v>
      </c>
      <c r="Q106" s="13">
        <f t="shared" si="52"/>
        <v>0</v>
      </c>
      <c r="R106" s="13">
        <f t="shared" si="52"/>
        <v>0</v>
      </c>
      <c r="S106" s="13">
        <f t="shared" si="52"/>
        <v>0</v>
      </c>
      <c r="AF106" s="13">
        <f>SUM(AF99:AF105)</f>
        <v>34496</v>
      </c>
    </row>
    <row r="107" spans="2:32" s="14" customFormat="1">
      <c r="B107" s="14" t="s">
        <v>117</v>
      </c>
      <c r="E107" s="14">
        <f>E106+E97</f>
        <v>0</v>
      </c>
      <c r="F107" s="14">
        <f t="shared" ref="F107:S107" si="53">F106+F97</f>
        <v>0</v>
      </c>
      <c r="G107" s="14">
        <f t="shared" si="53"/>
        <v>0</v>
      </c>
      <c r="H107" s="14">
        <f t="shared" si="53"/>
        <v>0</v>
      </c>
      <c r="I107" s="14">
        <f t="shared" si="53"/>
        <v>0</v>
      </c>
      <c r="J107" s="14">
        <f t="shared" si="53"/>
        <v>0</v>
      </c>
      <c r="K107" s="14">
        <f t="shared" si="53"/>
        <v>0</v>
      </c>
      <c r="L107" s="14">
        <f t="shared" si="53"/>
        <v>0</v>
      </c>
      <c r="M107" s="14">
        <f t="shared" si="53"/>
        <v>0</v>
      </c>
      <c r="N107" s="14">
        <f t="shared" si="53"/>
        <v>65187</v>
      </c>
      <c r="O107" s="14">
        <f t="shared" si="53"/>
        <v>0</v>
      </c>
      <c r="P107" s="14">
        <f t="shared" si="53"/>
        <v>0</v>
      </c>
      <c r="Q107" s="14">
        <f t="shared" si="53"/>
        <v>0</v>
      </c>
      <c r="R107" s="14">
        <f t="shared" si="53"/>
        <v>0</v>
      </c>
      <c r="S107" s="14">
        <f t="shared" si="53"/>
        <v>0</v>
      </c>
      <c r="AF107" s="14">
        <f>AF106+AF97</f>
        <v>66600.3</v>
      </c>
    </row>
    <row r="108" spans="2:32" s="12" customFormat="1">
      <c r="B108" s="12" t="s">
        <v>118</v>
      </c>
    </row>
    <row r="109" spans="2:32" s="4" customFormat="1">
      <c r="B109" s="4" t="s">
        <v>119</v>
      </c>
      <c r="N109" s="4">
        <v>8033</v>
      </c>
      <c r="AF109" s="4">
        <v>8438.1</v>
      </c>
    </row>
    <row r="110" spans="2:32" s="4" customFormat="1">
      <c r="B110" s="4" t="s">
        <v>120</v>
      </c>
      <c r="N110" s="4">
        <v>2165</v>
      </c>
      <c r="AF110" s="4">
        <v>2256.1</v>
      </c>
    </row>
    <row r="111" spans="2:32" s="4" customFormat="1">
      <c r="B111" s="4" t="s">
        <v>121</v>
      </c>
      <c r="N111" s="4">
        <v>9639</v>
      </c>
      <c r="AF111" s="4">
        <v>10125.200000000001</v>
      </c>
    </row>
    <row r="112" spans="2:32" s="4" customFormat="1">
      <c r="B112" s="4" t="s">
        <v>122</v>
      </c>
      <c r="N112" s="4">
        <v>533</v>
      </c>
      <c r="AF112" s="4">
        <v>102.6</v>
      </c>
    </row>
    <row r="113" spans="2:32" s="4" customFormat="1">
      <c r="B113" s="4" t="s">
        <v>123</v>
      </c>
      <c r="N113" s="4">
        <v>83088</v>
      </c>
      <c r="AF113" s="4">
        <v>74213.8</v>
      </c>
    </row>
    <row r="114" spans="2:32" s="11" customFormat="1">
      <c r="B114" s="11" t="s">
        <v>124</v>
      </c>
      <c r="N114" s="11">
        <v>267</v>
      </c>
      <c r="AF114" s="11">
        <v>-667.2</v>
      </c>
    </row>
    <row r="115" spans="2:32" s="4" customFormat="1">
      <c r="B115" s="4" t="s">
        <v>125</v>
      </c>
      <c r="E115" s="4">
        <f>SUM(E109:E114)</f>
        <v>0</v>
      </c>
      <c r="F115" s="4">
        <f t="shared" ref="F115:S115" si="54">SUM(F109:F114)</f>
        <v>0</v>
      </c>
      <c r="G115" s="4">
        <f t="shared" si="54"/>
        <v>0</v>
      </c>
      <c r="H115" s="4">
        <f t="shared" si="54"/>
        <v>0</v>
      </c>
      <c r="I115" s="4">
        <f t="shared" si="54"/>
        <v>0</v>
      </c>
      <c r="J115" s="4">
        <f t="shared" si="54"/>
        <v>0</v>
      </c>
      <c r="K115" s="4">
        <f t="shared" si="54"/>
        <v>0</v>
      </c>
      <c r="L115" s="4">
        <f t="shared" si="54"/>
        <v>0</v>
      </c>
      <c r="M115" s="4">
        <f t="shared" si="54"/>
        <v>0</v>
      </c>
      <c r="N115" s="4">
        <f t="shared" si="54"/>
        <v>103725</v>
      </c>
      <c r="O115" s="4">
        <f t="shared" si="54"/>
        <v>0</v>
      </c>
      <c r="P115" s="4">
        <f t="shared" si="54"/>
        <v>0</v>
      </c>
      <c r="Q115" s="4">
        <f t="shared" si="54"/>
        <v>0</v>
      </c>
      <c r="R115" s="4">
        <f t="shared" si="54"/>
        <v>0</v>
      </c>
      <c r="S115" s="4">
        <f t="shared" si="54"/>
        <v>0</v>
      </c>
      <c r="AF115" s="4">
        <f>SUM(AF109:AF114)</f>
        <v>94468.6</v>
      </c>
    </row>
    <row r="116" spans="2:32" s="11" customFormat="1">
      <c r="B116" s="11" t="s">
        <v>71</v>
      </c>
      <c r="N116" s="11">
        <v>758</v>
      </c>
      <c r="AF116" s="11">
        <v>482</v>
      </c>
    </row>
    <row r="117" spans="2:32" s="13" customFormat="1">
      <c r="B117" s="13" t="s">
        <v>126</v>
      </c>
      <c r="E117" s="13">
        <f>SUM(E115:E116)</f>
        <v>0</v>
      </c>
      <c r="F117" s="13">
        <f t="shared" ref="F117:S117" si="55">SUM(F115:F116)</f>
        <v>0</v>
      </c>
      <c r="G117" s="13">
        <f t="shared" si="55"/>
        <v>0</v>
      </c>
      <c r="H117" s="13">
        <f t="shared" si="55"/>
        <v>0</v>
      </c>
      <c r="I117" s="13">
        <f t="shared" si="55"/>
        <v>0</v>
      </c>
      <c r="J117" s="13">
        <f t="shared" si="55"/>
        <v>0</v>
      </c>
      <c r="K117" s="13">
        <f t="shared" si="55"/>
        <v>0</v>
      </c>
      <c r="L117" s="13">
        <f t="shared" si="55"/>
        <v>0</v>
      </c>
      <c r="M117" s="13">
        <f t="shared" si="55"/>
        <v>0</v>
      </c>
      <c r="N117" s="13">
        <f t="shared" si="55"/>
        <v>104483</v>
      </c>
      <c r="O117" s="13">
        <f t="shared" si="55"/>
        <v>0</v>
      </c>
      <c r="P117" s="13">
        <f t="shared" si="55"/>
        <v>0</v>
      </c>
      <c r="Q117" s="13">
        <f t="shared" si="55"/>
        <v>0</v>
      </c>
      <c r="R117" s="13">
        <f t="shared" si="55"/>
        <v>0</v>
      </c>
      <c r="S117" s="13">
        <f t="shared" si="55"/>
        <v>0</v>
      </c>
      <c r="AF117" s="13">
        <f>SUM(AF115:AF116)</f>
        <v>94950.6</v>
      </c>
    </row>
    <row r="118" spans="2:32" s="14" customFormat="1">
      <c r="B118" s="14" t="s">
        <v>127</v>
      </c>
      <c r="E118" s="14">
        <f>E117+E107</f>
        <v>0</v>
      </c>
      <c r="F118" s="14">
        <f t="shared" ref="F118:S118" si="56">F117+F107</f>
        <v>0</v>
      </c>
      <c r="G118" s="14">
        <f t="shared" si="56"/>
        <v>0</v>
      </c>
      <c r="H118" s="14">
        <f t="shared" si="56"/>
        <v>0</v>
      </c>
      <c r="I118" s="14">
        <f t="shared" si="56"/>
        <v>0</v>
      </c>
      <c r="J118" s="14">
        <f t="shared" si="56"/>
        <v>0</v>
      </c>
      <c r="K118" s="14">
        <f t="shared" si="56"/>
        <v>0</v>
      </c>
      <c r="L118" s="14">
        <f t="shared" si="56"/>
        <v>0</v>
      </c>
      <c r="M118" s="14">
        <f t="shared" si="56"/>
        <v>0</v>
      </c>
      <c r="N118" s="14">
        <f t="shared" si="56"/>
        <v>169670</v>
      </c>
      <c r="O118" s="14">
        <f t="shared" si="56"/>
        <v>0</v>
      </c>
      <c r="P118" s="14">
        <f t="shared" si="56"/>
        <v>0</v>
      </c>
      <c r="Q118" s="14">
        <f t="shared" si="56"/>
        <v>0</v>
      </c>
      <c r="R118" s="14">
        <f t="shared" si="56"/>
        <v>0</v>
      </c>
      <c r="S118" s="14">
        <f t="shared" si="56"/>
        <v>0</v>
      </c>
      <c r="AF118" s="14">
        <f>AF117+AF107</f>
        <v>161550.90000000002</v>
      </c>
    </row>
    <row r="119" spans="2:32" s="15" customFormat="1">
      <c r="B119" s="15" t="s">
        <v>128</v>
      </c>
    </row>
    <row r="120" spans="2:32" s="4" customFormat="1">
      <c r="B120" s="4" t="s">
        <v>129</v>
      </c>
      <c r="N120" s="4">
        <v>27392</v>
      </c>
    </row>
    <row r="121" spans="2:32" s="11" customFormat="1">
      <c r="B121" s="11" t="s">
        <v>130</v>
      </c>
      <c r="N121" s="11">
        <v>-25210</v>
      </c>
    </row>
    <row r="122" spans="2:32" s="4" customFormat="1">
      <c r="B122" s="4" t="s">
        <v>131</v>
      </c>
      <c r="N122" s="4">
        <f>SUM(N120:N121)</f>
        <v>2182</v>
      </c>
    </row>
    <row r="123" spans="2:32" s="4" customFormat="1"/>
    <row r="124" spans="2:32" s="4" customFormat="1"/>
    <row r="125" spans="2:32" s="4" customFormat="1"/>
    <row r="126" spans="2:32" s="4" customFormat="1"/>
    <row r="127" spans="2:32" s="4" customFormat="1"/>
    <row r="128" spans="2:32" s="4" customFormat="1"/>
    <row r="129" spans="2:2" s="4" customFormat="1"/>
    <row r="130" spans="2:2" s="12" customFormat="1">
      <c r="B130" s="1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William Kruta</dc:creator>
  <cp:keywords/>
  <dc:description/>
  <cp:lastModifiedBy>William Kruta</cp:lastModifiedBy>
  <cp:revision/>
  <dcterms:created xsi:type="dcterms:W3CDTF">2023-11-05T20:30:05Z</dcterms:created>
  <dcterms:modified xsi:type="dcterms:W3CDTF">2024-08-03T22:57:11Z</dcterms:modified>
  <cp:category/>
  <cp:contentStatus/>
</cp:coreProperties>
</file>