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534a1defcf7f9d1a/Company Models CloudSave/DELL/"/>
    </mc:Choice>
  </mc:AlternateContent>
  <xr:revisionPtr revIDLastSave="337" documentId="11_F5F19F4C488B4B53AB04856A40FCF81F9DBD12C8" xr6:coauthVersionLast="47" xr6:coauthVersionMax="47" xr10:uidLastSave="{ED03CD3B-B246-43CF-9E6E-B723FA181497}"/>
  <bookViews>
    <workbookView xWindow="3000" yWindow="1530" windowWidth="34080" windowHeight="19020" activeTab="2" xr2:uid="{00000000-000D-0000-FFFF-FFFF00000000}"/>
  </bookViews>
  <sheets>
    <sheet name="Main" sheetId="1" r:id="rId1"/>
    <sheet name="Info" sheetId="2" r:id="rId2"/>
    <sheet name="Mode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0" i="3" l="1"/>
  <c r="Y61" i="3"/>
  <c r="Z61" i="3"/>
  <c r="AA61" i="3"/>
  <c r="U60" i="3"/>
  <c r="V60" i="3"/>
  <c r="W60" i="3"/>
  <c r="AB60" i="3"/>
  <c r="AC60" i="3"/>
  <c r="T60" i="3"/>
  <c r="AB61" i="3"/>
  <c r="AC61" i="3"/>
  <c r="AD60" i="3"/>
  <c r="AD61" i="3"/>
  <c r="U26" i="3"/>
  <c r="V26" i="3"/>
  <c r="W26" i="3"/>
  <c r="X26" i="3"/>
  <c r="Y26" i="3"/>
  <c r="AB26" i="3"/>
  <c r="AC26" i="3"/>
  <c r="U27" i="3"/>
  <c r="V27" i="3"/>
  <c r="W27" i="3"/>
  <c r="X27" i="3"/>
  <c r="AB27" i="3"/>
  <c r="AC27" i="3"/>
  <c r="T27" i="3"/>
  <c r="T26" i="3"/>
  <c r="AD27" i="3"/>
  <c r="AD26" i="3"/>
  <c r="U24" i="3"/>
  <c r="V24" i="3"/>
  <c r="W24" i="3"/>
  <c r="X24" i="3"/>
  <c r="Y24" i="3"/>
  <c r="Y27" i="3" s="1"/>
  <c r="Z24" i="3"/>
  <c r="Z27" i="3" s="1"/>
  <c r="AA24" i="3"/>
  <c r="AA26" i="3" s="1"/>
  <c r="AB24" i="3"/>
  <c r="AC24" i="3"/>
  <c r="AD24" i="3"/>
  <c r="T24" i="3"/>
  <c r="U47" i="3"/>
  <c r="V47" i="3"/>
  <c r="W47" i="3"/>
  <c r="X47" i="3"/>
  <c r="Y47" i="3"/>
  <c r="Z47" i="3"/>
  <c r="AA47" i="3"/>
  <c r="T47" i="3"/>
  <c r="U50" i="3"/>
  <c r="V50" i="3"/>
  <c r="V51" i="3" s="1"/>
  <c r="V53" i="3" s="1"/>
  <c r="V55" i="3" s="1"/>
  <c r="V58" i="3" s="1"/>
  <c r="W50" i="3"/>
  <c r="W51" i="3" s="1"/>
  <c r="W53" i="3" s="1"/>
  <c r="W55" i="3" s="1"/>
  <c r="W58" i="3" s="1"/>
  <c r="X50" i="3"/>
  <c r="Y50" i="3"/>
  <c r="Z50" i="3"/>
  <c r="Z51" i="3" s="1"/>
  <c r="Z53" i="3" s="1"/>
  <c r="Z55" i="3" s="1"/>
  <c r="Z58" i="3" s="1"/>
  <c r="AA50" i="3"/>
  <c r="AB50" i="3"/>
  <c r="AC50" i="3"/>
  <c r="AC51" i="3" s="1"/>
  <c r="AC53" i="3" s="1"/>
  <c r="AC55" i="3" s="1"/>
  <c r="AC58" i="3" s="1"/>
  <c r="T50" i="3"/>
  <c r="AD50" i="3"/>
  <c r="AC47" i="3"/>
  <c r="AD47" i="3"/>
  <c r="AB47" i="3"/>
  <c r="U40" i="3"/>
  <c r="V40" i="3"/>
  <c r="W40" i="3"/>
  <c r="X40" i="3"/>
  <c r="Y40" i="3"/>
  <c r="Z40" i="3"/>
  <c r="AA40" i="3"/>
  <c r="AB40" i="3"/>
  <c r="AC40" i="3"/>
  <c r="U41" i="3"/>
  <c r="V41" i="3"/>
  <c r="W41" i="3"/>
  <c r="X41" i="3"/>
  <c r="Y41" i="3"/>
  <c r="Z41" i="3"/>
  <c r="AA41" i="3"/>
  <c r="AB41" i="3"/>
  <c r="AC41" i="3"/>
  <c r="T41" i="3"/>
  <c r="T40" i="3"/>
  <c r="AD41" i="3"/>
  <c r="AD40" i="3"/>
  <c r="AD37" i="3"/>
  <c r="AD38" i="3" s="1"/>
  <c r="AC37" i="3"/>
  <c r="AC38" i="3" s="1"/>
  <c r="AB37" i="3"/>
  <c r="AB38" i="3" s="1"/>
  <c r="AA37" i="3"/>
  <c r="AA38" i="3" s="1"/>
  <c r="Z37" i="3"/>
  <c r="Z38" i="3" s="1"/>
  <c r="Y37" i="3"/>
  <c r="Y38" i="3" s="1"/>
  <c r="X37" i="3"/>
  <c r="X38" i="3" s="1"/>
  <c r="W37" i="3"/>
  <c r="W38" i="3" s="1"/>
  <c r="V37" i="3"/>
  <c r="V38" i="3" s="1"/>
  <c r="U37" i="3"/>
  <c r="U38" i="3" s="1"/>
  <c r="T37" i="3"/>
  <c r="T38" i="3" s="1"/>
  <c r="U32" i="3"/>
  <c r="U33" i="3" s="1"/>
  <c r="V32" i="3"/>
  <c r="V33" i="3" s="1"/>
  <c r="W32" i="3"/>
  <c r="W33" i="3" s="1"/>
  <c r="X32" i="3"/>
  <c r="X33" i="3" s="1"/>
  <c r="Y32" i="3"/>
  <c r="Y33" i="3" s="1"/>
  <c r="Z32" i="3"/>
  <c r="Z33" i="3" s="1"/>
  <c r="AA32" i="3"/>
  <c r="AA33" i="3" s="1"/>
  <c r="AB32" i="3"/>
  <c r="AB33" i="3" s="1"/>
  <c r="AC32" i="3"/>
  <c r="AC33" i="3" s="1"/>
  <c r="T32" i="3"/>
  <c r="T33" i="3" s="1"/>
  <c r="AD32" i="3"/>
  <c r="AD33" i="3" s="1"/>
  <c r="AD17" i="3"/>
  <c r="AD19" i="3" s="1"/>
  <c r="AC17" i="3"/>
  <c r="AC19" i="3" s="1"/>
  <c r="AB17" i="3"/>
  <c r="AB19" i="3" s="1"/>
  <c r="AA17" i="3"/>
  <c r="AA19" i="3" s="1"/>
  <c r="Z17" i="3"/>
  <c r="Z19" i="3" s="1"/>
  <c r="Y17" i="3"/>
  <c r="Y19" i="3" s="1"/>
  <c r="X17" i="3"/>
  <c r="X19" i="3" s="1"/>
  <c r="W17" i="3"/>
  <c r="W19" i="3" s="1"/>
  <c r="V17" i="3"/>
  <c r="V19" i="3" s="1"/>
  <c r="U17" i="3"/>
  <c r="U19" i="3" s="1"/>
  <c r="T17" i="3"/>
  <c r="T19" i="3" s="1"/>
  <c r="U11" i="3"/>
  <c r="U13" i="3" s="1"/>
  <c r="V11" i="3"/>
  <c r="V13" i="3" s="1"/>
  <c r="W11" i="3"/>
  <c r="W13" i="3" s="1"/>
  <c r="X11" i="3"/>
  <c r="X13" i="3" s="1"/>
  <c r="Y11" i="3"/>
  <c r="Y13" i="3" s="1"/>
  <c r="Z11" i="3"/>
  <c r="Z13" i="3" s="1"/>
  <c r="AA11" i="3"/>
  <c r="AA13" i="3" s="1"/>
  <c r="AB11" i="3"/>
  <c r="AB13" i="3" s="1"/>
  <c r="AC11" i="3"/>
  <c r="AC13" i="3" s="1"/>
  <c r="AD11" i="3"/>
  <c r="AD13" i="3" s="1"/>
  <c r="T11" i="3"/>
  <c r="T13" i="3" s="1"/>
  <c r="Z60" i="3" l="1"/>
  <c r="Z26" i="3"/>
  <c r="AA27" i="3"/>
  <c r="AD51" i="3"/>
  <c r="AD53" i="3" s="1"/>
  <c r="AD55" i="3" s="1"/>
  <c r="AD58" i="3" s="1"/>
  <c r="U42" i="3"/>
  <c r="U43" i="3" s="1"/>
  <c r="X51" i="3"/>
  <c r="X53" i="3" s="1"/>
  <c r="X55" i="3" s="1"/>
  <c r="X58" i="3" s="1"/>
  <c r="U51" i="3"/>
  <c r="U53" i="3" s="1"/>
  <c r="U55" i="3" s="1"/>
  <c r="U58" i="3" s="1"/>
  <c r="T42" i="3"/>
  <c r="T43" i="3" s="1"/>
  <c r="AA51" i="3"/>
  <c r="AA53" i="3" s="1"/>
  <c r="AA55" i="3" s="1"/>
  <c r="AA58" i="3" s="1"/>
  <c r="AA60" i="3" s="1"/>
  <c r="Y51" i="3"/>
  <c r="Y53" i="3" s="1"/>
  <c r="Y55" i="3" s="1"/>
  <c r="Y58" i="3" s="1"/>
  <c r="Y60" i="3" s="1"/>
  <c r="AB42" i="3"/>
  <c r="AB43" i="3" s="1"/>
  <c r="AB51" i="3"/>
  <c r="AB53" i="3" s="1"/>
  <c r="AB55" i="3" s="1"/>
  <c r="AB58" i="3" s="1"/>
  <c r="Z42" i="3"/>
  <c r="Z43" i="3" s="1"/>
  <c r="Y42" i="3"/>
  <c r="Y43" i="3" s="1"/>
  <c r="X42" i="3"/>
  <c r="X43" i="3" s="1"/>
  <c r="W42" i="3"/>
  <c r="W43" i="3" s="1"/>
  <c r="V42" i="3"/>
  <c r="V43" i="3" s="1"/>
  <c r="AC42" i="3"/>
  <c r="AC43" i="3" s="1"/>
  <c r="T51" i="3"/>
  <c r="T53" i="3" s="1"/>
  <c r="T55" i="3" s="1"/>
  <c r="T58" i="3" s="1"/>
  <c r="AA42" i="3"/>
  <c r="AA43" i="3" s="1"/>
  <c r="AD42" i="3"/>
  <c r="AD43" i="3" s="1"/>
</calcChain>
</file>

<file path=xl/sharedStrings.xml><?xml version="1.0" encoding="utf-8"?>
<sst xmlns="http://schemas.openxmlformats.org/spreadsheetml/2006/main" count="88" uniqueCount="66">
  <si>
    <t>DELL</t>
  </si>
  <si>
    <t>Ticker</t>
  </si>
  <si>
    <t>Price</t>
  </si>
  <si>
    <t>Shares</t>
  </si>
  <si>
    <t>Marketcap</t>
  </si>
  <si>
    <t>Cash</t>
  </si>
  <si>
    <t>Debt</t>
  </si>
  <si>
    <t>Net Cash</t>
  </si>
  <si>
    <t>EV</t>
  </si>
  <si>
    <t>Company</t>
  </si>
  <si>
    <t>Dell Technologies Inc.</t>
  </si>
  <si>
    <t>Country</t>
  </si>
  <si>
    <t>United States</t>
  </si>
  <si>
    <t>Sector</t>
  </si>
  <si>
    <t>Technology</t>
  </si>
  <si>
    <t>Industry</t>
  </si>
  <si>
    <t>Computer Hardware</t>
  </si>
  <si>
    <t>Employees</t>
  </si>
  <si>
    <t>Fiscal Year</t>
  </si>
  <si>
    <t>Fiscal Period</t>
  </si>
  <si>
    <t>Filing Date</t>
  </si>
  <si>
    <t>Period Of Report</t>
  </si>
  <si>
    <t>Income Statement *in Millions, USD</t>
  </si>
  <si>
    <t>Balance Sheet *in Millions, USD</t>
  </si>
  <si>
    <t>Cash Flow *in Millions, USD</t>
  </si>
  <si>
    <t>Margins</t>
  </si>
  <si>
    <t>Growth</t>
  </si>
  <si>
    <t>Yields</t>
  </si>
  <si>
    <t>Ratios</t>
  </si>
  <si>
    <t>Segment Revenues *in Millions, USD</t>
  </si>
  <si>
    <t>Geographic Revenue *in Millions, USD</t>
  </si>
  <si>
    <t>Segements</t>
  </si>
  <si>
    <t>Infrastructure Solutions Group (ISG)</t>
  </si>
  <si>
    <t>Servers and networking</t>
  </si>
  <si>
    <t>Storage</t>
  </si>
  <si>
    <t>Total ISG Revenue</t>
  </si>
  <si>
    <t>Operating Income</t>
  </si>
  <si>
    <t>Margin</t>
  </si>
  <si>
    <t>Client Solutions Group (CSG)</t>
  </si>
  <si>
    <t>Commercial</t>
  </si>
  <si>
    <t>Consumer</t>
  </si>
  <si>
    <t>Total CSG Revenue</t>
  </si>
  <si>
    <t>Gross Profit Breakdown</t>
  </si>
  <si>
    <t>Products</t>
  </si>
  <si>
    <t>Revenue</t>
  </si>
  <si>
    <t>COGs</t>
  </si>
  <si>
    <t>Gross Profit</t>
  </si>
  <si>
    <t>Gross Margin</t>
  </si>
  <si>
    <t>Services</t>
  </si>
  <si>
    <t>Total</t>
  </si>
  <si>
    <t>SG&amp;A</t>
  </si>
  <si>
    <t>R&amp;D</t>
  </si>
  <si>
    <t>Total Operating Expenses</t>
  </si>
  <si>
    <t>Interest and other</t>
  </si>
  <si>
    <t>Income Before Tax</t>
  </si>
  <si>
    <t>Net Income, including others</t>
  </si>
  <si>
    <t>Income from discontinued operations</t>
  </si>
  <si>
    <t>Less: Non-controlling interests</t>
  </si>
  <si>
    <t xml:space="preserve">Net Income   </t>
  </si>
  <si>
    <t>EPS</t>
  </si>
  <si>
    <t>Geographic Revenue</t>
  </si>
  <si>
    <t>Foreign</t>
  </si>
  <si>
    <t>Mix</t>
  </si>
  <si>
    <t>States</t>
  </si>
  <si>
    <t>Taxes (benefit)</t>
  </si>
  <si>
    <t xml:space="preserve">,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</si>
</sst>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i/>
      <u/>
      <sz val="11"/>
      <color rgb="FF000000"/>
      <name val="Calibri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/>
    </fill>
    <fill>
      <patternFill patternType="solid">
        <fgColor rgb="FFD9D9D9"/>
        <bgColor rgb="FFD9D9D9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0" xfId="0" applyFont="1"/>
    <xf numFmtId="0" fontId="2" fillId="2" borderId="0" xfId="0" applyFont="1" applyFill="1"/>
    <xf numFmtId="0" fontId="3" fillId="3" borderId="0" xfId="0" applyFont="1" applyFill="1"/>
    <xf numFmtId="14" fontId="0" fillId="0" borderId="0" xfId="0" applyNumberFormat="1"/>
    <xf numFmtId="0" fontId="4" fillId="4" borderId="0" xfId="0" applyFont="1" applyFill="1"/>
    <xf numFmtId="0" fontId="6" fillId="5" borderId="0" xfId="0" applyFont="1" applyFill="1"/>
    <xf numFmtId="9" fontId="0" fillId="0" borderId="0" xfId="0" applyNumberFormat="1"/>
    <xf numFmtId="3" fontId="0" fillId="0" borderId="0" xfId="0" applyNumberFormat="1"/>
    <xf numFmtId="3" fontId="0" fillId="0" borderId="2" xfId="0" applyNumberFormat="1" applyBorder="1"/>
    <xf numFmtId="9" fontId="6" fillId="5" borderId="0" xfId="0" applyNumberFormat="1" applyFont="1" applyFill="1"/>
    <xf numFmtId="9" fontId="4" fillId="4" borderId="0" xfId="0" applyNumberFormat="1" applyFont="1" applyFill="1"/>
    <xf numFmtId="3" fontId="5" fillId="0" borderId="0" xfId="0" applyNumberFormat="1" applyFont="1"/>
    <xf numFmtId="3" fontId="0" fillId="0" borderId="3" xfId="0" applyNumberFormat="1" applyBorder="1"/>
    <xf numFmtId="9" fontId="7" fillId="0" borderId="0" xfId="0" applyNumberFormat="1" applyFont="1"/>
    <xf numFmtId="9" fontId="0" fillId="0" borderId="0" xfId="0" applyNumberFormat="1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/>
  </sheetViews>
  <sheetFormatPr defaultRowHeight="14.5" x14ac:dyDescent="0.35"/>
  <sheetData>
    <row r="1" spans="1:4" x14ac:dyDescent="0.35">
      <c r="A1" t="s">
        <v>0</v>
      </c>
    </row>
    <row r="2" spans="1:4" x14ac:dyDescent="0.35">
      <c r="A2" s="1"/>
      <c r="B2" s="1"/>
      <c r="C2" s="1"/>
      <c r="D2" s="1"/>
    </row>
    <row r="4" spans="1:4" x14ac:dyDescent="0.35">
      <c r="A4" s="2" t="s">
        <v>1</v>
      </c>
    </row>
    <row r="5" spans="1:4" x14ac:dyDescent="0.35">
      <c r="A5" s="2" t="s">
        <v>2</v>
      </c>
    </row>
    <row r="6" spans="1:4" x14ac:dyDescent="0.35">
      <c r="A6" s="2" t="s">
        <v>3</v>
      </c>
    </row>
    <row r="7" spans="1:4" x14ac:dyDescent="0.35">
      <c r="A7" s="2" t="s">
        <v>4</v>
      </c>
    </row>
    <row r="8" spans="1:4" x14ac:dyDescent="0.35">
      <c r="A8" s="2" t="s">
        <v>5</v>
      </c>
    </row>
    <row r="9" spans="1:4" x14ac:dyDescent="0.35">
      <c r="A9" s="2" t="s">
        <v>6</v>
      </c>
    </row>
    <row r="10" spans="1:4" x14ac:dyDescent="0.35">
      <c r="A10" s="2" t="s">
        <v>7</v>
      </c>
    </row>
    <row r="11" spans="1:4" x14ac:dyDescent="0.35">
      <c r="A11" s="2" t="s">
        <v>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/>
  </sheetViews>
  <sheetFormatPr defaultRowHeight="14.5" x14ac:dyDescent="0.35"/>
  <sheetData>
    <row r="1" spans="1:2" x14ac:dyDescent="0.35">
      <c r="A1" s="2" t="s">
        <v>9</v>
      </c>
      <c r="B1" t="s">
        <v>10</v>
      </c>
    </row>
    <row r="2" spans="1:2" x14ac:dyDescent="0.35">
      <c r="A2" s="2" t="s">
        <v>1</v>
      </c>
      <c r="B2" t="s">
        <v>0</v>
      </c>
    </row>
    <row r="3" spans="1:2" x14ac:dyDescent="0.35">
      <c r="A3" s="2" t="s">
        <v>11</v>
      </c>
      <c r="B3" t="s">
        <v>12</v>
      </c>
    </row>
    <row r="4" spans="1:2" x14ac:dyDescent="0.35">
      <c r="A4" s="2" t="s">
        <v>13</v>
      </c>
      <c r="B4" t="s">
        <v>14</v>
      </c>
    </row>
    <row r="5" spans="1:2" x14ac:dyDescent="0.35">
      <c r="A5" s="2" t="s">
        <v>15</v>
      </c>
      <c r="B5" t="s">
        <v>16</v>
      </c>
    </row>
    <row r="6" spans="1:2" x14ac:dyDescent="0.35">
      <c r="A6" s="2" t="s">
        <v>17</v>
      </c>
      <c r="B6">
        <v>120000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164"/>
  <sheetViews>
    <sheetView tabSelected="1" workbookViewId="0">
      <pane xSplit="2" ySplit="5" topLeftCell="C27" activePane="bottomRight" state="frozen"/>
      <selection pane="topRight" activeCell="C1" sqref="C1"/>
      <selection pane="bottomLeft" activeCell="A6" sqref="A6"/>
      <selection pane="bottomRight" activeCell="X62" sqref="X62"/>
    </sheetView>
  </sheetViews>
  <sheetFormatPr defaultRowHeight="14.5" x14ac:dyDescent="0.35"/>
  <cols>
    <col min="23" max="30" width="9.453125" bestFit="1" customWidth="1"/>
  </cols>
  <sheetData>
    <row r="1" spans="2:30" x14ac:dyDescent="0.35">
      <c r="B1" s="2" t="s">
        <v>0</v>
      </c>
    </row>
    <row r="2" spans="2:30" x14ac:dyDescent="0.35">
      <c r="B2" t="s">
        <v>18</v>
      </c>
    </row>
    <row r="3" spans="2:30" x14ac:dyDescent="0.35">
      <c r="B3" t="s">
        <v>19</v>
      </c>
    </row>
    <row r="4" spans="2:30" x14ac:dyDescent="0.35">
      <c r="B4" t="s">
        <v>20</v>
      </c>
      <c r="W4" s="5">
        <v>42825</v>
      </c>
      <c r="X4" s="5">
        <v>43188</v>
      </c>
      <c r="Y4" s="5">
        <v>43553</v>
      </c>
      <c r="Z4" s="5">
        <v>43917</v>
      </c>
      <c r="AA4" s="5">
        <v>44281</v>
      </c>
      <c r="AB4" s="5">
        <v>44644</v>
      </c>
      <c r="AC4" s="5">
        <v>45015</v>
      </c>
      <c r="AD4" s="5">
        <v>45376</v>
      </c>
    </row>
    <row r="5" spans="2:30" x14ac:dyDescent="0.35">
      <c r="B5" t="s">
        <v>21</v>
      </c>
      <c r="Y5" s="5">
        <v>43497</v>
      </c>
      <c r="Z5" s="5">
        <v>43861</v>
      </c>
      <c r="AA5" s="5">
        <v>44225</v>
      </c>
      <c r="AB5" s="5">
        <v>44589</v>
      </c>
      <c r="AC5" s="5">
        <v>44960</v>
      </c>
      <c r="AD5" s="5">
        <v>45324</v>
      </c>
    </row>
    <row r="7" spans="2:30" s="6" customFormat="1" x14ac:dyDescent="0.35">
      <c r="B7" s="6" t="s">
        <v>31</v>
      </c>
    </row>
    <row r="8" spans="2:30" s="7" customFormat="1" x14ac:dyDescent="0.35">
      <c r="B8" s="7" t="s">
        <v>32</v>
      </c>
    </row>
    <row r="9" spans="2:30" s="9" customFormat="1" x14ac:dyDescent="0.35">
      <c r="B9" s="9" t="s">
        <v>33</v>
      </c>
      <c r="Y9" s="9">
        <v>19953</v>
      </c>
      <c r="Z9" s="9">
        <v>17127</v>
      </c>
      <c r="AA9" s="9">
        <v>16497</v>
      </c>
      <c r="AB9" s="9">
        <v>17901</v>
      </c>
      <c r="AC9" s="9">
        <v>20398</v>
      </c>
      <c r="AD9" s="9">
        <v>17624</v>
      </c>
    </row>
    <row r="10" spans="2:30" s="10" customFormat="1" x14ac:dyDescent="0.35">
      <c r="B10" s="10" t="s">
        <v>34</v>
      </c>
      <c r="Y10" s="10">
        <v>16767</v>
      </c>
      <c r="Z10" s="10">
        <v>16842</v>
      </c>
      <c r="AA10" s="10">
        <v>16091</v>
      </c>
      <c r="AB10" s="10">
        <v>16465</v>
      </c>
      <c r="AC10" s="10">
        <v>17958</v>
      </c>
      <c r="AD10" s="10">
        <v>16261</v>
      </c>
    </row>
    <row r="11" spans="2:30" s="9" customFormat="1" x14ac:dyDescent="0.35">
      <c r="B11" s="9" t="s">
        <v>35</v>
      </c>
      <c r="T11" s="9">
        <f>SUM(T9:T10)</f>
        <v>0</v>
      </c>
      <c r="U11" s="9">
        <f t="shared" ref="U11:AD11" si="0">SUM(U9:U10)</f>
        <v>0</v>
      </c>
      <c r="V11" s="9">
        <f t="shared" si="0"/>
        <v>0</v>
      </c>
      <c r="W11" s="9">
        <f t="shared" si="0"/>
        <v>0</v>
      </c>
      <c r="X11" s="9">
        <f t="shared" si="0"/>
        <v>0</v>
      </c>
      <c r="Y11" s="9">
        <f t="shared" si="0"/>
        <v>36720</v>
      </c>
      <c r="Z11" s="9">
        <f t="shared" si="0"/>
        <v>33969</v>
      </c>
      <c r="AA11" s="9">
        <f t="shared" si="0"/>
        <v>32588</v>
      </c>
      <c r="AB11" s="9">
        <f t="shared" si="0"/>
        <v>34366</v>
      </c>
      <c r="AC11" s="9">
        <f t="shared" si="0"/>
        <v>38356</v>
      </c>
      <c r="AD11" s="9">
        <f t="shared" si="0"/>
        <v>33885</v>
      </c>
    </row>
    <row r="12" spans="2:30" s="9" customFormat="1" x14ac:dyDescent="0.35">
      <c r="B12" s="9" t="s">
        <v>36</v>
      </c>
      <c r="Y12" s="9">
        <v>4151</v>
      </c>
      <c r="Z12" s="9">
        <v>4001</v>
      </c>
      <c r="AA12" s="9">
        <v>3776</v>
      </c>
      <c r="AB12" s="9">
        <v>3736</v>
      </c>
      <c r="AC12" s="9">
        <v>5045</v>
      </c>
      <c r="AD12" s="9">
        <v>4286</v>
      </c>
    </row>
    <row r="13" spans="2:30" s="8" customFormat="1" x14ac:dyDescent="0.35">
      <c r="B13" s="8" t="s">
        <v>37</v>
      </c>
      <c r="T13" s="8" t="e">
        <f>T12/T11</f>
        <v>#DIV/0!</v>
      </c>
      <c r="U13" s="8" t="e">
        <f t="shared" ref="U13:AC13" si="1">U12/U11</f>
        <v>#DIV/0!</v>
      </c>
      <c r="V13" s="8" t="e">
        <f t="shared" si="1"/>
        <v>#DIV/0!</v>
      </c>
      <c r="W13" s="8" t="e">
        <f t="shared" si="1"/>
        <v>#DIV/0!</v>
      </c>
      <c r="X13" s="8" t="e">
        <f t="shared" si="1"/>
        <v>#DIV/0!</v>
      </c>
      <c r="Y13" s="8">
        <f t="shared" si="1"/>
        <v>0.11304466230936819</v>
      </c>
      <c r="Z13" s="8">
        <f t="shared" si="1"/>
        <v>0.11778386175630721</v>
      </c>
      <c r="AA13" s="8">
        <f t="shared" si="1"/>
        <v>0.11587087271388241</v>
      </c>
      <c r="AB13" s="8">
        <f t="shared" si="1"/>
        <v>0.10871209916778211</v>
      </c>
      <c r="AC13" s="8">
        <f t="shared" si="1"/>
        <v>0.13153092084680362</v>
      </c>
      <c r="AD13" s="8">
        <f>AD12/AD11</f>
        <v>0.12648664600855836</v>
      </c>
    </row>
    <row r="14" spans="2:30" s="7" customFormat="1" x14ac:dyDescent="0.35">
      <c r="B14" s="7" t="s">
        <v>38</v>
      </c>
    </row>
    <row r="15" spans="2:30" s="9" customFormat="1" x14ac:dyDescent="0.35">
      <c r="B15" s="9" t="s">
        <v>39</v>
      </c>
      <c r="Y15" s="9">
        <v>30893</v>
      </c>
      <c r="Z15" s="9">
        <v>34277</v>
      </c>
      <c r="AA15" s="9">
        <v>35396</v>
      </c>
      <c r="AB15" s="9">
        <v>45576</v>
      </c>
      <c r="AC15" s="9">
        <v>45556</v>
      </c>
      <c r="AD15" s="9">
        <v>39814</v>
      </c>
    </row>
    <row r="16" spans="2:30" s="10" customFormat="1" x14ac:dyDescent="0.35">
      <c r="B16" s="10" t="s">
        <v>40</v>
      </c>
      <c r="Y16" s="10">
        <v>12303</v>
      </c>
      <c r="Z16" s="10">
        <v>11561</v>
      </c>
      <c r="AA16" s="10">
        <v>12959</v>
      </c>
      <c r="AB16" s="10">
        <v>15888</v>
      </c>
      <c r="AC16" s="10">
        <v>12657</v>
      </c>
      <c r="AD16" s="10">
        <v>9102</v>
      </c>
    </row>
    <row r="17" spans="2:30" s="9" customFormat="1" x14ac:dyDescent="0.35">
      <c r="B17" s="9" t="s">
        <v>41</v>
      </c>
      <c r="T17" s="9">
        <f>SUM(T15:T16)</f>
        <v>0</v>
      </c>
      <c r="U17" s="9">
        <f t="shared" ref="U17" si="2">SUM(U15:U16)</f>
        <v>0</v>
      </c>
      <c r="V17" s="9">
        <f t="shared" ref="V17" si="3">SUM(V15:V16)</f>
        <v>0</v>
      </c>
      <c r="W17" s="9">
        <f t="shared" ref="W17" si="4">SUM(W15:W16)</f>
        <v>0</v>
      </c>
      <c r="X17" s="9">
        <f t="shared" ref="X17" si="5">SUM(X15:X16)</f>
        <v>0</v>
      </c>
      <c r="Y17" s="9">
        <f t="shared" ref="Y17" si="6">SUM(Y15:Y16)</f>
        <v>43196</v>
      </c>
      <c r="Z17" s="9">
        <f t="shared" ref="Z17" si="7">SUM(Z15:Z16)</f>
        <v>45838</v>
      </c>
      <c r="AA17" s="9">
        <f t="shared" ref="AA17" si="8">SUM(AA15:AA16)</f>
        <v>48355</v>
      </c>
      <c r="AB17" s="9">
        <f t="shared" ref="AB17" si="9">SUM(AB15:AB16)</f>
        <v>61464</v>
      </c>
      <c r="AC17" s="9">
        <f t="shared" ref="AC17" si="10">SUM(AC15:AC16)</f>
        <v>58213</v>
      </c>
      <c r="AD17" s="9">
        <f t="shared" ref="AD17" si="11">SUM(AD15:AD16)</f>
        <v>48916</v>
      </c>
    </row>
    <row r="18" spans="2:30" s="9" customFormat="1" x14ac:dyDescent="0.35">
      <c r="B18" s="9" t="s">
        <v>36</v>
      </c>
      <c r="Y18" s="9">
        <v>1960</v>
      </c>
      <c r="Z18" s="9">
        <v>3138</v>
      </c>
      <c r="AA18" s="9">
        <v>3352</v>
      </c>
      <c r="AB18" s="9">
        <v>4365</v>
      </c>
      <c r="AC18" s="9">
        <v>3824</v>
      </c>
      <c r="AD18" s="9">
        <v>3512</v>
      </c>
    </row>
    <row r="19" spans="2:30" s="8" customFormat="1" x14ac:dyDescent="0.35">
      <c r="B19" s="8" t="s">
        <v>37</v>
      </c>
      <c r="T19" s="8" t="e">
        <f>T18/T17</f>
        <v>#DIV/0!</v>
      </c>
      <c r="U19" s="8" t="e">
        <f t="shared" ref="U19" si="12">U18/U17</f>
        <v>#DIV/0!</v>
      </c>
      <c r="V19" s="8" t="e">
        <f t="shared" ref="V19" si="13">V18/V17</f>
        <v>#DIV/0!</v>
      </c>
      <c r="W19" s="8" t="e">
        <f t="shared" ref="W19" si="14">W18/W17</f>
        <v>#DIV/0!</v>
      </c>
      <c r="X19" s="8" t="e">
        <f t="shared" ref="X19" si="15">X18/X17</f>
        <v>#DIV/0!</v>
      </c>
      <c r="Y19" s="8">
        <f t="shared" ref="Y19" si="16">Y18/Y17</f>
        <v>4.5374571719603664E-2</v>
      </c>
      <c r="Z19" s="8">
        <f t="shared" ref="Z19" si="17">Z18/Z17</f>
        <v>6.8458484227060523E-2</v>
      </c>
      <c r="AA19" s="8">
        <f t="shared" ref="AA19" si="18">AA18/AA17</f>
        <v>6.9320649364078168E-2</v>
      </c>
      <c r="AB19" s="8">
        <f t="shared" ref="AB19" si="19">AB18/AB17</f>
        <v>7.1017180788754394E-2</v>
      </c>
      <c r="AC19" s="8">
        <f t="shared" ref="AC19" si="20">AC18/AC17</f>
        <v>6.5689794375826699E-2</v>
      </c>
      <c r="AD19" s="8">
        <f>AD18/AD17</f>
        <v>7.1796549186360289E-2</v>
      </c>
    </row>
    <row r="20" spans="2:30" s="8" customFormat="1" x14ac:dyDescent="0.35"/>
    <row r="21" spans="2:30" s="12" customFormat="1" x14ac:dyDescent="0.35">
      <c r="B21" s="12" t="s">
        <v>60</v>
      </c>
    </row>
    <row r="22" spans="2:30" s="9" customFormat="1" x14ac:dyDescent="0.35">
      <c r="B22" s="9" t="s">
        <v>12</v>
      </c>
      <c r="Y22" s="9">
        <v>42803</v>
      </c>
      <c r="Z22" s="9">
        <v>43829</v>
      </c>
      <c r="AA22" s="9">
        <v>45671</v>
      </c>
      <c r="AB22" s="9">
        <v>46752</v>
      </c>
      <c r="AC22" s="9">
        <v>49201</v>
      </c>
      <c r="AD22" s="9">
        <v>43986</v>
      </c>
    </row>
    <row r="23" spans="2:30" s="10" customFormat="1" x14ac:dyDescent="0.35">
      <c r="B23" s="10" t="s">
        <v>61</v>
      </c>
      <c r="Y23" s="10">
        <v>47818</v>
      </c>
      <c r="Z23" s="10">
        <v>48325</v>
      </c>
      <c r="AA23" s="10">
        <v>48553</v>
      </c>
      <c r="AB23" s="10">
        <v>54445</v>
      </c>
      <c r="AC23" s="10">
        <v>53100</v>
      </c>
      <c r="AD23" s="10">
        <v>44439</v>
      </c>
    </row>
    <row r="24" spans="2:30" s="13" customFormat="1" x14ac:dyDescent="0.35">
      <c r="B24" s="13" t="s">
        <v>49</v>
      </c>
      <c r="T24" s="13">
        <f>SUM(T22:T23)</f>
        <v>0</v>
      </c>
      <c r="U24" s="13">
        <f t="shared" ref="U24:AD24" si="21">SUM(U22:U23)</f>
        <v>0</v>
      </c>
      <c r="V24" s="13">
        <f t="shared" si="21"/>
        <v>0</v>
      </c>
      <c r="W24" s="13">
        <f t="shared" si="21"/>
        <v>0</v>
      </c>
      <c r="X24" s="13">
        <f t="shared" si="21"/>
        <v>0</v>
      </c>
      <c r="Y24" s="13">
        <f t="shared" si="21"/>
        <v>90621</v>
      </c>
      <c r="Z24" s="13">
        <f t="shared" si="21"/>
        <v>92154</v>
      </c>
      <c r="AA24" s="13">
        <f t="shared" si="21"/>
        <v>94224</v>
      </c>
      <c r="AB24" s="13">
        <f t="shared" si="21"/>
        <v>101197</v>
      </c>
      <c r="AC24" s="13">
        <f t="shared" si="21"/>
        <v>102301</v>
      </c>
      <c r="AD24" s="13">
        <f t="shared" si="21"/>
        <v>88425</v>
      </c>
    </row>
    <row r="25" spans="2:30" s="8" customFormat="1" x14ac:dyDescent="0.35">
      <c r="B25" s="15" t="s">
        <v>62</v>
      </c>
    </row>
    <row r="26" spans="2:30" s="16" customFormat="1" x14ac:dyDescent="0.35">
      <c r="B26" s="16" t="s">
        <v>12</v>
      </c>
      <c r="T26" s="16" t="e">
        <f>T22/T24</f>
        <v>#DIV/0!</v>
      </c>
      <c r="U26" s="16" t="e">
        <f t="shared" ref="U26:AC26" si="22">U22/U24</f>
        <v>#DIV/0!</v>
      </c>
      <c r="V26" s="16" t="e">
        <f t="shared" si="22"/>
        <v>#DIV/0!</v>
      </c>
      <c r="W26" s="16" t="e">
        <f t="shared" si="22"/>
        <v>#DIV/0!</v>
      </c>
      <c r="X26" s="16" t="e">
        <f t="shared" si="22"/>
        <v>#DIV/0!</v>
      </c>
      <c r="Y26" s="16">
        <f t="shared" si="22"/>
        <v>0.47232981317796097</v>
      </c>
      <c r="Z26" s="16">
        <f t="shared" si="22"/>
        <v>0.4756060507411507</v>
      </c>
      <c r="AA26" s="16">
        <f t="shared" si="22"/>
        <v>0.48470665647817968</v>
      </c>
      <c r="AB26" s="16">
        <f t="shared" si="22"/>
        <v>0.46198997994011681</v>
      </c>
      <c r="AC26" s="16">
        <f t="shared" si="22"/>
        <v>0.48094349028846251</v>
      </c>
      <c r="AD26" s="16">
        <f>AD22/AD24</f>
        <v>0.49743850720949956</v>
      </c>
    </row>
    <row r="27" spans="2:30" s="8" customFormat="1" x14ac:dyDescent="0.35">
      <c r="B27" s="8" t="s">
        <v>63</v>
      </c>
      <c r="T27" s="8" t="e">
        <f>T23/T24</f>
        <v>#DIV/0!</v>
      </c>
      <c r="U27" s="8" t="e">
        <f t="shared" ref="U27:AC27" si="23">U23/U24</f>
        <v>#DIV/0!</v>
      </c>
      <c r="V27" s="8" t="e">
        <f t="shared" si="23"/>
        <v>#DIV/0!</v>
      </c>
      <c r="W27" s="8" t="e">
        <f t="shared" si="23"/>
        <v>#DIV/0!</v>
      </c>
      <c r="X27" s="8" t="e">
        <f t="shared" si="23"/>
        <v>#DIV/0!</v>
      </c>
      <c r="Y27" s="8">
        <f t="shared" si="23"/>
        <v>0.52767018682203903</v>
      </c>
      <c r="Z27" s="8">
        <f t="shared" si="23"/>
        <v>0.5243939492588493</v>
      </c>
      <c r="AA27" s="8">
        <f t="shared" si="23"/>
        <v>0.51529334352182032</v>
      </c>
      <c r="AB27" s="8">
        <f t="shared" si="23"/>
        <v>0.53801002005988319</v>
      </c>
      <c r="AC27" s="8">
        <f t="shared" si="23"/>
        <v>0.51905650971153749</v>
      </c>
      <c r="AD27" s="8">
        <f>AD23/AD24</f>
        <v>0.50256149279050044</v>
      </c>
    </row>
    <row r="28" spans="2:30" s="12" customFormat="1" x14ac:dyDescent="0.35">
      <c r="B28" s="12" t="s">
        <v>42</v>
      </c>
    </row>
    <row r="29" spans="2:30" s="11" customFormat="1" x14ac:dyDescent="0.35">
      <c r="B29" s="11" t="s">
        <v>43</v>
      </c>
    </row>
    <row r="30" spans="2:30" s="9" customFormat="1" x14ac:dyDescent="0.35">
      <c r="B30" s="9" t="s">
        <v>44</v>
      </c>
      <c r="Y30" s="9">
        <v>70707</v>
      </c>
      <c r="Z30" s="9">
        <v>69918</v>
      </c>
      <c r="AA30" s="9">
        <v>69911</v>
      </c>
      <c r="AB30" s="9">
        <v>79830</v>
      </c>
      <c r="AC30" s="9">
        <v>79250</v>
      </c>
      <c r="AD30" s="9">
        <v>64353</v>
      </c>
    </row>
    <row r="31" spans="2:30" s="10" customFormat="1" x14ac:dyDescent="0.35">
      <c r="B31" s="10" t="s">
        <v>45</v>
      </c>
      <c r="Y31" s="10">
        <v>57889</v>
      </c>
      <c r="Z31" s="10">
        <v>54525</v>
      </c>
      <c r="AA31" s="10">
        <v>55347</v>
      </c>
      <c r="AB31" s="10">
        <v>67224</v>
      </c>
      <c r="AC31" s="10">
        <v>66029</v>
      </c>
      <c r="AD31" s="10">
        <v>53316</v>
      </c>
    </row>
    <row r="32" spans="2:30" s="9" customFormat="1" x14ac:dyDescent="0.35">
      <c r="B32" s="9" t="s">
        <v>46</v>
      </c>
      <c r="T32" s="9">
        <f>T30-T31</f>
        <v>0</v>
      </c>
      <c r="U32" s="9">
        <f t="shared" ref="U32:AC32" si="24">U30-U31</f>
        <v>0</v>
      </c>
      <c r="V32" s="9">
        <f t="shared" si="24"/>
        <v>0</v>
      </c>
      <c r="W32" s="9">
        <f t="shared" si="24"/>
        <v>0</v>
      </c>
      <c r="X32" s="9">
        <f t="shared" si="24"/>
        <v>0</v>
      </c>
      <c r="Y32" s="9">
        <f t="shared" si="24"/>
        <v>12818</v>
      </c>
      <c r="Z32" s="9">
        <f t="shared" si="24"/>
        <v>15393</v>
      </c>
      <c r="AA32" s="9">
        <f t="shared" si="24"/>
        <v>14564</v>
      </c>
      <c r="AB32" s="9">
        <f t="shared" si="24"/>
        <v>12606</v>
      </c>
      <c r="AC32" s="9">
        <f t="shared" si="24"/>
        <v>13221</v>
      </c>
      <c r="AD32" s="9">
        <f>AD30-AD31</f>
        <v>11037</v>
      </c>
    </row>
    <row r="33" spans="1:50" s="8" customFormat="1" x14ac:dyDescent="0.35">
      <c r="B33" s="8" t="s">
        <v>47</v>
      </c>
      <c r="T33" s="8" t="e">
        <f>T32/T30</f>
        <v>#DIV/0!</v>
      </c>
      <c r="U33" s="8" t="e">
        <f t="shared" ref="U33:AC33" si="25">U32/U30</f>
        <v>#DIV/0!</v>
      </c>
      <c r="V33" s="8" t="e">
        <f t="shared" si="25"/>
        <v>#DIV/0!</v>
      </c>
      <c r="W33" s="8" t="e">
        <f t="shared" si="25"/>
        <v>#DIV/0!</v>
      </c>
      <c r="X33" s="8" t="e">
        <f t="shared" si="25"/>
        <v>#DIV/0!</v>
      </c>
      <c r="Y33" s="8">
        <f t="shared" si="25"/>
        <v>0.18128332414046699</v>
      </c>
      <c r="Z33" s="8">
        <f t="shared" si="25"/>
        <v>0.22015789925341114</v>
      </c>
      <c r="AA33" s="8">
        <f t="shared" si="25"/>
        <v>0.20832200941196663</v>
      </c>
      <c r="AB33" s="8">
        <f t="shared" si="25"/>
        <v>0.15791055993987224</v>
      </c>
      <c r="AC33" s="8">
        <f t="shared" si="25"/>
        <v>0.16682649842271294</v>
      </c>
      <c r="AD33" s="8">
        <f>AD32/AD30</f>
        <v>0.17150715584355042</v>
      </c>
    </row>
    <row r="34" spans="1:50" s="11" customFormat="1" x14ac:dyDescent="0.35">
      <c r="B34" s="11" t="s">
        <v>48</v>
      </c>
    </row>
    <row r="35" spans="1:50" s="9" customFormat="1" x14ac:dyDescent="0.35">
      <c r="B35" s="9" t="s">
        <v>44</v>
      </c>
      <c r="Y35" s="9">
        <v>19914</v>
      </c>
      <c r="Z35" s="9">
        <v>22236</v>
      </c>
      <c r="AA35" s="9">
        <v>24313</v>
      </c>
      <c r="AB35" s="9">
        <v>21367</v>
      </c>
      <c r="AC35" s="9">
        <v>23051</v>
      </c>
      <c r="AD35" s="9">
        <v>24072</v>
      </c>
    </row>
    <row r="36" spans="1:50" s="10" customFormat="1" x14ac:dyDescent="0.35">
      <c r="B36" s="10" t="s">
        <v>45</v>
      </c>
      <c r="Y36" s="10">
        <v>7679</v>
      </c>
      <c r="Z36" s="10">
        <v>8696</v>
      </c>
      <c r="AA36" s="10">
        <v>9460</v>
      </c>
      <c r="AB36" s="10">
        <v>12082</v>
      </c>
      <c r="AC36" s="10">
        <v>13586</v>
      </c>
      <c r="AD36" s="10">
        <v>14240</v>
      </c>
    </row>
    <row r="37" spans="1:50" s="9" customFormat="1" x14ac:dyDescent="0.35">
      <c r="B37" s="9" t="s">
        <v>46</v>
      </c>
      <c r="T37" s="9">
        <f>T35-T36</f>
        <v>0</v>
      </c>
      <c r="U37" s="9">
        <f t="shared" ref="U37" si="26">U35-U36</f>
        <v>0</v>
      </c>
      <c r="V37" s="9">
        <f t="shared" ref="V37" si="27">V35-V36</f>
        <v>0</v>
      </c>
      <c r="W37" s="9">
        <f t="shared" ref="W37" si="28">W35-W36</f>
        <v>0</v>
      </c>
      <c r="X37" s="9">
        <f t="shared" ref="X37" si="29">X35-X36</f>
        <v>0</v>
      </c>
      <c r="Y37" s="9">
        <f t="shared" ref="Y37" si="30">Y35-Y36</f>
        <v>12235</v>
      </c>
      <c r="Z37" s="9">
        <f t="shared" ref="Z37" si="31">Z35-Z36</f>
        <v>13540</v>
      </c>
      <c r="AA37" s="9">
        <f t="shared" ref="AA37" si="32">AA35-AA36</f>
        <v>14853</v>
      </c>
      <c r="AB37" s="9">
        <f t="shared" ref="AB37" si="33">AB35-AB36</f>
        <v>9285</v>
      </c>
      <c r="AC37" s="9">
        <f t="shared" ref="AC37" si="34">AC35-AC36</f>
        <v>9465</v>
      </c>
      <c r="AD37" s="9">
        <f>AD35-AD36</f>
        <v>9832</v>
      </c>
    </row>
    <row r="38" spans="1:50" s="8" customFormat="1" x14ac:dyDescent="0.35">
      <c r="B38" s="8" t="s">
        <v>47</v>
      </c>
      <c r="T38" s="8" t="e">
        <f>T37/T35</f>
        <v>#DIV/0!</v>
      </c>
      <c r="U38" s="8" t="e">
        <f t="shared" ref="U38" si="35">U37/U35</f>
        <v>#DIV/0!</v>
      </c>
      <c r="V38" s="8" t="e">
        <f t="shared" ref="V38" si="36">V37/V35</f>
        <v>#DIV/0!</v>
      </c>
      <c r="W38" s="8" t="e">
        <f t="shared" ref="W38" si="37">W37/W35</f>
        <v>#DIV/0!</v>
      </c>
      <c r="X38" s="8" t="e">
        <f t="shared" ref="X38" si="38">X37/X35</f>
        <v>#DIV/0!</v>
      </c>
      <c r="Y38" s="8">
        <f t="shared" ref="Y38" si="39">Y37/Y35</f>
        <v>0.61439188510595566</v>
      </c>
      <c r="Z38" s="8">
        <f t="shared" ref="Z38" si="40">Z37/Z35</f>
        <v>0.60892246806979677</v>
      </c>
      <c r="AA38" s="8">
        <f t="shared" ref="AA38" si="41">AA37/AA35</f>
        <v>0.61090774482786991</v>
      </c>
      <c r="AB38" s="8">
        <f t="shared" ref="AB38" si="42">AB37/AB35</f>
        <v>0.43454860298591286</v>
      </c>
      <c r="AC38" s="8">
        <f t="shared" ref="AC38" si="43">AC37/AC35</f>
        <v>0.41061125330788251</v>
      </c>
      <c r="AD38" s="8">
        <f>AD37/AD35</f>
        <v>0.40844134263875043</v>
      </c>
    </row>
    <row r="39" spans="1:50" s="11" customFormat="1" x14ac:dyDescent="0.35">
      <c r="B39" s="11" t="s">
        <v>49</v>
      </c>
    </row>
    <row r="40" spans="1:50" s="13" customFormat="1" x14ac:dyDescent="0.35">
      <c r="B40" s="13" t="s">
        <v>44</v>
      </c>
      <c r="T40" s="13">
        <f>T30+T35</f>
        <v>0</v>
      </c>
      <c r="U40" s="13">
        <f t="shared" ref="U40:AC40" si="44">U30+U35</f>
        <v>0</v>
      </c>
      <c r="V40" s="13">
        <f t="shared" si="44"/>
        <v>0</v>
      </c>
      <c r="W40" s="13">
        <f t="shared" si="44"/>
        <v>0</v>
      </c>
      <c r="X40" s="13">
        <f t="shared" si="44"/>
        <v>0</v>
      </c>
      <c r="Y40" s="13">
        <f t="shared" si="44"/>
        <v>90621</v>
      </c>
      <c r="Z40" s="13">
        <f t="shared" si="44"/>
        <v>92154</v>
      </c>
      <c r="AA40" s="13">
        <f t="shared" si="44"/>
        <v>94224</v>
      </c>
      <c r="AB40" s="13">
        <f t="shared" si="44"/>
        <v>101197</v>
      </c>
      <c r="AC40" s="13">
        <f t="shared" si="44"/>
        <v>102301</v>
      </c>
      <c r="AD40" s="13">
        <f>AD30+AD35</f>
        <v>88425</v>
      </c>
    </row>
    <row r="41" spans="1:50" s="10" customFormat="1" x14ac:dyDescent="0.35">
      <c r="B41" s="10" t="s">
        <v>45</v>
      </c>
      <c r="T41" s="10">
        <f>T31+T36</f>
        <v>0</v>
      </c>
      <c r="U41" s="10">
        <f t="shared" ref="U41:AC41" si="45">U31+U36</f>
        <v>0</v>
      </c>
      <c r="V41" s="10">
        <f t="shared" si="45"/>
        <v>0</v>
      </c>
      <c r="W41" s="10">
        <f t="shared" si="45"/>
        <v>0</v>
      </c>
      <c r="X41" s="10">
        <f t="shared" si="45"/>
        <v>0</v>
      </c>
      <c r="Y41" s="10">
        <f t="shared" si="45"/>
        <v>65568</v>
      </c>
      <c r="Z41" s="10">
        <f t="shared" si="45"/>
        <v>63221</v>
      </c>
      <c r="AA41" s="10">
        <f t="shared" si="45"/>
        <v>64807</v>
      </c>
      <c r="AB41" s="10">
        <f t="shared" si="45"/>
        <v>79306</v>
      </c>
      <c r="AC41" s="10">
        <f t="shared" si="45"/>
        <v>79615</v>
      </c>
      <c r="AD41" s="10">
        <f>AD31+AD36</f>
        <v>67556</v>
      </c>
    </row>
    <row r="42" spans="1:50" s="13" customFormat="1" x14ac:dyDescent="0.35">
      <c r="B42" s="13" t="s">
        <v>46</v>
      </c>
      <c r="T42" s="13">
        <f>T40-T41</f>
        <v>0</v>
      </c>
      <c r="U42" s="13">
        <f t="shared" ref="U42" si="46">U40-U41</f>
        <v>0</v>
      </c>
      <c r="V42" s="13">
        <f t="shared" ref="V42" si="47">V40-V41</f>
        <v>0</v>
      </c>
      <c r="W42" s="13">
        <f t="shared" ref="W42" si="48">W40-W41</f>
        <v>0</v>
      </c>
      <c r="X42" s="13">
        <f t="shared" ref="X42" si="49">X40-X41</f>
        <v>0</v>
      </c>
      <c r="Y42" s="13">
        <f t="shared" ref="Y42" si="50">Y40-Y41</f>
        <v>25053</v>
      </c>
      <c r="Z42" s="13">
        <f t="shared" ref="Z42" si="51">Z40-Z41</f>
        <v>28933</v>
      </c>
      <c r="AA42" s="13">
        <f t="shared" ref="AA42" si="52">AA40-AA41</f>
        <v>29417</v>
      </c>
      <c r="AB42" s="13">
        <f t="shared" ref="AB42" si="53">AB40-AB41</f>
        <v>21891</v>
      </c>
      <c r="AC42" s="13">
        <f t="shared" ref="AC42" si="54">AC40-AC41</f>
        <v>22686</v>
      </c>
      <c r="AD42" s="13">
        <f>AD40-AD41</f>
        <v>20869</v>
      </c>
    </row>
    <row r="43" spans="1:50" s="8" customFormat="1" x14ac:dyDescent="0.35">
      <c r="B43" s="8" t="s">
        <v>47</v>
      </c>
      <c r="T43" s="8" t="e">
        <f>T42/T40</f>
        <v>#DIV/0!</v>
      </c>
      <c r="U43" s="8" t="e">
        <f t="shared" ref="U43" si="55">U42/U40</f>
        <v>#DIV/0!</v>
      </c>
      <c r="V43" s="8" t="e">
        <f t="shared" ref="V43" si="56">V42/V40</f>
        <v>#DIV/0!</v>
      </c>
      <c r="W43" s="8" t="e">
        <f t="shared" ref="W43" si="57">W42/W40</f>
        <v>#DIV/0!</v>
      </c>
      <c r="X43" s="8" t="e">
        <f t="shared" ref="X43" si="58">X42/X40</f>
        <v>#DIV/0!</v>
      </c>
      <c r="Y43" s="8">
        <f t="shared" ref="Y43" si="59">Y42/Y40</f>
        <v>0.27645909888436454</v>
      </c>
      <c r="Z43" s="8">
        <f t="shared" ref="Z43" si="60">Z42/Z40</f>
        <v>0.31396358269852637</v>
      </c>
      <c r="AA43" s="8">
        <f t="shared" ref="AA43" si="61">AA42/AA40</f>
        <v>0.31220283579555103</v>
      </c>
      <c r="AB43" s="8">
        <f t="shared" ref="AB43" si="62">AB42/AB40</f>
        <v>0.21632064191626235</v>
      </c>
      <c r="AC43" s="8">
        <f t="shared" ref="AC43" si="63">AC42/AC40</f>
        <v>0.22175736307562977</v>
      </c>
      <c r="AD43" s="8">
        <f>AD42/AD40</f>
        <v>0.23600791631325982</v>
      </c>
    </row>
    <row r="44" spans="1:50" x14ac:dyDescent="0.35">
      <c r="A44" s="3"/>
      <c r="B44" s="3" t="s">
        <v>22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</row>
    <row r="45" spans="1:50" s="13" customFormat="1" x14ac:dyDescent="0.35">
      <c r="B45" s="13" t="s">
        <v>44</v>
      </c>
      <c r="Y45" s="13">
        <v>90621</v>
      </c>
      <c r="Z45" s="13">
        <v>92154</v>
      </c>
      <c r="AA45" s="13">
        <v>94224</v>
      </c>
      <c r="AB45" s="13">
        <v>101197</v>
      </c>
      <c r="AC45" s="13">
        <v>102301</v>
      </c>
      <c r="AD45" s="13">
        <v>88425</v>
      </c>
    </row>
    <row r="46" spans="1:50" s="10" customFormat="1" x14ac:dyDescent="0.35">
      <c r="B46" s="10" t="s">
        <v>45</v>
      </c>
      <c r="Y46" s="10">
        <v>65568</v>
      </c>
      <c r="Z46" s="10">
        <v>63221</v>
      </c>
      <c r="AA46" s="10">
        <v>64807</v>
      </c>
      <c r="AB46" s="10">
        <v>79306</v>
      </c>
      <c r="AC46" s="10">
        <v>79615</v>
      </c>
      <c r="AD46" s="10">
        <v>67556</v>
      </c>
    </row>
    <row r="47" spans="1:50" s="9" customFormat="1" x14ac:dyDescent="0.35">
      <c r="B47" s="9" t="s">
        <v>46</v>
      </c>
      <c r="T47" s="9">
        <f>T45-T46</f>
        <v>0</v>
      </c>
      <c r="U47" s="9">
        <f t="shared" ref="U47:AA47" si="64">U45-U46</f>
        <v>0</v>
      </c>
      <c r="V47" s="9">
        <f t="shared" si="64"/>
        <v>0</v>
      </c>
      <c r="W47" s="9">
        <f t="shared" si="64"/>
        <v>0</v>
      </c>
      <c r="X47" s="9">
        <f t="shared" si="64"/>
        <v>0</v>
      </c>
      <c r="Y47" s="9">
        <f t="shared" si="64"/>
        <v>25053</v>
      </c>
      <c r="Z47" s="9">
        <f t="shared" si="64"/>
        <v>28933</v>
      </c>
      <c r="AA47" s="9">
        <f t="shared" si="64"/>
        <v>29417</v>
      </c>
      <c r="AB47" s="9">
        <f>AB45-AB46</f>
        <v>21891</v>
      </c>
      <c r="AC47" s="9">
        <f t="shared" ref="AC47:AD47" si="65">AC45-AC46</f>
        <v>22686</v>
      </c>
      <c r="AD47" s="9">
        <f t="shared" si="65"/>
        <v>20869</v>
      </c>
    </row>
    <row r="48" spans="1:50" s="9" customFormat="1" x14ac:dyDescent="0.35">
      <c r="B48" s="9" t="s">
        <v>50</v>
      </c>
      <c r="Y48" s="9">
        <v>20640</v>
      </c>
      <c r="Z48" s="9">
        <v>21319</v>
      </c>
      <c r="AA48" s="9">
        <v>18998</v>
      </c>
      <c r="AB48" s="9">
        <v>14655</v>
      </c>
      <c r="AC48" s="9">
        <v>14136</v>
      </c>
      <c r="AD48" s="9">
        <v>12857</v>
      </c>
    </row>
    <row r="49" spans="1:50" s="10" customFormat="1" x14ac:dyDescent="0.35">
      <c r="B49" s="10" t="s">
        <v>51</v>
      </c>
      <c r="Y49" s="10">
        <v>4604</v>
      </c>
      <c r="Z49" s="10">
        <v>4992</v>
      </c>
      <c r="AA49" s="10">
        <v>5275</v>
      </c>
      <c r="AB49" s="10">
        <v>2577</v>
      </c>
      <c r="AC49" s="10">
        <v>2779</v>
      </c>
      <c r="AD49" s="10">
        <v>2801</v>
      </c>
    </row>
    <row r="50" spans="1:50" s="14" customFormat="1" x14ac:dyDescent="0.35">
      <c r="B50" s="14" t="s">
        <v>52</v>
      </c>
      <c r="T50" s="14">
        <f>SUM(T48:T49)</f>
        <v>0</v>
      </c>
      <c r="U50" s="14">
        <f t="shared" ref="U50:AC50" si="66">SUM(U48:U49)</f>
        <v>0</v>
      </c>
      <c r="V50" s="14">
        <f t="shared" si="66"/>
        <v>0</v>
      </c>
      <c r="W50" s="14">
        <f t="shared" si="66"/>
        <v>0</v>
      </c>
      <c r="X50" s="14">
        <f t="shared" si="66"/>
        <v>0</v>
      </c>
      <c r="Y50" s="14">
        <f t="shared" si="66"/>
        <v>25244</v>
      </c>
      <c r="Z50" s="14">
        <f t="shared" si="66"/>
        <v>26311</v>
      </c>
      <c r="AA50" s="14">
        <f t="shared" si="66"/>
        <v>24273</v>
      </c>
      <c r="AB50" s="14">
        <f t="shared" si="66"/>
        <v>17232</v>
      </c>
      <c r="AC50" s="14">
        <f t="shared" si="66"/>
        <v>16915</v>
      </c>
      <c r="AD50" s="14">
        <f>SUM(AD48:AD49)</f>
        <v>15658</v>
      </c>
    </row>
    <row r="51" spans="1:50" s="9" customFormat="1" x14ac:dyDescent="0.35">
      <c r="B51" s="9" t="s">
        <v>36</v>
      </c>
      <c r="T51" s="9">
        <f>T47-T50</f>
        <v>0</v>
      </c>
      <c r="U51" s="9">
        <f t="shared" ref="U51:AC51" si="67">U47-U50</f>
        <v>0</v>
      </c>
      <c r="V51" s="9">
        <f t="shared" si="67"/>
        <v>0</v>
      </c>
      <c r="W51" s="9">
        <f t="shared" si="67"/>
        <v>0</v>
      </c>
      <c r="X51" s="9">
        <f t="shared" si="67"/>
        <v>0</v>
      </c>
      <c r="Y51" s="9">
        <f t="shared" si="67"/>
        <v>-191</v>
      </c>
      <c r="Z51" s="9">
        <f t="shared" si="67"/>
        <v>2622</v>
      </c>
      <c r="AA51" s="9">
        <f t="shared" si="67"/>
        <v>5144</v>
      </c>
      <c r="AB51" s="9">
        <f t="shared" si="67"/>
        <v>4659</v>
      </c>
      <c r="AC51" s="9">
        <f t="shared" si="67"/>
        <v>5771</v>
      </c>
      <c r="AD51" s="9">
        <f>AD47-AD50</f>
        <v>5211</v>
      </c>
    </row>
    <row r="52" spans="1:50" s="10" customFormat="1" x14ac:dyDescent="0.35">
      <c r="B52" s="10" t="s">
        <v>53</v>
      </c>
      <c r="Y52" s="10">
        <v>-2170</v>
      </c>
      <c r="Z52" s="10">
        <v>-2626</v>
      </c>
      <c r="AA52" s="10">
        <v>-1474</v>
      </c>
      <c r="AB52" s="10">
        <v>1264</v>
      </c>
      <c r="AC52" s="10">
        <v>-2546</v>
      </c>
      <c r="AD52" s="10">
        <v>-1324</v>
      </c>
    </row>
    <row r="53" spans="1:50" s="9" customFormat="1" x14ac:dyDescent="0.35">
      <c r="B53" s="9" t="s">
        <v>54</v>
      </c>
      <c r="T53" s="9">
        <f>SUM(T51:T52)</f>
        <v>0</v>
      </c>
      <c r="U53" s="9">
        <f t="shared" ref="U53:AC53" si="68">SUM(U51:U52)</f>
        <v>0</v>
      </c>
      <c r="V53" s="9">
        <f t="shared" si="68"/>
        <v>0</v>
      </c>
      <c r="W53" s="9">
        <f t="shared" si="68"/>
        <v>0</v>
      </c>
      <c r="X53" s="9">
        <f t="shared" si="68"/>
        <v>0</v>
      </c>
      <c r="Y53" s="9">
        <f t="shared" si="68"/>
        <v>-2361</v>
      </c>
      <c r="Z53" s="9">
        <f t="shared" si="68"/>
        <v>-4</v>
      </c>
      <c r="AA53" s="9">
        <f t="shared" si="68"/>
        <v>3670</v>
      </c>
      <c r="AB53" s="9">
        <f t="shared" si="68"/>
        <v>5923</v>
      </c>
      <c r="AC53" s="9">
        <f t="shared" si="68"/>
        <v>3225</v>
      </c>
      <c r="AD53" s="9">
        <f>SUM(AD51:AD52)</f>
        <v>3887</v>
      </c>
    </row>
    <row r="54" spans="1:50" s="10" customFormat="1" x14ac:dyDescent="0.35">
      <c r="B54" s="10" t="s">
        <v>64</v>
      </c>
      <c r="Y54" s="10">
        <v>-180</v>
      </c>
      <c r="Z54" s="10">
        <v>-5533</v>
      </c>
      <c r="AA54" s="10">
        <v>165</v>
      </c>
      <c r="AB54" s="10">
        <v>981</v>
      </c>
      <c r="AC54" s="10">
        <v>803</v>
      </c>
      <c r="AD54" s="10">
        <v>692</v>
      </c>
    </row>
    <row r="55" spans="1:50" s="9" customFormat="1" x14ac:dyDescent="0.35">
      <c r="B55" s="9" t="s">
        <v>55</v>
      </c>
      <c r="T55" s="9">
        <f>T53-T54</f>
        <v>0</v>
      </c>
      <c r="U55" s="9">
        <f t="shared" ref="U55:AC55" si="69">U53-U54</f>
        <v>0</v>
      </c>
      <c r="V55" s="9">
        <f t="shared" si="69"/>
        <v>0</v>
      </c>
      <c r="W55" s="9">
        <f t="shared" si="69"/>
        <v>0</v>
      </c>
      <c r="X55" s="9">
        <f t="shared" si="69"/>
        <v>0</v>
      </c>
      <c r="Y55" s="9">
        <f t="shared" si="69"/>
        <v>-2181</v>
      </c>
      <c r="Z55" s="9">
        <f t="shared" si="69"/>
        <v>5529</v>
      </c>
      <c r="AA55" s="9">
        <f t="shared" si="69"/>
        <v>3505</v>
      </c>
      <c r="AB55" s="9">
        <f t="shared" si="69"/>
        <v>4942</v>
      </c>
      <c r="AC55" s="9">
        <f t="shared" si="69"/>
        <v>2422</v>
      </c>
      <c r="AD55" s="9">
        <f>AD53-AD54</f>
        <v>3195</v>
      </c>
    </row>
    <row r="56" spans="1:50" s="9" customFormat="1" x14ac:dyDescent="0.35">
      <c r="B56" s="9" t="s">
        <v>56</v>
      </c>
      <c r="Y56" s="9">
        <v>0</v>
      </c>
      <c r="Z56" s="9">
        <v>0</v>
      </c>
      <c r="AA56" s="9">
        <v>0</v>
      </c>
      <c r="AB56" s="9">
        <v>765</v>
      </c>
      <c r="AC56" s="9">
        <v>0</v>
      </c>
      <c r="AD56" s="9">
        <v>0</v>
      </c>
    </row>
    <row r="57" spans="1:50" s="10" customFormat="1" x14ac:dyDescent="0.35">
      <c r="B57" s="10" t="s">
        <v>57</v>
      </c>
      <c r="Y57" s="10">
        <v>129</v>
      </c>
      <c r="Z57" s="10">
        <v>913</v>
      </c>
      <c r="AA57" s="10">
        <v>255</v>
      </c>
      <c r="AB57" s="10">
        <v>144</v>
      </c>
      <c r="AC57" s="10">
        <v>-20</v>
      </c>
      <c r="AD57" s="10">
        <v>-16</v>
      </c>
    </row>
    <row r="58" spans="1:50" s="9" customFormat="1" x14ac:dyDescent="0.35">
      <c r="B58" s="9" t="s">
        <v>58</v>
      </c>
      <c r="T58" s="9">
        <f>SUM(T55:T56)-T57</f>
        <v>0</v>
      </c>
      <c r="U58" s="9">
        <f t="shared" ref="U58:AD58" si="70">SUM(U55:U56)-U57</f>
        <v>0</v>
      </c>
      <c r="V58" s="9">
        <f t="shared" si="70"/>
        <v>0</v>
      </c>
      <c r="W58" s="9">
        <f t="shared" si="70"/>
        <v>0</v>
      </c>
      <c r="X58" s="9">
        <f t="shared" si="70"/>
        <v>0</v>
      </c>
      <c r="Y58" s="9">
        <f t="shared" si="70"/>
        <v>-2310</v>
      </c>
      <c r="Z58" s="9">
        <f t="shared" si="70"/>
        <v>4616</v>
      </c>
      <c r="AA58" s="9">
        <f t="shared" si="70"/>
        <v>3250</v>
      </c>
      <c r="AB58" s="9">
        <f t="shared" si="70"/>
        <v>5563</v>
      </c>
      <c r="AC58" s="9">
        <f t="shared" si="70"/>
        <v>2442</v>
      </c>
      <c r="AD58" s="9">
        <f t="shared" si="70"/>
        <v>3211</v>
      </c>
    </row>
    <row r="60" spans="1:50" s="17" customFormat="1" x14ac:dyDescent="0.35">
      <c r="B60" s="17" t="s">
        <v>59</v>
      </c>
      <c r="T60" s="17" t="e">
        <f>T58/T61</f>
        <v>#DIV/0!</v>
      </c>
      <c r="U60" s="17" t="e">
        <f t="shared" ref="U60:AC60" si="71">U58/U61</f>
        <v>#DIV/0!</v>
      </c>
      <c r="V60" s="17" t="e">
        <f t="shared" si="71"/>
        <v>#DIV/0!</v>
      </c>
      <c r="W60" s="17" t="e">
        <f t="shared" si="71"/>
        <v>#DIV/0!</v>
      </c>
      <c r="X60" s="17">
        <f t="shared" si="71"/>
        <v>0</v>
      </c>
      <c r="Y60" s="17">
        <f t="shared" si="71"/>
        <v>-3.2149105044069324</v>
      </c>
      <c r="Z60" s="17">
        <f t="shared" si="71"/>
        <v>6.2422917973905712</v>
      </c>
      <c r="AA60" s="17">
        <f t="shared" si="71"/>
        <v>4.2613673613351066</v>
      </c>
      <c r="AB60" s="17">
        <f t="shared" si="71"/>
        <v>7.3158286494320137</v>
      </c>
      <c r="AC60" s="17">
        <f t="shared" si="71"/>
        <v>3.3396972664263322</v>
      </c>
      <c r="AD60" s="17">
        <f>AD58/AD61</f>
        <v>4.4985282765635217</v>
      </c>
    </row>
    <row r="61" spans="1:50" s="9" customFormat="1" x14ac:dyDescent="0.35">
      <c r="B61" s="9" t="s">
        <v>3</v>
      </c>
      <c r="X61" s="9">
        <v>768.93799999999999</v>
      </c>
      <c r="Y61" s="9">
        <f>408.55+136.986+172.991</f>
        <v>718.52700000000004</v>
      </c>
      <c r="Z61" s="9">
        <f>253.249+384.538+101.685</f>
        <v>739.47199999999998</v>
      </c>
      <c r="AA61" s="9">
        <f>276.565+384.416+101.685</f>
        <v>762.66599999999994</v>
      </c>
      <c r="AB61" s="9">
        <f>286.576+378.48+95.35</f>
        <v>760.40600000000006</v>
      </c>
      <c r="AC61" s="9">
        <f>257.374+378.48+95.35</f>
        <v>731.20400000000006</v>
      </c>
      <c r="AD61" s="9">
        <f>305.216+328.262+80.311</f>
        <v>713.7890000000001</v>
      </c>
    </row>
    <row r="62" spans="1:50" x14ac:dyDescent="0.35">
      <c r="X62" t="s">
        <v>65</v>
      </c>
    </row>
    <row r="64" spans="1:50" x14ac:dyDescent="0.35">
      <c r="A64" s="3"/>
      <c r="B64" s="3" t="s">
        <v>23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</row>
    <row r="84" spans="1:50" x14ac:dyDescent="0.35">
      <c r="A84" s="3"/>
      <c r="B84" s="3" t="s">
        <v>24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</row>
    <row r="104" spans="1:50" x14ac:dyDescent="0.35">
      <c r="A104" s="4"/>
      <c r="B104" s="4" t="s">
        <v>25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14" spans="1:50" x14ac:dyDescent="0.35">
      <c r="A114" s="4"/>
      <c r="B114" s="4" t="s">
        <v>26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24" spans="1:50" x14ac:dyDescent="0.35">
      <c r="A124" s="4"/>
      <c r="B124" s="4" t="s">
        <v>27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34" spans="1:50" x14ac:dyDescent="0.35">
      <c r="A134" s="4"/>
      <c r="B134" s="4" t="s">
        <v>28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44" spans="1:50" x14ac:dyDescent="0.35">
      <c r="A144" s="4"/>
      <c r="B144" s="4" t="s">
        <v>29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54" spans="1:50" x14ac:dyDescent="0.35">
      <c r="A154" s="4"/>
      <c r="B154" s="4" t="s">
        <v>30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</row>
    <row r="164" spans="1:50" x14ac:dyDescent="0.35">
      <c r="A164" s="4"/>
      <c r="B164" s="4" t="s">
        <v>26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Info</vt:lpstr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Kruta</cp:lastModifiedBy>
  <dcterms:created xsi:type="dcterms:W3CDTF">2024-09-03T07:11:38Z</dcterms:created>
  <dcterms:modified xsi:type="dcterms:W3CDTF">2024-09-03T08:31:56Z</dcterms:modified>
</cp:coreProperties>
</file>