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534a1defcf7f9d1a/Company Models CloudSave/HIMS/"/>
    </mc:Choice>
  </mc:AlternateContent>
  <xr:revisionPtr revIDLastSave="329" documentId="6_{A4ED794A-DE12-40BE-998D-B5C646FE7D9A}" xr6:coauthVersionLast="47" xr6:coauthVersionMax="47" xr10:uidLastSave="{6F99C721-EDA9-493C-B3A5-CECA444BE3A3}"/>
  <bookViews>
    <workbookView xWindow="41900" yWindow="2260" windowWidth="34080" windowHeight="19020" activeTab="2" xr2:uid="{00000000-000D-0000-FFFF-FFFF00000000}"/>
  </bookViews>
  <sheets>
    <sheet name="Main" sheetId="4" r:id="rId1"/>
    <sheet name="Info" sheetId="3" r:id="rId2"/>
    <sheet name="Model" sheetId="2" r:id="rId3"/>
    <sheet name="Valuations"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73" i="2" l="1"/>
  <c r="AI73" i="2"/>
  <c r="AJ73" i="2"/>
  <c r="AK73" i="2"/>
  <c r="AL73" i="2"/>
  <c r="AM73" i="2"/>
  <c r="AN73" i="2"/>
  <c r="AO73" i="2"/>
  <c r="AP73" i="2"/>
  <c r="AG73" i="2"/>
  <c r="AQ73" i="2"/>
  <c r="AN62" i="2"/>
  <c r="AO62" i="2"/>
  <c r="AP62" i="2"/>
  <c r="AQ62" i="2"/>
  <c r="AM62" i="2"/>
  <c r="AM63" i="2" a="1"/>
  <c r="AM63" i="2" s="1"/>
  <c r="AM61" i="2" a="1"/>
  <c r="AM61" i="2" s="1"/>
  <c r="B8" i="1"/>
  <c r="I91" i="2" a="1"/>
  <c r="I91" i="2" s="1"/>
  <c r="AM91" i="2" a="1"/>
  <c r="AM91" i="2" s="1"/>
  <c r="AM92" i="2" a="1"/>
  <c r="AM92" i="2" s="1"/>
  <c r="AM93" i="2" a="1"/>
  <c r="AM93" i="2" s="1"/>
  <c r="AM90" i="2" a="1"/>
  <c r="AM90" i="2" s="1"/>
  <c r="B10" i="1" a="1"/>
  <c r="B10" i="1" s="1"/>
  <c r="B18" i="1" a="1"/>
  <c r="B18" i="1" s="1"/>
  <c r="B2" i="1" a="1"/>
  <c r="B2" i="1" s="1"/>
  <c r="AY40" i="2"/>
  <c r="AZ40" i="2" s="1"/>
  <c r="AY2" i="2"/>
  <c r="AZ2" i="2" s="1"/>
  <c r="BA2" i="2" s="1"/>
  <c r="BB2" i="2" s="1"/>
  <c r="BC2" i="2" s="1"/>
  <c r="BD2" i="2" s="1"/>
  <c r="BE2" i="2" s="1"/>
  <c r="BF2" i="2" s="1"/>
  <c r="BG2" i="2" s="1"/>
  <c r="BH2" i="2" s="1"/>
  <c r="BI2" i="2" s="1"/>
  <c r="BJ2" i="2" s="1"/>
  <c r="BK2" i="2" s="1"/>
  <c r="BL2" i="2" s="1"/>
  <c r="BM2" i="2" s="1"/>
  <c r="BN2" i="2" s="1"/>
  <c r="BO2" i="2" s="1"/>
  <c r="BP2" i="2" s="1"/>
  <c r="BQ2" i="2" s="1"/>
  <c r="BR2" i="2" s="1"/>
  <c r="BS2" i="2" s="1"/>
  <c r="BT2" i="2" s="1"/>
  <c r="BU2" i="2" s="1"/>
  <c r="BV2" i="2" s="1"/>
  <c r="BW2" i="2" s="1"/>
  <c r="BX2" i="2" s="1"/>
  <c r="BY2" i="2" s="1"/>
  <c r="BZ2" i="2" s="1"/>
  <c r="CA2" i="2" s="1"/>
  <c r="CB2" i="2" s="1"/>
  <c r="CC2" i="2" s="1"/>
  <c r="CD2" i="2" s="1"/>
  <c r="CE2" i="2" s="1"/>
  <c r="CF2" i="2" s="1"/>
  <c r="CG2" i="2" s="1"/>
  <c r="CH2" i="2" s="1"/>
  <c r="CI2" i="2" s="1"/>
  <c r="CJ2" i="2" s="1"/>
  <c r="CK2" i="2" s="1"/>
  <c r="CL2" i="2" s="1"/>
  <c r="CM2" i="2" s="1"/>
  <c r="CN2" i="2" s="1"/>
  <c r="CO2" i="2" s="1"/>
  <c r="CP2" i="2" s="1"/>
  <c r="CQ2" i="2" s="1"/>
  <c r="CR2" i="2" s="1"/>
  <c r="CS2" i="2" s="1"/>
  <c r="CT2" i="2" s="1"/>
  <c r="CU2" i="2" s="1"/>
  <c r="CV2" i="2" s="1"/>
  <c r="CW2" i="2" s="1"/>
  <c r="CX2" i="2" s="1"/>
  <c r="CY2" i="2" s="1"/>
  <c r="CZ2" i="2" s="1"/>
  <c r="DA2" i="2" s="1"/>
  <c r="DB2" i="2" s="1"/>
  <c r="DC2" i="2" s="1"/>
  <c r="DD2" i="2" s="1"/>
  <c r="DE2" i="2" s="1"/>
  <c r="DF2" i="2" s="1"/>
  <c r="DG2" i="2" s="1"/>
  <c r="DH2" i="2" s="1"/>
  <c r="DI2" i="2" s="1"/>
  <c r="DJ2" i="2" s="1"/>
  <c r="DK2" i="2" s="1"/>
  <c r="DL2" i="2" s="1"/>
  <c r="DM2" i="2" s="1"/>
  <c r="DN2" i="2" s="1"/>
  <c r="DO2" i="2" s="1"/>
  <c r="DP2" i="2" s="1"/>
  <c r="DQ2" i="2" s="1"/>
  <c r="DR2" i="2" s="1"/>
  <c r="DS2" i="2" s="1"/>
  <c r="DT2" i="2" s="1"/>
  <c r="DU2" i="2" s="1"/>
  <c r="DV2" i="2" s="1"/>
  <c r="DW2" i="2" s="1"/>
  <c r="DX2" i="2" s="1"/>
  <c r="DY2" i="2" s="1"/>
  <c r="DZ2" i="2" s="1"/>
  <c r="EA2" i="2" s="1"/>
  <c r="EB2" i="2" s="1"/>
  <c r="EC2" i="2" s="1"/>
  <c r="ED2" i="2" s="1"/>
  <c r="EE2" i="2" s="1"/>
  <c r="EF2" i="2" s="1"/>
  <c r="AZ24" i="2"/>
  <c r="BA24" i="2" s="1"/>
  <c r="BB24" i="2" s="1"/>
  <c r="BC24" i="2" s="1"/>
  <c r="BD24" i="2" s="1"/>
  <c r="BE24" i="2" s="1"/>
  <c r="BF24" i="2" s="1"/>
  <c r="BG24" i="2" s="1"/>
  <c r="BH24" i="2" s="1"/>
  <c r="BI24" i="2" s="1"/>
  <c r="BJ24" i="2" s="1"/>
  <c r="BK24" i="2" s="1"/>
  <c r="BL24" i="2" s="1"/>
  <c r="BM24" i="2" s="1"/>
  <c r="BN24" i="2" s="1"/>
  <c r="BO24" i="2" s="1"/>
  <c r="BP24" i="2" s="1"/>
  <c r="BQ24" i="2" s="1"/>
  <c r="BR24" i="2" s="1"/>
  <c r="BS24" i="2" s="1"/>
  <c r="BT24" i="2" s="1"/>
  <c r="BU24" i="2" s="1"/>
  <c r="BV24" i="2" s="1"/>
  <c r="BW24" i="2" s="1"/>
  <c r="BX24" i="2" s="1"/>
  <c r="BY24" i="2" s="1"/>
  <c r="BZ24" i="2" s="1"/>
  <c r="CA24" i="2" s="1"/>
  <c r="CB24" i="2" s="1"/>
  <c r="CC24" i="2" s="1"/>
  <c r="CD24" i="2" s="1"/>
  <c r="CE24" i="2" s="1"/>
  <c r="CF24" i="2" s="1"/>
  <c r="CG24" i="2" s="1"/>
  <c r="CH24" i="2" s="1"/>
  <c r="CI24" i="2" s="1"/>
  <c r="CJ24" i="2" s="1"/>
  <c r="CK24" i="2" s="1"/>
  <c r="CL24" i="2" s="1"/>
  <c r="CM24" i="2" s="1"/>
  <c r="CN24" i="2" s="1"/>
  <c r="CO24" i="2" s="1"/>
  <c r="CP24" i="2" s="1"/>
  <c r="CQ24" i="2" s="1"/>
  <c r="CR24" i="2" s="1"/>
  <c r="CS24" i="2" s="1"/>
  <c r="CT24" i="2" s="1"/>
  <c r="CU24" i="2" s="1"/>
  <c r="CV24" i="2" s="1"/>
  <c r="CW24" i="2" s="1"/>
  <c r="CX24" i="2" s="1"/>
  <c r="CY24" i="2" s="1"/>
  <c r="CZ24" i="2" s="1"/>
  <c r="DA24" i="2" s="1"/>
  <c r="DB24" i="2" s="1"/>
  <c r="DC24" i="2" s="1"/>
  <c r="DD24" i="2" s="1"/>
  <c r="DE24" i="2" s="1"/>
  <c r="DF24" i="2" s="1"/>
  <c r="DG24" i="2" s="1"/>
  <c r="DH24" i="2" s="1"/>
  <c r="DI24" i="2" s="1"/>
  <c r="DJ24" i="2" s="1"/>
  <c r="DK24" i="2" s="1"/>
  <c r="DL24" i="2" s="1"/>
  <c r="DM24" i="2" s="1"/>
  <c r="DN24" i="2" s="1"/>
  <c r="DO24" i="2" s="1"/>
  <c r="DP24" i="2" s="1"/>
  <c r="DQ24" i="2" s="1"/>
  <c r="DR24" i="2" s="1"/>
  <c r="DS24" i="2" s="1"/>
  <c r="DT24" i="2" s="1"/>
  <c r="DU24" i="2" s="1"/>
  <c r="DV24" i="2" s="1"/>
  <c r="DW24" i="2" s="1"/>
  <c r="DX24" i="2" s="1"/>
  <c r="DY24" i="2" s="1"/>
  <c r="DZ24" i="2" s="1"/>
  <c r="EA24" i="2" s="1"/>
  <c r="EB24" i="2" s="1"/>
  <c r="EC24" i="2" s="1"/>
  <c r="ED24" i="2" s="1"/>
  <c r="EE24" i="2" s="1"/>
  <c r="EF24" i="2" s="1"/>
  <c r="AY24" i="2"/>
  <c r="I93" i="2" a="1"/>
  <c r="I93" i="2" s="1"/>
  <c r="I92" i="2" a="1"/>
  <c r="I92" i="2" s="1"/>
  <c r="I90" i="2" a="1"/>
  <c r="I90" i="2" s="1"/>
  <c r="AD42" i="2"/>
  <c r="AX40" i="2"/>
  <c r="AS37" i="2"/>
  <c r="AT37" i="2"/>
  <c r="AU37" i="2"/>
  <c r="AV37" i="2"/>
  <c r="AW37" i="2"/>
  <c r="AX37" i="2"/>
  <c r="AN80" i="2"/>
  <c r="AO80" i="2"/>
  <c r="AP80" i="2"/>
  <c r="AM80" i="2"/>
  <c r="AQ80" i="2"/>
  <c r="AS27" i="2"/>
  <c r="AT27" i="2"/>
  <c r="AU27" i="2"/>
  <c r="AV27" i="2"/>
  <c r="AW27" i="2"/>
  <c r="AX27" i="2"/>
  <c r="AS28" i="2"/>
  <c r="AT28" i="2"/>
  <c r="AU28" i="2"/>
  <c r="AV28" i="2"/>
  <c r="AW28" i="2"/>
  <c r="AX28" i="2"/>
  <c r="AS29" i="2"/>
  <c r="AT29" i="2"/>
  <c r="AU29" i="2"/>
  <c r="AU31" i="2" s="1"/>
  <c r="AV29" i="2"/>
  <c r="AW29" i="2"/>
  <c r="AX29" i="2"/>
  <c r="AS30" i="2"/>
  <c r="AT30" i="2"/>
  <c r="AU30" i="2"/>
  <c r="AV30" i="2"/>
  <c r="AW30" i="2"/>
  <c r="AW31" i="2" s="1"/>
  <c r="AX30" i="2"/>
  <c r="AR30" i="2"/>
  <c r="AR29" i="2"/>
  <c r="AR28" i="2"/>
  <c r="AR27" i="2"/>
  <c r="AS26" i="2"/>
  <c r="AT26" i="2"/>
  <c r="AU26" i="2"/>
  <c r="AV26" i="2"/>
  <c r="AW26" i="2"/>
  <c r="AX26" i="2"/>
  <c r="AR26" i="2"/>
  <c r="AS24" i="2"/>
  <c r="AT24" i="2" s="1"/>
  <c r="AR24" i="2"/>
  <c r="AR11" i="2"/>
  <c r="AS9" i="2"/>
  <c r="AT9" i="2" s="1"/>
  <c r="AS2" i="2"/>
  <c r="AT2" i="2" s="1"/>
  <c r="AU2" i="2" s="1"/>
  <c r="AV2" i="2" s="1"/>
  <c r="AW2" i="2" s="1"/>
  <c r="AX2" i="2" s="1"/>
  <c r="AR2" i="2"/>
  <c r="AD40" i="2"/>
  <c r="AD38" i="2"/>
  <c r="AD39" i="2"/>
  <c r="AD37" i="2"/>
  <c r="AD35" i="2"/>
  <c r="AD36" i="2" s="1"/>
  <c r="AD34" i="2"/>
  <c r="AD33" i="2"/>
  <c r="AD31" i="2"/>
  <c r="AD32" i="2" s="1"/>
  <c r="AD30" i="2"/>
  <c r="AD29" i="2"/>
  <c r="AD28" i="2"/>
  <c r="AD27" i="2"/>
  <c r="AD26" i="2"/>
  <c r="AD25" i="2"/>
  <c r="AD24" i="2"/>
  <c r="AH71" i="2"/>
  <c r="AI71" i="2"/>
  <c r="AJ71" i="2"/>
  <c r="AK71" i="2"/>
  <c r="AL71" i="2"/>
  <c r="AM71" i="2"/>
  <c r="AN71" i="2"/>
  <c r="AO71" i="2"/>
  <c r="AP71" i="2"/>
  <c r="AG71" i="2"/>
  <c r="AQ71" i="2"/>
  <c r="J71" i="2"/>
  <c r="K71" i="2"/>
  <c r="L71" i="2"/>
  <c r="M71" i="2"/>
  <c r="N71" i="2"/>
  <c r="O71" i="2"/>
  <c r="P71" i="2"/>
  <c r="Q71" i="2"/>
  <c r="R71" i="2"/>
  <c r="S71" i="2"/>
  <c r="T71" i="2"/>
  <c r="U71" i="2"/>
  <c r="V71" i="2"/>
  <c r="W71" i="2"/>
  <c r="X71" i="2"/>
  <c r="Y71" i="2"/>
  <c r="I71" i="2"/>
  <c r="Z71" i="2"/>
  <c r="AN77" i="2"/>
  <c r="AO77" i="2"/>
  <c r="AP77" i="2"/>
  <c r="AQ77" i="2"/>
  <c r="AN78" i="2"/>
  <c r="AO78" i="2"/>
  <c r="AP78" i="2"/>
  <c r="AQ78" i="2"/>
  <c r="AN79" i="2"/>
  <c r="AO79" i="2"/>
  <c r="AP79" i="2"/>
  <c r="AQ79" i="2"/>
  <c r="AN83" i="2"/>
  <c r="AO83" i="2"/>
  <c r="AP83" i="2"/>
  <c r="AQ83" i="2"/>
  <c r="AN84" i="2"/>
  <c r="AO84" i="2"/>
  <c r="AP84" i="2"/>
  <c r="AQ84" i="2"/>
  <c r="AN85" i="2"/>
  <c r="AO85" i="2"/>
  <c r="AP85" i="2"/>
  <c r="AQ85" i="2"/>
  <c r="AN86" i="2"/>
  <c r="AO86" i="2"/>
  <c r="AP86" i="2"/>
  <c r="AQ86" i="2"/>
  <c r="AM86" i="2"/>
  <c r="AM85" i="2"/>
  <c r="AM84" i="2"/>
  <c r="AM83" i="2"/>
  <c r="AM79" i="2"/>
  <c r="AM78" i="2"/>
  <c r="AM77" i="2"/>
  <c r="J83" i="2"/>
  <c r="K83" i="2"/>
  <c r="L83" i="2"/>
  <c r="M83" i="2"/>
  <c r="N83" i="2"/>
  <c r="O83" i="2"/>
  <c r="P83" i="2"/>
  <c r="Q83" i="2"/>
  <c r="R83" i="2"/>
  <c r="S83" i="2"/>
  <c r="T83" i="2"/>
  <c r="U83" i="2"/>
  <c r="V83" i="2"/>
  <c r="W83" i="2"/>
  <c r="X83" i="2"/>
  <c r="Y83" i="2"/>
  <c r="Z83" i="2"/>
  <c r="J84" i="2"/>
  <c r="K84" i="2"/>
  <c r="L84" i="2"/>
  <c r="M84" i="2"/>
  <c r="N84" i="2"/>
  <c r="O84" i="2"/>
  <c r="P84" i="2"/>
  <c r="Q84" i="2"/>
  <c r="R84" i="2"/>
  <c r="S84" i="2"/>
  <c r="T84" i="2"/>
  <c r="U84" i="2"/>
  <c r="V84" i="2"/>
  <c r="W84" i="2"/>
  <c r="X84" i="2"/>
  <c r="Y84" i="2"/>
  <c r="Z84" i="2"/>
  <c r="J85" i="2"/>
  <c r="K85" i="2"/>
  <c r="L85" i="2"/>
  <c r="M85" i="2"/>
  <c r="N85" i="2"/>
  <c r="O85" i="2"/>
  <c r="P85" i="2"/>
  <c r="Q85" i="2"/>
  <c r="R85" i="2"/>
  <c r="S85" i="2"/>
  <c r="T85" i="2"/>
  <c r="U85" i="2"/>
  <c r="V85" i="2"/>
  <c r="W85" i="2"/>
  <c r="X85" i="2"/>
  <c r="Y85" i="2"/>
  <c r="Z85" i="2"/>
  <c r="J86" i="2"/>
  <c r="K86" i="2"/>
  <c r="L86" i="2"/>
  <c r="M86" i="2"/>
  <c r="N86" i="2"/>
  <c r="O86" i="2"/>
  <c r="P86" i="2"/>
  <c r="Q86" i="2"/>
  <c r="R86" i="2"/>
  <c r="S86" i="2"/>
  <c r="T86" i="2"/>
  <c r="U86" i="2"/>
  <c r="V86" i="2"/>
  <c r="W86" i="2"/>
  <c r="X86" i="2"/>
  <c r="Y86" i="2"/>
  <c r="Z86" i="2"/>
  <c r="I86" i="2"/>
  <c r="I85" i="2"/>
  <c r="I84" i="2"/>
  <c r="I83" i="2"/>
  <c r="J77" i="2"/>
  <c r="K77" i="2"/>
  <c r="L77" i="2"/>
  <c r="M77" i="2"/>
  <c r="N77" i="2"/>
  <c r="O77" i="2"/>
  <c r="P77" i="2"/>
  <c r="Q77" i="2"/>
  <c r="R77" i="2"/>
  <c r="S77" i="2"/>
  <c r="T77" i="2"/>
  <c r="U77" i="2"/>
  <c r="V77" i="2"/>
  <c r="W77" i="2"/>
  <c r="X77" i="2"/>
  <c r="Y77" i="2"/>
  <c r="Z77" i="2"/>
  <c r="J78" i="2"/>
  <c r="K78" i="2"/>
  <c r="L78" i="2"/>
  <c r="M78" i="2"/>
  <c r="N78" i="2"/>
  <c r="O78" i="2"/>
  <c r="P78" i="2"/>
  <c r="Q78" i="2"/>
  <c r="R78" i="2"/>
  <c r="S78" i="2"/>
  <c r="T78" i="2"/>
  <c r="U78" i="2"/>
  <c r="V78" i="2"/>
  <c r="W78" i="2"/>
  <c r="X78" i="2"/>
  <c r="Y78" i="2"/>
  <c r="Z78" i="2"/>
  <c r="J79" i="2"/>
  <c r="K79" i="2"/>
  <c r="L79" i="2"/>
  <c r="M79" i="2"/>
  <c r="N79" i="2"/>
  <c r="O79" i="2"/>
  <c r="P79" i="2"/>
  <c r="Q79" i="2"/>
  <c r="R79" i="2"/>
  <c r="S79" i="2"/>
  <c r="T79" i="2"/>
  <c r="U79" i="2"/>
  <c r="V79" i="2"/>
  <c r="W79" i="2"/>
  <c r="X79" i="2"/>
  <c r="Y79" i="2"/>
  <c r="Z79" i="2"/>
  <c r="I79" i="2"/>
  <c r="I78" i="2"/>
  <c r="I77" i="2"/>
  <c r="I19" i="2"/>
  <c r="I42" i="2"/>
  <c r="J19" i="2"/>
  <c r="J42" i="2"/>
  <c r="I65" i="2" a="1"/>
  <c r="I65" i="2" s="1"/>
  <c r="I66" i="2" a="1"/>
  <c r="I66" i="2" s="1"/>
  <c r="I67" i="2" a="1"/>
  <c r="I67" i="2" s="1"/>
  <c r="I68" i="2" a="1"/>
  <c r="I68" i="2" s="1"/>
  <c r="J62" i="2"/>
  <c r="K62" i="2"/>
  <c r="L62" i="2"/>
  <c r="M62" i="2"/>
  <c r="N62" i="2"/>
  <c r="O62" i="2"/>
  <c r="P62" i="2"/>
  <c r="Q62" i="2"/>
  <c r="R62" i="2"/>
  <c r="S62" i="2"/>
  <c r="T62" i="2"/>
  <c r="U62" i="2"/>
  <c r="V62" i="2"/>
  <c r="W62" i="2"/>
  <c r="X62" i="2"/>
  <c r="Y62" i="2"/>
  <c r="Z62" i="2"/>
  <c r="I62" i="2"/>
  <c r="I63" i="2" a="1"/>
  <c r="I63" i="2" s="1"/>
  <c r="I61" i="2" a="1"/>
  <c r="I61" i="2" s="1"/>
  <c r="J57" i="2"/>
  <c r="K57" i="2"/>
  <c r="K58" i="2" s="1"/>
  <c r="K59" i="2" s="1"/>
  <c r="L57" i="2"/>
  <c r="M57" i="2"/>
  <c r="M58" i="2" s="1"/>
  <c r="M59" i="2" s="1"/>
  <c r="N57" i="2"/>
  <c r="O57" i="2"/>
  <c r="O58" i="2" s="1"/>
  <c r="O59" i="2" s="1"/>
  <c r="P57" i="2"/>
  <c r="P58" i="2" s="1"/>
  <c r="P59" i="2" s="1"/>
  <c r="Q57" i="2"/>
  <c r="R57" i="2"/>
  <c r="S57" i="2"/>
  <c r="S58" i="2" s="1"/>
  <c r="S59" i="2" s="1"/>
  <c r="T57" i="2"/>
  <c r="U57" i="2"/>
  <c r="U58" i="2" s="1"/>
  <c r="U59" i="2" s="1"/>
  <c r="V57" i="2"/>
  <c r="W57" i="2"/>
  <c r="X57" i="2"/>
  <c r="X58" i="2" s="1"/>
  <c r="X59" i="2" s="1"/>
  <c r="Y57" i="2"/>
  <c r="Y58" i="2" s="1"/>
  <c r="Y59" i="2" s="1"/>
  <c r="Z57" i="2"/>
  <c r="J58" i="2"/>
  <c r="J59" i="2" s="1"/>
  <c r="L58" i="2"/>
  <c r="L59" i="2" s="1"/>
  <c r="N58" i="2"/>
  <c r="N59" i="2" s="1"/>
  <c r="Q58" i="2"/>
  <c r="R58" i="2"/>
  <c r="R59" i="2" s="1"/>
  <c r="T58" i="2"/>
  <c r="T59" i="2" s="1"/>
  <c r="V58" i="2"/>
  <c r="W58" i="2"/>
  <c r="W59" i="2" s="1"/>
  <c r="Z58" i="2"/>
  <c r="Z59" i="2" s="1"/>
  <c r="Q59" i="2"/>
  <c r="V59" i="2"/>
  <c r="I59" i="2"/>
  <c r="I58" i="2"/>
  <c r="J54" i="2"/>
  <c r="K54" i="2"/>
  <c r="L54" i="2"/>
  <c r="M54" i="2"/>
  <c r="N54" i="2"/>
  <c r="O54" i="2"/>
  <c r="P54" i="2"/>
  <c r="Q54" i="2"/>
  <c r="R54" i="2"/>
  <c r="S54" i="2"/>
  <c r="T54" i="2"/>
  <c r="U54" i="2"/>
  <c r="V54" i="2"/>
  <c r="W54" i="2"/>
  <c r="X54" i="2"/>
  <c r="Y54" i="2"/>
  <c r="Z54" i="2"/>
  <c r="I54" i="2"/>
  <c r="I57" i="2"/>
  <c r="I56" i="2" a="1"/>
  <c r="I56" i="2" s="1"/>
  <c r="I55" i="2" a="1"/>
  <c r="I55" i="2" s="1"/>
  <c r="I53" i="2" a="1"/>
  <c r="I53" i="2" s="1"/>
  <c r="I52" i="2" a="1"/>
  <c r="I52" i="2" s="1"/>
  <c r="I49" i="2" a="1"/>
  <c r="I49" i="2" s="1"/>
  <c r="I48" i="2" a="1"/>
  <c r="I48" i="2" s="1"/>
  <c r="I47" i="2" a="1"/>
  <c r="I47" i="2" s="1"/>
  <c r="I50" i="2" s="1"/>
  <c r="L19" i="2"/>
  <c r="P19" i="2"/>
  <c r="K19" i="2"/>
  <c r="O19" i="2"/>
  <c r="M19" i="2"/>
  <c r="Q19" i="2"/>
  <c r="N19" i="2"/>
  <c r="R19" i="2"/>
  <c r="P11" i="2"/>
  <c r="P13" i="2" s="1"/>
  <c r="P18" i="2"/>
  <c r="P26" i="2"/>
  <c r="P31" i="2"/>
  <c r="P35" i="2"/>
  <c r="E11" i="2"/>
  <c r="E13" i="2" s="1"/>
  <c r="F11" i="2"/>
  <c r="F13" i="2" s="1"/>
  <c r="G11" i="2"/>
  <c r="G13" i="2" s="1"/>
  <c r="H11" i="2"/>
  <c r="H13" i="2" s="1"/>
  <c r="I11" i="2"/>
  <c r="I13" i="2" s="1"/>
  <c r="J11" i="2"/>
  <c r="J13" i="2" s="1"/>
  <c r="K11" i="2"/>
  <c r="K13" i="2" s="1"/>
  <c r="L11" i="2"/>
  <c r="L13" i="2" s="1"/>
  <c r="M11" i="2"/>
  <c r="M13" i="2" s="1"/>
  <c r="N11" i="2"/>
  <c r="N13" i="2" s="1"/>
  <c r="O11" i="2"/>
  <c r="O13" i="2" s="1"/>
  <c r="Q11" i="2"/>
  <c r="Q13" i="2" s="1"/>
  <c r="R11" i="2"/>
  <c r="R13" i="2" s="1"/>
  <c r="S11" i="2"/>
  <c r="S13" i="2" s="1"/>
  <c r="T11" i="2"/>
  <c r="T14" i="2" s="1"/>
  <c r="U11" i="2"/>
  <c r="U14" i="2" s="1"/>
  <c r="V11" i="2"/>
  <c r="V14" i="2" s="1"/>
  <c r="W11" i="2"/>
  <c r="W13" i="2" s="1"/>
  <c r="X11" i="2"/>
  <c r="X14" i="2" s="1"/>
  <c r="Y11" i="2"/>
  <c r="Y14" i="2" s="1"/>
  <c r="Z11" i="2"/>
  <c r="Z14" i="2" s="1"/>
  <c r="AA11" i="2"/>
  <c r="AA14" i="2" s="1"/>
  <c r="AB11" i="2"/>
  <c r="AB14" i="2" s="1"/>
  <c r="AC11" i="2"/>
  <c r="AC14" i="2" s="1"/>
  <c r="Q14" i="2"/>
  <c r="R14" i="2"/>
  <c r="S14" i="2"/>
  <c r="W14" i="2"/>
  <c r="E18" i="2"/>
  <c r="F18" i="2"/>
  <c r="G18" i="2"/>
  <c r="H18" i="2"/>
  <c r="I18" i="2"/>
  <c r="J18" i="2"/>
  <c r="K18" i="2"/>
  <c r="L18" i="2"/>
  <c r="M18" i="2"/>
  <c r="N18" i="2"/>
  <c r="O18" i="2"/>
  <c r="Q18" i="2"/>
  <c r="R18" i="2"/>
  <c r="S18" i="2"/>
  <c r="T18" i="2"/>
  <c r="U18" i="2"/>
  <c r="V18" i="2"/>
  <c r="W18" i="2"/>
  <c r="X18" i="2"/>
  <c r="Y18" i="2"/>
  <c r="Z18" i="2"/>
  <c r="AA18" i="2"/>
  <c r="AB18" i="2"/>
  <c r="AC18" i="2"/>
  <c r="E26" i="2"/>
  <c r="F26" i="2"/>
  <c r="G26" i="2"/>
  <c r="H26" i="2"/>
  <c r="I26" i="2"/>
  <c r="J26" i="2"/>
  <c r="K26" i="2"/>
  <c r="L26" i="2"/>
  <c r="M26" i="2"/>
  <c r="N26" i="2"/>
  <c r="O26" i="2"/>
  <c r="Q26" i="2"/>
  <c r="R26" i="2"/>
  <c r="S26" i="2"/>
  <c r="T26" i="2"/>
  <c r="U26" i="2"/>
  <c r="V26" i="2"/>
  <c r="W26" i="2"/>
  <c r="X26" i="2"/>
  <c r="Y26" i="2"/>
  <c r="Z26" i="2"/>
  <c r="AA26" i="2"/>
  <c r="AB26" i="2"/>
  <c r="AC26" i="2"/>
  <c r="E31" i="2"/>
  <c r="F31" i="2"/>
  <c r="G31" i="2"/>
  <c r="H31" i="2"/>
  <c r="I31" i="2"/>
  <c r="J31" i="2"/>
  <c r="K31" i="2"/>
  <c r="L31" i="2"/>
  <c r="M31" i="2"/>
  <c r="N31" i="2"/>
  <c r="O31" i="2"/>
  <c r="Q31" i="2"/>
  <c r="R31" i="2"/>
  <c r="S31" i="2"/>
  <c r="T31" i="2"/>
  <c r="U31" i="2"/>
  <c r="V31" i="2"/>
  <c r="W31" i="2"/>
  <c r="X31" i="2"/>
  <c r="Y31" i="2"/>
  <c r="Z31" i="2"/>
  <c r="AA31" i="2"/>
  <c r="AB31" i="2"/>
  <c r="AC31" i="2"/>
  <c r="E35" i="2"/>
  <c r="F35" i="2"/>
  <c r="G35" i="2"/>
  <c r="H35" i="2"/>
  <c r="I35" i="2"/>
  <c r="J35" i="2"/>
  <c r="K35" i="2"/>
  <c r="L35" i="2"/>
  <c r="M35" i="2"/>
  <c r="N35" i="2"/>
  <c r="O35" i="2"/>
  <c r="Q35" i="2"/>
  <c r="R35" i="2"/>
  <c r="S35" i="2"/>
  <c r="T35" i="2"/>
  <c r="U35" i="2"/>
  <c r="V35" i="2"/>
  <c r="W35" i="2"/>
  <c r="X35" i="2"/>
  <c r="Y35" i="2"/>
  <c r="Z35" i="2"/>
  <c r="AA35" i="2"/>
  <c r="AB35" i="2"/>
  <c r="AC35" i="2"/>
  <c r="D35" i="2"/>
  <c r="D31" i="2"/>
  <c r="D26" i="2"/>
  <c r="D32" i="2" s="1"/>
  <c r="D36" i="2" s="1"/>
  <c r="D38" i="2" s="1"/>
  <c r="D40" i="2" s="1"/>
  <c r="D18" i="2"/>
  <c r="D11" i="2"/>
  <c r="D14" i="2" s="1"/>
  <c r="AH26" i="2"/>
  <c r="AI26" i="2"/>
  <c r="AJ26" i="2"/>
  <c r="AK26" i="2"/>
  <c r="AL26" i="2"/>
  <c r="AM26" i="2"/>
  <c r="AN26" i="2"/>
  <c r="AO26" i="2"/>
  <c r="AP26" i="2"/>
  <c r="AQ26" i="2"/>
  <c r="AG26" i="2"/>
  <c r="AH31" i="2"/>
  <c r="AI31" i="2"/>
  <c r="AI32" i="2" s="1"/>
  <c r="AJ31" i="2"/>
  <c r="AK31" i="2"/>
  <c r="AL31" i="2"/>
  <c r="AM31" i="2"/>
  <c r="AN31" i="2"/>
  <c r="AO31" i="2"/>
  <c r="AP31" i="2"/>
  <c r="AQ31" i="2"/>
  <c r="AS31" i="2"/>
  <c r="AT31" i="2"/>
  <c r="AV31" i="2"/>
  <c r="AX31" i="2"/>
  <c r="AK32" i="2"/>
  <c r="AL32" i="2"/>
  <c r="AG31" i="2"/>
  <c r="AH35" i="2"/>
  <c r="AI35" i="2"/>
  <c r="AJ35" i="2"/>
  <c r="AK35" i="2"/>
  <c r="AL35" i="2"/>
  <c r="AM35" i="2"/>
  <c r="AN35" i="2"/>
  <c r="AO35" i="2"/>
  <c r="AP35" i="2"/>
  <c r="AQ35" i="2"/>
  <c r="AR35" i="2"/>
  <c r="AS35" i="2"/>
  <c r="AT35" i="2"/>
  <c r="AU35" i="2"/>
  <c r="AV35" i="2"/>
  <c r="AW35" i="2"/>
  <c r="AX35" i="2"/>
  <c r="AG35" i="2"/>
  <c r="AH18" i="2"/>
  <c r="AI18" i="2"/>
  <c r="AJ18" i="2"/>
  <c r="AK18" i="2"/>
  <c r="AL18" i="2"/>
  <c r="AM18" i="2"/>
  <c r="AN18" i="2"/>
  <c r="AO18" i="2"/>
  <c r="AP18" i="2"/>
  <c r="AQ18" i="2"/>
  <c r="AS18" i="2"/>
  <c r="AY18" i="2"/>
  <c r="AZ18" i="2"/>
  <c r="BA18" i="2"/>
  <c r="AG18" i="2"/>
  <c r="AH11" i="2"/>
  <c r="AH13" i="2" s="1"/>
  <c r="AI11" i="2"/>
  <c r="AI13" i="2" s="1"/>
  <c r="AJ11" i="2"/>
  <c r="AJ13" i="2" s="1"/>
  <c r="AK11" i="2"/>
  <c r="AK13" i="2" s="1"/>
  <c r="AL11" i="2"/>
  <c r="AL13" i="2" s="1"/>
  <c r="AM11" i="2"/>
  <c r="AM13" i="2" s="1"/>
  <c r="AN11" i="2"/>
  <c r="AN14" i="2" s="1"/>
  <c r="AO11" i="2"/>
  <c r="AO14" i="2" s="1"/>
  <c r="AP11" i="2"/>
  <c r="AP14" i="2" s="1"/>
  <c r="AQ11" i="2"/>
  <c r="AQ14" i="2" s="1"/>
  <c r="AS11" i="2"/>
  <c r="AS13" i="2" s="1"/>
  <c r="AY11" i="2"/>
  <c r="AY13" i="2" s="1"/>
  <c r="AZ11" i="2"/>
  <c r="AZ13" i="2" s="1"/>
  <c r="BA11" i="2"/>
  <c r="BA13" i="2" s="1"/>
  <c r="AG11" i="2"/>
  <c r="AG14" i="2" s="1"/>
  <c r="BA40" i="2" l="1"/>
  <c r="BB40" i="2" s="1"/>
  <c r="BC40" i="2" s="1"/>
  <c r="BD40" i="2" s="1"/>
  <c r="BE40" i="2" s="1"/>
  <c r="BF40" i="2" s="1"/>
  <c r="BG40" i="2" s="1"/>
  <c r="BH40" i="2" s="1"/>
  <c r="BI40" i="2" s="1"/>
  <c r="BJ40" i="2" s="1"/>
  <c r="BK40" i="2" s="1"/>
  <c r="BL40" i="2" s="1"/>
  <c r="BM40" i="2" s="1"/>
  <c r="BN40" i="2" s="1"/>
  <c r="BO40" i="2" s="1"/>
  <c r="BP40" i="2" s="1"/>
  <c r="BQ40" i="2" s="1"/>
  <c r="BR40" i="2" s="1"/>
  <c r="BS40" i="2" s="1"/>
  <c r="BT40" i="2" s="1"/>
  <c r="BU40" i="2" s="1"/>
  <c r="BV40" i="2" s="1"/>
  <c r="BW40" i="2" s="1"/>
  <c r="BX40" i="2" s="1"/>
  <c r="BY40" i="2" s="1"/>
  <c r="BZ40" i="2" s="1"/>
  <c r="CA40" i="2" s="1"/>
  <c r="CB40" i="2" s="1"/>
  <c r="CC40" i="2" s="1"/>
  <c r="CD40" i="2" s="1"/>
  <c r="CE40" i="2" s="1"/>
  <c r="CF40" i="2" s="1"/>
  <c r="CG40" i="2" s="1"/>
  <c r="CH40" i="2" s="1"/>
  <c r="CI40" i="2" s="1"/>
  <c r="CJ40" i="2" s="1"/>
  <c r="CK40" i="2" s="1"/>
  <c r="CL40" i="2" s="1"/>
  <c r="CM40" i="2" s="1"/>
  <c r="CN40" i="2" s="1"/>
  <c r="CO40" i="2" s="1"/>
  <c r="CP40" i="2" s="1"/>
  <c r="CQ40" i="2" s="1"/>
  <c r="CR40" i="2" s="1"/>
  <c r="CS40" i="2" s="1"/>
  <c r="CT40" i="2" s="1"/>
  <c r="CU40" i="2" s="1"/>
  <c r="CV40" i="2" s="1"/>
  <c r="CW40" i="2" s="1"/>
  <c r="CX40" i="2" s="1"/>
  <c r="CY40" i="2" s="1"/>
  <c r="CZ40" i="2" s="1"/>
  <c r="DA40" i="2" s="1"/>
  <c r="DB40" i="2" s="1"/>
  <c r="DC40" i="2" s="1"/>
  <c r="DD40" i="2" s="1"/>
  <c r="DE40" i="2" s="1"/>
  <c r="DF40" i="2" s="1"/>
  <c r="DG40" i="2" s="1"/>
  <c r="DH40" i="2" s="1"/>
  <c r="DI40" i="2" s="1"/>
  <c r="DJ40" i="2" s="1"/>
  <c r="DK40" i="2" s="1"/>
  <c r="DL40" i="2" s="1"/>
  <c r="DM40" i="2" s="1"/>
  <c r="DN40" i="2" s="1"/>
  <c r="DO40" i="2" s="1"/>
  <c r="DP40" i="2" s="1"/>
  <c r="DQ40" i="2" s="1"/>
  <c r="DR40" i="2" s="1"/>
  <c r="DS40" i="2" s="1"/>
  <c r="DT40" i="2" s="1"/>
  <c r="DU40" i="2" s="1"/>
  <c r="DV40" i="2" s="1"/>
  <c r="DW40" i="2" s="1"/>
  <c r="DX40" i="2" s="1"/>
  <c r="DY40" i="2" s="1"/>
  <c r="DZ40" i="2" s="1"/>
  <c r="EA40" i="2" s="1"/>
  <c r="EB40" i="2" s="1"/>
  <c r="EC40" i="2" s="1"/>
  <c r="ED40" i="2" s="1"/>
  <c r="EE40" i="2" s="1"/>
  <c r="EF40" i="2" s="1"/>
  <c r="B9" i="1"/>
  <c r="AR31" i="2"/>
  <c r="AR32" i="2" s="1"/>
  <c r="AR36" i="2" s="1"/>
  <c r="AR38" i="2" s="1"/>
  <c r="AR40" i="2" s="1"/>
  <c r="AU24" i="2"/>
  <c r="AT32" i="2"/>
  <c r="AT36" i="2" s="1"/>
  <c r="AT38" i="2" s="1"/>
  <c r="AT40" i="2" s="1"/>
  <c r="AR13" i="2"/>
  <c r="AT18" i="2"/>
  <c r="AU9" i="2"/>
  <c r="AT11" i="2"/>
  <c r="AT13" i="2" s="1"/>
  <c r="AR18" i="2"/>
  <c r="G14" i="2"/>
  <c r="F14" i="2"/>
  <c r="AC32" i="2"/>
  <c r="V13" i="2"/>
  <c r="E14" i="2"/>
  <c r="AB32" i="2"/>
  <c r="I32" i="2"/>
  <c r="I36" i="2" s="1"/>
  <c r="I38" i="2" s="1"/>
  <c r="I40" i="2" s="1"/>
  <c r="AQ32" i="2"/>
  <c r="H32" i="2"/>
  <c r="H36" i="2" s="1"/>
  <c r="H38" i="2" s="1"/>
  <c r="H40" i="2" s="1"/>
  <c r="AO32" i="2"/>
  <c r="Y50" i="2"/>
  <c r="X50" i="2"/>
  <c r="W50" i="2"/>
  <c r="M14" i="2"/>
  <c r="V50" i="2"/>
  <c r="O32" i="2"/>
  <c r="O36" i="2" s="1"/>
  <c r="O38" i="2" s="1"/>
  <c r="O40" i="2" s="1"/>
  <c r="O42" i="2" s="1"/>
  <c r="U50" i="2"/>
  <c r="N32" i="2"/>
  <c r="T50" i="2"/>
  <c r="E32" i="2"/>
  <c r="E36" i="2" s="1"/>
  <c r="E38" i="2" s="1"/>
  <c r="E40" i="2" s="1"/>
  <c r="S50" i="2"/>
  <c r="AC36" i="2"/>
  <c r="AC38" i="2" s="1"/>
  <c r="AC40" i="2" s="1"/>
  <c r="AA13" i="2"/>
  <c r="R50" i="2"/>
  <c r="Z13" i="2"/>
  <c r="Q50" i="2"/>
  <c r="AA32" i="2"/>
  <c r="AA36" i="2" s="1"/>
  <c r="AA38" i="2" s="1"/>
  <c r="AA40" i="2" s="1"/>
  <c r="J32" i="2"/>
  <c r="J36" i="2" s="1"/>
  <c r="J38" i="2" s="1"/>
  <c r="J40" i="2" s="1"/>
  <c r="Y13" i="2"/>
  <c r="P50" i="2"/>
  <c r="AQ36" i="2"/>
  <c r="AQ38" i="2" s="1"/>
  <c r="AQ40" i="2" s="1"/>
  <c r="AQ42" i="2" s="1"/>
  <c r="O50" i="2"/>
  <c r="N50" i="2"/>
  <c r="M50" i="2"/>
  <c r="L50" i="2"/>
  <c r="K50" i="2"/>
  <c r="Z50" i="2"/>
  <c r="J50" i="2"/>
  <c r="L32" i="2"/>
  <c r="L36" i="2" s="1"/>
  <c r="L38" i="2" s="1"/>
  <c r="L40" i="2" s="1"/>
  <c r="L42" i="2" s="1"/>
  <c r="P32" i="2"/>
  <c r="P36" i="2" s="1"/>
  <c r="P38" i="2" s="1"/>
  <c r="P40" i="2" s="1"/>
  <c r="P42" i="2" s="1"/>
  <c r="T32" i="2"/>
  <c r="T36" i="2" s="1"/>
  <c r="T38" i="2" s="1"/>
  <c r="T40" i="2" s="1"/>
  <c r="T42" i="2" s="1"/>
  <c r="X13" i="2"/>
  <c r="K32" i="2"/>
  <c r="K36" i="2" s="1"/>
  <c r="K38" i="2" s="1"/>
  <c r="K40" i="2" s="1"/>
  <c r="K42" i="2" s="1"/>
  <c r="O14" i="2"/>
  <c r="M32" i="2"/>
  <c r="M36" i="2" s="1"/>
  <c r="M38" i="2" s="1"/>
  <c r="M40" i="2" s="1"/>
  <c r="M42" i="2" s="1"/>
  <c r="Q32" i="2"/>
  <c r="Q36" i="2" s="1"/>
  <c r="Q38" i="2" s="1"/>
  <c r="Q40" i="2" s="1"/>
  <c r="Q42" i="2" s="1"/>
  <c r="N14" i="2"/>
  <c r="P14" i="2"/>
  <c r="AB36" i="2"/>
  <c r="AB38" i="2" s="1"/>
  <c r="AB40" i="2" s="1"/>
  <c r="AS32" i="2"/>
  <c r="AS36" i="2" s="1"/>
  <c r="AS38" i="2" s="1"/>
  <c r="AS40" i="2" s="1"/>
  <c r="AL36" i="2"/>
  <c r="AL38" i="2" s="1"/>
  <c r="AL40" i="2" s="1"/>
  <c r="AB13" i="2"/>
  <c r="X32" i="2"/>
  <c r="X36" i="2" s="1"/>
  <c r="X38" i="2" s="1"/>
  <c r="X40" i="2" s="1"/>
  <c r="X42" i="2" s="1"/>
  <c r="G32" i="2"/>
  <c r="G36" i="2" s="1"/>
  <c r="G38" i="2" s="1"/>
  <c r="G40" i="2" s="1"/>
  <c r="L14" i="2"/>
  <c r="F32" i="2"/>
  <c r="F36" i="2" s="1"/>
  <c r="F38" i="2" s="1"/>
  <c r="F40" i="2" s="1"/>
  <c r="K14" i="2"/>
  <c r="AI36" i="2"/>
  <c r="AI38" i="2" s="1"/>
  <c r="AI40" i="2" s="1"/>
  <c r="J14" i="2"/>
  <c r="AC13" i="2"/>
  <c r="AH32" i="2"/>
  <c r="AM32" i="2"/>
  <c r="AM36" i="2" s="1"/>
  <c r="AM38" i="2" s="1"/>
  <c r="AM40" i="2" s="1"/>
  <c r="I14" i="2"/>
  <c r="H14" i="2"/>
  <c r="D13" i="2"/>
  <c r="AJ32" i="2"/>
  <c r="AJ36" i="2" s="1"/>
  <c r="AJ38" i="2" s="1"/>
  <c r="AJ40" i="2" s="1"/>
  <c r="N36" i="2"/>
  <c r="N38" i="2" s="1"/>
  <c r="N40" i="2" s="1"/>
  <c r="N42" i="2" s="1"/>
  <c r="R32" i="2"/>
  <c r="R36" i="2" s="1"/>
  <c r="R38" i="2" s="1"/>
  <c r="R40" i="2" s="1"/>
  <c r="R42" i="2" s="1"/>
  <c r="S32" i="2"/>
  <c r="S36" i="2" s="1"/>
  <c r="S38" i="2" s="1"/>
  <c r="S40" i="2" s="1"/>
  <c r="S42" i="2" s="1"/>
  <c r="W32" i="2"/>
  <c r="W36" i="2" s="1"/>
  <c r="W38" i="2" s="1"/>
  <c r="W40" i="2" s="1"/>
  <c r="W42" i="2" s="1"/>
  <c r="U32" i="2"/>
  <c r="U36" i="2" s="1"/>
  <c r="U38" i="2" s="1"/>
  <c r="U40" i="2" s="1"/>
  <c r="U42" i="2" s="1"/>
  <c r="Y32" i="2"/>
  <c r="Y36" i="2" s="1"/>
  <c r="Y38" i="2" s="1"/>
  <c r="Y40" i="2" s="1"/>
  <c r="Y42" i="2" s="1"/>
  <c r="V32" i="2"/>
  <c r="V36" i="2" s="1"/>
  <c r="V38" i="2" s="1"/>
  <c r="V40" i="2" s="1"/>
  <c r="V42" i="2" s="1"/>
  <c r="Z32" i="2"/>
  <c r="Z36" i="2" s="1"/>
  <c r="Z38" i="2" s="1"/>
  <c r="Z40" i="2" s="1"/>
  <c r="Z42" i="2" s="1"/>
  <c r="U13" i="2"/>
  <c r="T13" i="2"/>
  <c r="AK36" i="2"/>
  <c r="AK38" i="2" s="1"/>
  <c r="AK40" i="2" s="1"/>
  <c r="AL14" i="2"/>
  <c r="AH36" i="2"/>
  <c r="AH38" i="2" s="1"/>
  <c r="AH40" i="2" s="1"/>
  <c r="AQ13" i="2"/>
  <c r="AN32" i="2"/>
  <c r="AN36" i="2" s="1"/>
  <c r="AN38" i="2" s="1"/>
  <c r="AN40" i="2" s="1"/>
  <c r="AG13" i="2"/>
  <c r="AZ14" i="2"/>
  <c r="AM14" i="2"/>
  <c r="AK14" i="2"/>
  <c r="AI14" i="2"/>
  <c r="AP13" i="2"/>
  <c r="AO13" i="2"/>
  <c r="BA14" i="2"/>
  <c r="AJ14" i="2"/>
  <c r="AN13" i="2"/>
  <c r="AY14" i="2"/>
  <c r="AH14" i="2"/>
  <c r="AT14" i="2"/>
  <c r="AS14" i="2"/>
  <c r="AG32" i="2"/>
  <c r="AG36" i="2" s="1"/>
  <c r="AG38" i="2" s="1"/>
  <c r="AG40" i="2" s="1"/>
  <c r="AR14" i="2"/>
  <c r="AO36" i="2"/>
  <c r="AO38" i="2" s="1"/>
  <c r="AO40" i="2" s="1"/>
  <c r="AO42" i="2" s="1"/>
  <c r="AP32" i="2"/>
  <c r="AP36" i="2" s="1"/>
  <c r="AP38" i="2" s="1"/>
  <c r="AP40" i="2" s="1"/>
  <c r="AP42" i="2" s="1"/>
  <c r="B16" i="1" l="1"/>
  <c r="B17" i="1" s="1"/>
  <c r="AV24" i="2"/>
  <c r="AU32" i="2"/>
  <c r="AU36" i="2" s="1"/>
  <c r="AU38" i="2" s="1"/>
  <c r="AU40" i="2" s="1"/>
  <c r="AV9" i="2"/>
  <c r="AU18" i="2"/>
  <c r="AU11" i="2"/>
  <c r="AW24" i="2" l="1"/>
  <c r="AV32" i="2"/>
  <c r="AV36" i="2" s="1"/>
  <c r="AV38" i="2" s="1"/>
  <c r="AV40" i="2" s="1"/>
  <c r="AU13" i="2"/>
  <c r="AU14" i="2"/>
  <c r="AW9" i="2"/>
  <c r="AV18" i="2"/>
  <c r="AV11" i="2"/>
  <c r="AX24" i="2" l="1"/>
  <c r="AX32" i="2" s="1"/>
  <c r="AX36" i="2" s="1"/>
  <c r="AX38" i="2" s="1"/>
  <c r="AW32" i="2"/>
  <c r="AW36" i="2" s="1"/>
  <c r="AW38" i="2" s="1"/>
  <c r="AW40" i="2" s="1"/>
  <c r="AV13" i="2"/>
  <c r="AV14" i="2"/>
  <c r="AX9" i="2"/>
  <c r="AW18" i="2"/>
  <c r="AW11" i="2"/>
  <c r="AW13" i="2" l="1"/>
  <c r="AW14" i="2"/>
  <c r="AX11" i="2"/>
  <c r="AX18" i="2"/>
  <c r="AX13" i="2" l="1"/>
  <c r="AX1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<sst xmlns="http://schemas.openxmlformats.org/spreadsheetml/2006/main" count="122" uniqueCount="90">
  <si>
    <t>Company Name</t>
  </si>
  <si>
    <t>Ticker</t>
  </si>
  <si>
    <t>Country</t>
  </si>
  <si>
    <t>Sector</t>
  </si>
  <si>
    <t>Industry</t>
  </si>
  <si>
    <t>HQ</t>
  </si>
  <si>
    <t>Full Time Employees</t>
  </si>
  <si>
    <t>Hims &amp; Hers Health, Inc.</t>
  </si>
  <si>
    <t xml:space="preserve">HIMS   </t>
  </si>
  <si>
    <t>USA</t>
  </si>
  <si>
    <t>Consumer Defensive</t>
  </si>
  <si>
    <t>Household &amp; Personal Products</t>
  </si>
  <si>
    <t>San Francisco, CA, USA</t>
  </si>
  <si>
    <t>HIMS</t>
  </si>
  <si>
    <t>Fiscal Period</t>
  </si>
  <si>
    <t>Filing Date</t>
  </si>
  <si>
    <t>Period of Report</t>
  </si>
  <si>
    <t>Fiscal Year</t>
  </si>
  <si>
    <t>Dissaggregated Revenue *in thousands, USD</t>
  </si>
  <si>
    <t xml:space="preserve">Online </t>
  </si>
  <si>
    <t>Wholesale</t>
  </si>
  <si>
    <t>Total Revenue</t>
  </si>
  <si>
    <t>Subscribers</t>
  </si>
  <si>
    <t>Net Orders</t>
  </si>
  <si>
    <t>Average Value Order (AOV)</t>
  </si>
  <si>
    <t>Mix</t>
  </si>
  <si>
    <t>Monthly Average Revenue Per Subscriber</t>
  </si>
  <si>
    <t>Income Statement *in thousands, USD</t>
  </si>
  <si>
    <t>Revenue</t>
  </si>
  <si>
    <t>COGs</t>
  </si>
  <si>
    <t>Gross Profit</t>
  </si>
  <si>
    <t xml:space="preserve">Marketing </t>
  </si>
  <si>
    <t>Operations and support</t>
  </si>
  <si>
    <t>Technology and development</t>
  </si>
  <si>
    <t>General and Administrative</t>
  </si>
  <si>
    <t>Total Operating Expenses</t>
  </si>
  <si>
    <t>Operating Income</t>
  </si>
  <si>
    <t>Change in fair value of liabilities</t>
  </si>
  <si>
    <t>Other income</t>
  </si>
  <si>
    <t>Total Other Income</t>
  </si>
  <si>
    <t>Income before taxes</t>
  </si>
  <si>
    <t>Taxes</t>
  </si>
  <si>
    <t>Net Income</t>
  </si>
  <si>
    <t>Other  comprehensive income</t>
  </si>
  <si>
    <t>Net Income, excluding comprehensive loss</t>
  </si>
  <si>
    <t>EPS</t>
  </si>
  <si>
    <t>Shares</t>
  </si>
  <si>
    <t>Balance Sheet *in thousands, USD</t>
  </si>
  <si>
    <t>Q1</t>
  </si>
  <si>
    <t>Q2</t>
  </si>
  <si>
    <t>Q3</t>
  </si>
  <si>
    <t>Q4</t>
  </si>
  <si>
    <t>Cash And Short Term Investments</t>
  </si>
  <si>
    <t>Short Term Debt</t>
  </si>
  <si>
    <t>Long Term Debt</t>
  </si>
  <si>
    <t>Net Cash</t>
  </si>
  <si>
    <t>Total Current Assets</t>
  </si>
  <si>
    <t>Total Non Current Assets</t>
  </si>
  <si>
    <t>Total Assets</t>
  </si>
  <si>
    <t>Total Current Liabilities</t>
  </si>
  <si>
    <t>Total Non Current Liabilities</t>
  </si>
  <si>
    <t>Total Liabilities</t>
  </si>
  <si>
    <t>Total Equity</t>
  </si>
  <si>
    <t>Total Equity &amp; Liabilities</t>
  </si>
  <si>
    <t>Cash Flow *in thousands, USD</t>
  </si>
  <si>
    <t>CFFO</t>
  </si>
  <si>
    <t>CapEx</t>
  </si>
  <si>
    <t>FCF</t>
  </si>
  <si>
    <t>SBC</t>
  </si>
  <si>
    <t>SBI</t>
  </si>
  <si>
    <t>SBB</t>
  </si>
  <si>
    <t>Dividends</t>
  </si>
  <si>
    <t>Growth</t>
  </si>
  <si>
    <t>Margins</t>
  </si>
  <si>
    <t>Gross Margin</t>
  </si>
  <si>
    <t>Operating Margin</t>
  </si>
  <si>
    <t>Profit Margin</t>
  </si>
  <si>
    <t>OpEx/Revenue</t>
  </si>
  <si>
    <t>TTM</t>
  </si>
  <si>
    <t>Tax Rate</t>
  </si>
  <si>
    <t>Ratios</t>
  </si>
  <si>
    <t>P/E</t>
  </si>
  <si>
    <t>P/S</t>
  </si>
  <si>
    <t>P/B</t>
  </si>
  <si>
    <t>P/FCF</t>
  </si>
  <si>
    <t>Maturity</t>
  </si>
  <si>
    <t>Discount</t>
  </si>
  <si>
    <t>NPV</t>
  </si>
  <si>
    <t>Forecast Price</t>
  </si>
  <si>
    <t>Current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</si>
</sst>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_([$$-409]* #,##0.00_);_([$$-409]* \(#,##0.00\);_([$$-409]* &quot;-&quot;??_);_(@_)"/>
  </numFmts>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rgb="FF232A31"/>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3" fillId="0" borderId="0" xfId="0" applyFont="1"/>
    <xf numFmtId="14" fontId="0" fillId="0" borderId="0" xfId="0" applyNumberFormat="1"/>
    <xf numFmtId="0" fontId="1" fillId="2" borderId="0" xfId="0" applyFont="1" applyFill="1"/>
    <xf numFmtId="0" fontId="0" fillId="0" borderId="1" xfId="0" applyBorder="1"/>
    <xf numFmtId="0" fontId="4" fillId="0" borderId="0" xfId="0" applyFont="1"/>
    <xf numFmtId="3" fontId="0" fillId="0" borderId="0" xfId="0" applyNumberFormat="1"/>
    <xf numFmtId="3" fontId="0" fillId="0" borderId="1" xfId="0" applyNumberFormat="1" applyBorder="1"/>
    <xf numFmtId="9" fontId="0" fillId="0" borderId="0" xfId="0" applyNumberFormat="1"/>
    <xf numFmtId="0" fontId="2" fillId="0" borderId="0" xfId="0" applyFont="1"/>
    <xf numFmtId="4" fontId="0" fillId="0" borderId="0" xfId="0" applyNumberFormat="1"/>
    <xf numFmtId="3" fontId="0" fillId="0" borderId="2" xfId="0" applyNumberFormat="1" applyBorder="1"/>
    <xf numFmtId="3" fontId="2" fillId="0" borderId="1" xfId="0" applyNumberFormat="1" applyFont="1" applyBorder="1"/>
    <xf numFmtId="0" fontId="2" fillId="0" borderId="1" xfId="0" applyFont="1" applyBorder="1"/>
    <xf numFmtId="3" fontId="2" fillId="0" borderId="0" xfId="0" applyNumberFormat="1" applyFont="1"/>
    <xf numFmtId="0" fontId="4" fillId="3" borderId="0" xfId="0" applyFont="1" applyFill="1"/>
    <xf numFmtId="8" fontId="0" fillId="0" borderId="0" xfId="0" applyNumberFormat="1"/>
    <xf numFmtId="3" fontId="3"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12</xdr:col>
      <xdr:colOff>12700</xdr:colOff>
      <xdr:row>0</xdr:row>
      <xdr:rowOff>158750</xdr:rowOff>
    </xdr:from>
    <xdr:to>
      <xdr:col>12</xdr:col>
      <xdr:colOff>25400</xdr:colOff>
      <xdr:row>123</xdr:row>
      <xdr:rowOff>38100</xdr:rowOff>
    </xdr:to>
    <xdr:cxnSp macro="">
      <xdr:nvCxnSpPr>
        <xdr:cNvPr id="3" name="Straight Connector 2">
          <a:extLst>
            <a:ext uri="{FF2B5EF4-FFF2-40B4-BE49-F238E27FC236}">
              <a16:creationId xmlns:a16="http://schemas.microsoft.com/office/drawing/2014/main" id="{5AD1DE73-FC4C-2974-6061-0E211DC28649}"/>
            </a:ext>
          </a:extLst>
        </xdr:cNvPr>
        <xdr:cNvCxnSpPr/>
      </xdr:nvCxnSpPr>
      <xdr:spPr>
        <a:xfrm>
          <a:off x="7842250" y="158750"/>
          <a:ext cx="12700" cy="2216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0</xdr:row>
      <xdr:rowOff>171450</xdr:rowOff>
    </xdr:from>
    <xdr:to>
      <xdr:col>16</xdr:col>
      <xdr:colOff>12700</xdr:colOff>
      <xdr:row>123</xdr:row>
      <xdr:rowOff>50800</xdr:rowOff>
    </xdr:to>
    <xdr:cxnSp macro="">
      <xdr:nvCxnSpPr>
        <xdr:cNvPr id="6" name="Straight Connector 5">
          <a:extLst>
            <a:ext uri="{FF2B5EF4-FFF2-40B4-BE49-F238E27FC236}">
              <a16:creationId xmlns:a16="http://schemas.microsoft.com/office/drawing/2014/main" id="{A450CE2F-9A39-4530-9BC8-7CBBFC58811E}"/>
            </a:ext>
          </a:extLst>
        </xdr:cNvPr>
        <xdr:cNvCxnSpPr/>
      </xdr:nvCxnSpPr>
      <xdr:spPr>
        <a:xfrm>
          <a:off x="10610850" y="171450"/>
          <a:ext cx="12700" cy="2216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xdr:row>
      <xdr:rowOff>0</xdr:rowOff>
    </xdr:from>
    <xdr:to>
      <xdr:col>20</xdr:col>
      <xdr:colOff>12700</xdr:colOff>
      <xdr:row>123</xdr:row>
      <xdr:rowOff>63500</xdr:rowOff>
    </xdr:to>
    <xdr:cxnSp macro="">
      <xdr:nvCxnSpPr>
        <xdr:cNvPr id="7" name="Straight Connector 6">
          <a:extLst>
            <a:ext uri="{FF2B5EF4-FFF2-40B4-BE49-F238E27FC236}">
              <a16:creationId xmlns:a16="http://schemas.microsoft.com/office/drawing/2014/main" id="{FE218B6F-7DD0-4DA3-9E3D-19CCC0387EC1}"/>
            </a:ext>
          </a:extLst>
        </xdr:cNvPr>
        <xdr:cNvCxnSpPr/>
      </xdr:nvCxnSpPr>
      <xdr:spPr>
        <a:xfrm>
          <a:off x="13322300" y="184150"/>
          <a:ext cx="12700" cy="2216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1</xdr:row>
      <xdr:rowOff>0</xdr:rowOff>
    </xdr:from>
    <xdr:to>
      <xdr:col>24</xdr:col>
      <xdr:colOff>12700</xdr:colOff>
      <xdr:row>123</xdr:row>
      <xdr:rowOff>63500</xdr:rowOff>
    </xdr:to>
    <xdr:cxnSp macro="">
      <xdr:nvCxnSpPr>
        <xdr:cNvPr id="8" name="Straight Connector 7">
          <a:extLst>
            <a:ext uri="{FF2B5EF4-FFF2-40B4-BE49-F238E27FC236}">
              <a16:creationId xmlns:a16="http://schemas.microsoft.com/office/drawing/2014/main" id="{0FE6AEA5-C673-4C7A-89DC-E572F4699B94}"/>
            </a:ext>
          </a:extLst>
        </xdr:cNvPr>
        <xdr:cNvCxnSpPr/>
      </xdr:nvCxnSpPr>
      <xdr:spPr>
        <a:xfrm>
          <a:off x="16033750" y="184150"/>
          <a:ext cx="12700" cy="2216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xdr:row>
      <xdr:rowOff>0</xdr:rowOff>
    </xdr:from>
    <xdr:to>
      <xdr:col>8</xdr:col>
      <xdr:colOff>12700</xdr:colOff>
      <xdr:row>123</xdr:row>
      <xdr:rowOff>63500</xdr:rowOff>
    </xdr:to>
    <xdr:cxnSp macro="">
      <xdr:nvCxnSpPr>
        <xdr:cNvPr id="9" name="Straight Connector 8">
          <a:extLst>
            <a:ext uri="{FF2B5EF4-FFF2-40B4-BE49-F238E27FC236}">
              <a16:creationId xmlns:a16="http://schemas.microsoft.com/office/drawing/2014/main" id="{C12DEB17-7750-4085-BD8A-64D3A14FF7A6}"/>
            </a:ext>
          </a:extLst>
        </xdr:cNvPr>
        <xdr:cNvCxnSpPr/>
      </xdr:nvCxnSpPr>
      <xdr:spPr>
        <a:xfrm>
          <a:off x="5048250" y="184150"/>
          <a:ext cx="12700" cy="2216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13607</xdr:colOff>
      <xdr:row>0</xdr:row>
      <xdr:rowOff>175079</xdr:rowOff>
    </xdr:from>
    <xdr:to>
      <xdr:col>43</xdr:col>
      <xdr:colOff>26307</xdr:colOff>
      <xdr:row>123</xdr:row>
      <xdr:rowOff>57150</xdr:rowOff>
    </xdr:to>
    <xdr:cxnSp macro="">
      <xdr:nvCxnSpPr>
        <xdr:cNvPr id="5" name="Straight Connector 4">
          <a:extLst>
            <a:ext uri="{FF2B5EF4-FFF2-40B4-BE49-F238E27FC236}">
              <a16:creationId xmlns:a16="http://schemas.microsoft.com/office/drawing/2014/main" id="{1403E7A1-83D1-4F1C-A5DD-57445390DCA4}"/>
            </a:ext>
          </a:extLst>
        </xdr:cNvPr>
        <xdr:cNvCxnSpPr/>
      </xdr:nvCxnSpPr>
      <xdr:spPr>
        <a:xfrm>
          <a:off x="28379964" y="175079"/>
          <a:ext cx="12700" cy="2219778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https://www.bing.com/financeapi/forcetrigger?t=brg5u2&amp;q=XNYS%3aHIMS&amp;form=skydnc</v>
    <v>Learn more on Bing</v>
  </rv>
  <rv s="1">
    <v>en-US</v>
    <v>brg5u2</v>
    <v>268435456</v>
    <v>1</v>
    <v>Powered by Refinitiv</v>
    <v>0</v>
    <v>HIMS &amp; HERS HEALTH, INC. (XNYS:HIMS)</v>
    <v>2</v>
    <v>3</v>
    <v>Finance</v>
    <v>4</v>
    <v>25.74</v>
    <v>5.65</v>
    <v>1.0726</v>
    <v>9.5000000000000001E-2</v>
    <v>3.3939999999999999E-3</v>
    <v>6.489E-3</v>
    <v>0.05</v>
    <v>USD</v>
    <v>Hims &amp; Hers Health, Inc. provides a consumer-first platform, which helps customers to fulfill their health and wellness needs. The Company’s digital platform offers access to a provider network, a clinically focused electronic medical record system, digital prescriptions and cloud pharmacy fulfillment. Its digital platform provides access to treatments for a range of conditions, including those related to sexual health, hair loss, dermatology, mental health and weight loss. The Company connects patients to licensed healthcare professionals who can prescribe medications when appropriate. In addition, the Company also offers access to a range of health and wellness products designed to meet individual needs, which includes curated prescription and non-prescription products. Its Hims &amp; Hers mobile application enables consumers to access a range of educational programs, wellness content, community support and other services that promote lifelong health and wellness.</v>
    <v>1046</v>
    <v>New York Stock Exchange</v>
    <v>XNYS</v>
    <v>XNYS</v>
    <v>2269 Chestnut St, #523, SAN FRANCISCO, CA, 94123 US</v>
    <v>14.984999999999999</v>
    <v>Healthcare Providers &amp; Services</v>
    <v>Stock</v>
    <v>45533.886921481251</v>
    <v>0</v>
    <v>14.574999999999999</v>
    <v>3194478745</v>
    <v>HIMS &amp; HERS HEALTH, INC.</v>
    <v>HIMS &amp; HERS HEALTH, INC.</v>
    <v>14.74</v>
    <v>190.37710000000001</v>
    <v>14.64</v>
    <v>14.734999999999999</v>
    <v>14.78</v>
    <v>216795300</v>
    <v>HIMS</v>
    <v>HIMS &amp; HERS HEALTH, INC. (XNYS:HIMS)</v>
    <v>4885739</v>
    <v>10304040</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0EF4653-73C5-4855-9D83-8243AE87A76B}">
  <we:reference id="wa200002252" version="1.0.0.3" store="en-US" storeType="OMEX"/>
  <we:alternateReferences>
    <we:reference id="WA200002252" version="1.0.0.3"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_xldudf_WISE</we:customFunctionIds>
        <we:customFunctionIds>_xldudf_WISEPRICE</we:customFunctionIds>
        <we:customFunctionIds>_xldudf_WISEFUNDS</we:customFunctionIds>
      </we:customFunctionIdList>
    </a:ext>
  </we:extLst>
</we:webextension>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83028-6A67-43A3-B83C-7C8096421613}">
  <dimension ref="A1"/>
  <sheetViews>
    <sheetView workbookViewId="0">
      <selection activeCell="H7" sqref="H7"/>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D8B22-2843-4BF4-8FAA-86F8E503BBDD}">
  <dimension ref="A1:B7"/>
  <sheetViews>
    <sheetView workbookViewId="0">
      <selection activeCell="B10" sqref="B10"/>
    </sheetView>
  </sheetViews>
  <sheetFormatPr defaultRowHeight="14.5" x14ac:dyDescent="0.35"/>
  <cols>
    <col min="1" max="1" width="23.453125" customWidth="1"/>
  </cols>
  <sheetData>
    <row r="1" spans="1:2" x14ac:dyDescent="0.35">
      <c r="A1" t="s">
        <v>0</v>
      </c>
      <c r="B1" s="1" t="s">
        <v>7</v>
      </c>
    </row>
    <row r="2" spans="1:2" x14ac:dyDescent="0.35">
      <c r="A2" t="s">
        <v>1</v>
      </c>
      <c r="B2" t="s">
        <v>8</v>
      </c>
    </row>
    <row r="3" spans="1:2" x14ac:dyDescent="0.35">
      <c r="A3" t="s">
        <v>2</v>
      </c>
      <c r="B3" t="s">
        <v>9</v>
      </c>
    </row>
    <row r="4" spans="1:2" x14ac:dyDescent="0.35">
      <c r="A4" t="s">
        <v>3</v>
      </c>
      <c r="B4" t="s">
        <v>10</v>
      </c>
    </row>
    <row r="5" spans="1:2" x14ac:dyDescent="0.35">
      <c r="A5" t="s">
        <v>4</v>
      </c>
      <c r="B5" t="s">
        <v>11</v>
      </c>
    </row>
    <row r="6" spans="1:2" x14ac:dyDescent="0.35">
      <c r="A6" t="s">
        <v>5</v>
      </c>
      <c r="B6" t="s">
        <v>12</v>
      </c>
    </row>
    <row r="7" spans="1:2" x14ac:dyDescent="0.35">
      <c r="A7" t="s">
        <v>6</v>
      </c>
      <c r="B7">
        <v>1046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E51CC-89AE-463A-ABE0-F895B09A13C1}">
  <dimension ref="B1:EF93"/>
  <sheetViews>
    <sheetView tabSelected="1" zoomScale="70" zoomScaleNormal="70" workbookViewId="0">
      <pane xSplit="2" ySplit="6" topLeftCell="S7" activePane="bottomRight" state="frozen"/>
      <selection pane="topRight" activeCell="C1" sqref="C1"/>
      <selection pane="bottomLeft" activeCell="A6" sqref="A6"/>
      <selection pane="bottomRight" activeCell="S5" sqref="S5"/>
    </sheetView>
  </sheetViews>
  <sheetFormatPr defaultRowHeight="14.5" x14ac:dyDescent="0.35"/>
  <cols>
    <col min="6" max="6" width="9.453125" bestFit="1" customWidth="1"/>
    <col min="7" max="7" width="10.453125" bestFit="1" customWidth="1"/>
    <col min="9" max="10" width="9.453125" bestFit="1" customWidth="1"/>
    <col min="11" max="12" width="10.453125" bestFit="1" customWidth="1"/>
    <col min="13" max="14" width="9.453125" bestFit="1" customWidth="1"/>
    <col min="15" max="16" width="10.453125" bestFit="1" customWidth="1"/>
    <col min="17" max="19" width="9.453125" bestFit="1" customWidth="1"/>
    <col min="20" max="20" width="10.453125" bestFit="1" customWidth="1"/>
    <col min="21" max="23" width="9.453125" bestFit="1" customWidth="1"/>
    <col min="24" max="24" width="10.453125" bestFit="1" customWidth="1"/>
    <col min="25" max="26" width="9.453125" bestFit="1" customWidth="1"/>
    <col min="39" max="43" width="10.453125" bestFit="1" customWidth="1"/>
    <col min="50" max="51" width="9.7265625" bestFit="1" customWidth="1"/>
  </cols>
  <sheetData>
    <row r="1" spans="2:136" x14ac:dyDescent="0.35">
      <c r="B1" t="s">
        <v>13</v>
      </c>
    </row>
    <row r="2" spans="2:136" s="9" customFormat="1" x14ac:dyDescent="0.35">
      <c r="B2" s="9" t="s">
        <v>14</v>
      </c>
      <c r="I2" s="9" t="s">
        <v>48</v>
      </c>
      <c r="J2" s="9" t="s">
        <v>49</v>
      </c>
      <c r="K2" s="9" t="s">
        <v>50</v>
      </c>
      <c r="L2" s="9" t="s">
        <v>51</v>
      </c>
      <c r="M2" s="9" t="s">
        <v>48</v>
      </c>
      <c r="N2" s="9" t="s">
        <v>49</v>
      </c>
      <c r="O2" s="9" t="s">
        <v>50</v>
      </c>
      <c r="P2" s="9" t="s">
        <v>51</v>
      </c>
      <c r="Q2" s="9" t="s">
        <v>48</v>
      </c>
      <c r="R2" s="9" t="s">
        <v>49</v>
      </c>
      <c r="S2" s="9" t="s">
        <v>50</v>
      </c>
      <c r="T2" s="9" t="s">
        <v>51</v>
      </c>
      <c r="U2" s="9" t="s">
        <v>48</v>
      </c>
      <c r="V2" s="9" t="s">
        <v>49</v>
      </c>
      <c r="W2" s="9" t="s">
        <v>50</v>
      </c>
      <c r="X2" s="9" t="s">
        <v>51</v>
      </c>
      <c r="Y2" s="9" t="s">
        <v>48</v>
      </c>
      <c r="Z2" s="9" t="s">
        <v>49</v>
      </c>
      <c r="AA2" s="9" t="s">
        <v>50</v>
      </c>
      <c r="AB2" s="9" t="s">
        <v>51</v>
      </c>
      <c r="AD2" s="9" t="s">
        <v>78</v>
      </c>
      <c r="AM2" s="9">
        <v>2019</v>
      </c>
      <c r="AN2" s="9">
        <v>2020</v>
      </c>
      <c r="AO2" s="9">
        <v>2021</v>
      </c>
      <c r="AP2" s="9">
        <v>2022</v>
      </c>
      <c r="AQ2" s="9">
        <v>2023</v>
      </c>
      <c r="AR2">
        <f>AQ2+1</f>
        <v>2024</v>
      </c>
      <c r="AS2">
        <f t="shared" ref="AS2:DD2" si="0">AR2+1</f>
        <v>2025</v>
      </c>
      <c r="AT2">
        <f t="shared" si="0"/>
        <v>2026</v>
      </c>
      <c r="AU2">
        <f t="shared" si="0"/>
        <v>2027</v>
      </c>
      <c r="AV2">
        <f t="shared" si="0"/>
        <v>2028</v>
      </c>
      <c r="AW2">
        <f t="shared" si="0"/>
        <v>2029</v>
      </c>
      <c r="AX2">
        <f t="shared" si="0"/>
        <v>2030</v>
      </c>
      <c r="AY2">
        <f t="shared" si="0"/>
        <v>2031</v>
      </c>
      <c r="AZ2">
        <f t="shared" si="0"/>
        <v>2032</v>
      </c>
      <c r="BA2">
        <f t="shared" si="0"/>
        <v>2033</v>
      </c>
      <c r="BB2">
        <f t="shared" si="0"/>
        <v>2034</v>
      </c>
      <c r="BC2">
        <f t="shared" si="0"/>
        <v>2035</v>
      </c>
      <c r="BD2">
        <f t="shared" si="0"/>
        <v>2036</v>
      </c>
      <c r="BE2">
        <f t="shared" si="0"/>
        <v>2037</v>
      </c>
      <c r="BF2">
        <f t="shared" si="0"/>
        <v>2038</v>
      </c>
      <c r="BG2">
        <f t="shared" si="0"/>
        <v>2039</v>
      </c>
      <c r="BH2">
        <f t="shared" si="0"/>
        <v>2040</v>
      </c>
      <c r="BI2">
        <f t="shared" si="0"/>
        <v>2041</v>
      </c>
      <c r="BJ2">
        <f t="shared" si="0"/>
        <v>2042</v>
      </c>
      <c r="BK2">
        <f t="shared" si="0"/>
        <v>2043</v>
      </c>
      <c r="BL2">
        <f t="shared" si="0"/>
        <v>2044</v>
      </c>
      <c r="BM2">
        <f t="shared" si="0"/>
        <v>2045</v>
      </c>
      <c r="BN2">
        <f t="shared" si="0"/>
        <v>2046</v>
      </c>
      <c r="BO2">
        <f t="shared" si="0"/>
        <v>2047</v>
      </c>
      <c r="BP2">
        <f t="shared" si="0"/>
        <v>2048</v>
      </c>
      <c r="BQ2">
        <f t="shared" si="0"/>
        <v>2049</v>
      </c>
      <c r="BR2">
        <f t="shared" si="0"/>
        <v>2050</v>
      </c>
      <c r="BS2">
        <f t="shared" si="0"/>
        <v>2051</v>
      </c>
      <c r="BT2">
        <f t="shared" si="0"/>
        <v>2052</v>
      </c>
      <c r="BU2">
        <f t="shared" si="0"/>
        <v>2053</v>
      </c>
      <c r="BV2">
        <f t="shared" si="0"/>
        <v>2054</v>
      </c>
      <c r="BW2">
        <f t="shared" si="0"/>
        <v>2055</v>
      </c>
      <c r="BX2">
        <f t="shared" si="0"/>
        <v>2056</v>
      </c>
      <c r="BY2">
        <f t="shared" si="0"/>
        <v>2057</v>
      </c>
      <c r="BZ2">
        <f t="shared" si="0"/>
        <v>2058</v>
      </c>
      <c r="CA2">
        <f t="shared" si="0"/>
        <v>2059</v>
      </c>
      <c r="CB2">
        <f t="shared" si="0"/>
        <v>2060</v>
      </c>
      <c r="CC2">
        <f t="shared" si="0"/>
        <v>2061</v>
      </c>
      <c r="CD2">
        <f t="shared" si="0"/>
        <v>2062</v>
      </c>
      <c r="CE2">
        <f t="shared" si="0"/>
        <v>2063</v>
      </c>
      <c r="CF2">
        <f t="shared" si="0"/>
        <v>2064</v>
      </c>
      <c r="CG2">
        <f t="shared" si="0"/>
        <v>2065</v>
      </c>
      <c r="CH2">
        <f t="shared" si="0"/>
        <v>2066</v>
      </c>
      <c r="CI2">
        <f t="shared" si="0"/>
        <v>2067</v>
      </c>
      <c r="CJ2">
        <f t="shared" si="0"/>
        <v>2068</v>
      </c>
      <c r="CK2">
        <f t="shared" si="0"/>
        <v>2069</v>
      </c>
      <c r="CL2">
        <f t="shared" si="0"/>
        <v>2070</v>
      </c>
      <c r="CM2">
        <f t="shared" si="0"/>
        <v>2071</v>
      </c>
      <c r="CN2">
        <f t="shared" si="0"/>
        <v>2072</v>
      </c>
      <c r="CO2">
        <f t="shared" si="0"/>
        <v>2073</v>
      </c>
      <c r="CP2">
        <f t="shared" si="0"/>
        <v>2074</v>
      </c>
      <c r="CQ2">
        <f t="shared" si="0"/>
        <v>2075</v>
      </c>
      <c r="CR2">
        <f t="shared" si="0"/>
        <v>2076</v>
      </c>
      <c r="CS2">
        <f t="shared" si="0"/>
        <v>2077</v>
      </c>
      <c r="CT2">
        <f t="shared" si="0"/>
        <v>2078</v>
      </c>
      <c r="CU2">
        <f t="shared" si="0"/>
        <v>2079</v>
      </c>
      <c r="CV2">
        <f t="shared" si="0"/>
        <v>2080</v>
      </c>
      <c r="CW2">
        <f t="shared" si="0"/>
        <v>2081</v>
      </c>
      <c r="CX2">
        <f t="shared" si="0"/>
        <v>2082</v>
      </c>
      <c r="CY2">
        <f t="shared" si="0"/>
        <v>2083</v>
      </c>
      <c r="CZ2">
        <f t="shared" si="0"/>
        <v>2084</v>
      </c>
      <c r="DA2">
        <f t="shared" si="0"/>
        <v>2085</v>
      </c>
      <c r="DB2">
        <f t="shared" si="0"/>
        <v>2086</v>
      </c>
      <c r="DC2">
        <f t="shared" si="0"/>
        <v>2087</v>
      </c>
      <c r="DD2">
        <f t="shared" si="0"/>
        <v>2088</v>
      </c>
      <c r="DE2">
        <f t="shared" ref="DE2:EF2" si="1">DD2+1</f>
        <v>2089</v>
      </c>
      <c r="DF2">
        <f t="shared" si="1"/>
        <v>2090</v>
      </c>
      <c r="DG2">
        <f t="shared" si="1"/>
        <v>2091</v>
      </c>
      <c r="DH2">
        <f t="shared" si="1"/>
        <v>2092</v>
      </c>
      <c r="DI2">
        <f t="shared" si="1"/>
        <v>2093</v>
      </c>
      <c r="DJ2">
        <f t="shared" si="1"/>
        <v>2094</v>
      </c>
      <c r="DK2">
        <f t="shared" si="1"/>
        <v>2095</v>
      </c>
      <c r="DL2">
        <f t="shared" si="1"/>
        <v>2096</v>
      </c>
      <c r="DM2">
        <f t="shared" si="1"/>
        <v>2097</v>
      </c>
      <c r="DN2">
        <f t="shared" si="1"/>
        <v>2098</v>
      </c>
      <c r="DO2">
        <f t="shared" si="1"/>
        <v>2099</v>
      </c>
      <c r="DP2">
        <f t="shared" si="1"/>
        <v>2100</v>
      </c>
      <c r="DQ2">
        <f t="shared" si="1"/>
        <v>2101</v>
      </c>
      <c r="DR2">
        <f t="shared" si="1"/>
        <v>2102</v>
      </c>
      <c r="DS2">
        <f t="shared" si="1"/>
        <v>2103</v>
      </c>
      <c r="DT2">
        <f t="shared" si="1"/>
        <v>2104</v>
      </c>
      <c r="DU2">
        <f t="shared" si="1"/>
        <v>2105</v>
      </c>
      <c r="DV2">
        <f t="shared" si="1"/>
        <v>2106</v>
      </c>
      <c r="DW2">
        <f t="shared" si="1"/>
        <v>2107</v>
      </c>
      <c r="DX2">
        <f t="shared" si="1"/>
        <v>2108</v>
      </c>
      <c r="DY2">
        <f t="shared" si="1"/>
        <v>2109</v>
      </c>
      <c r="DZ2">
        <f t="shared" si="1"/>
        <v>2110</v>
      </c>
      <c r="EA2">
        <f t="shared" si="1"/>
        <v>2111</v>
      </c>
      <c r="EB2">
        <f t="shared" si="1"/>
        <v>2112</v>
      </c>
      <c r="EC2">
        <f t="shared" si="1"/>
        <v>2113</v>
      </c>
      <c r="ED2">
        <f t="shared" si="1"/>
        <v>2114</v>
      </c>
      <c r="EE2">
        <f t="shared" si="1"/>
        <v>2115</v>
      </c>
      <c r="EF2">
        <f t="shared" si="1"/>
        <v>2116</v>
      </c>
    </row>
    <row r="3" spans="2:136" x14ac:dyDescent="0.35">
      <c r="B3" t="s">
        <v>15</v>
      </c>
      <c r="F3" s="2">
        <v>43706</v>
      </c>
      <c r="G3" s="2">
        <v>43781</v>
      </c>
      <c r="I3" s="2">
        <v>43965</v>
      </c>
      <c r="J3" s="2">
        <v>44056</v>
      </c>
      <c r="K3" s="2">
        <v>44148</v>
      </c>
      <c r="L3" s="2">
        <v>44277</v>
      </c>
      <c r="M3" s="2">
        <v>44333</v>
      </c>
      <c r="N3" s="2">
        <v>44419</v>
      </c>
      <c r="O3" s="2">
        <v>44510</v>
      </c>
      <c r="P3" s="2">
        <v>44616</v>
      </c>
      <c r="Q3" s="2">
        <v>44690</v>
      </c>
      <c r="R3" s="2">
        <v>44781</v>
      </c>
      <c r="S3" s="2">
        <v>44872</v>
      </c>
      <c r="T3" s="2">
        <v>44984</v>
      </c>
      <c r="U3" s="2">
        <v>45054</v>
      </c>
      <c r="V3" s="2">
        <v>45145</v>
      </c>
      <c r="W3" s="2">
        <v>45236</v>
      </c>
      <c r="X3" s="2">
        <v>45348</v>
      </c>
      <c r="Y3" s="2">
        <v>45418</v>
      </c>
      <c r="Z3" s="2">
        <v>45509</v>
      </c>
      <c r="AM3" s="2">
        <v>43917</v>
      </c>
      <c r="AN3" s="2">
        <v>44277</v>
      </c>
      <c r="AO3" s="2">
        <v>44616</v>
      </c>
      <c r="AP3" s="2">
        <v>44984</v>
      </c>
      <c r="AQ3" s="2">
        <v>45348</v>
      </c>
    </row>
    <row r="4" spans="2:136" x14ac:dyDescent="0.35">
      <c r="B4" t="s">
        <v>16</v>
      </c>
      <c r="I4" s="2">
        <v>43921</v>
      </c>
      <c r="J4" s="2">
        <v>44012</v>
      </c>
      <c r="K4" s="2">
        <v>44104</v>
      </c>
      <c r="L4" s="2">
        <v>44196</v>
      </c>
      <c r="M4" s="2">
        <v>44286</v>
      </c>
      <c r="N4" s="2">
        <v>44377</v>
      </c>
      <c r="O4" s="2">
        <v>44469</v>
      </c>
      <c r="P4" s="2">
        <v>44561</v>
      </c>
      <c r="Q4" s="2">
        <v>44651</v>
      </c>
      <c r="R4" s="2">
        <v>44742</v>
      </c>
      <c r="S4" s="2">
        <v>44834</v>
      </c>
      <c r="T4" s="2">
        <v>44926</v>
      </c>
      <c r="U4" s="2">
        <v>45016</v>
      </c>
      <c r="V4" s="2">
        <v>45107</v>
      </c>
      <c r="W4" s="2">
        <v>45199</v>
      </c>
      <c r="X4" s="2">
        <v>45291</v>
      </c>
      <c r="Y4" s="2">
        <v>45382</v>
      </c>
      <c r="Z4" s="2">
        <v>45473</v>
      </c>
      <c r="AM4" s="2">
        <v>43830</v>
      </c>
      <c r="AN4" s="2">
        <v>44196</v>
      </c>
      <c r="AO4" s="2">
        <v>44561</v>
      </c>
      <c r="AP4" s="2">
        <v>44926</v>
      </c>
      <c r="AQ4" s="2">
        <v>45291</v>
      </c>
    </row>
    <row r="5" spans="2:136" x14ac:dyDescent="0.35">
      <c r="B5" t="s">
        <v>17</v>
      </c>
      <c r="I5">
        <v>2020</v>
      </c>
      <c r="J5">
        <v>2020</v>
      </c>
      <c r="K5">
        <v>2020</v>
      </c>
      <c r="L5">
        <v>2020</v>
      </c>
      <c r="M5">
        <v>2021</v>
      </c>
      <c r="N5">
        <v>2021</v>
      </c>
      <c r="O5">
        <v>2021</v>
      </c>
      <c r="P5">
        <v>2021</v>
      </c>
      <c r="Q5">
        <v>2022</v>
      </c>
      <c r="R5">
        <v>2022</v>
      </c>
      <c r="S5">
        <v>2022</v>
      </c>
      <c r="T5">
        <v>2022</v>
      </c>
      <c r="U5">
        <v>2023</v>
      </c>
      <c r="V5">
        <v>2023</v>
      </c>
      <c r="W5">
        <v>2023</v>
      </c>
      <c r="X5">
        <v>2023</v>
      </c>
      <c r="Y5">
        <v>2024</v>
      </c>
      <c r="Z5">
        <v>2024</v>
      </c>
    </row>
    <row r="8" spans="2:136" s="3" customFormat="1" x14ac:dyDescent="0.35">
      <c r="B8" s="3" t="s">
        <v>18</v>
      </c>
    </row>
    <row r="9" spans="2:136" s="6" customFormat="1" x14ac:dyDescent="0.35">
      <c r="B9" s="6" t="s">
        <v>19</v>
      </c>
      <c r="I9" s="6">
        <v>28524</v>
      </c>
      <c r="J9" s="6">
        <v>33284</v>
      </c>
      <c r="K9" s="6">
        <v>38829</v>
      </c>
      <c r="L9" s="6">
        <v>40091</v>
      </c>
      <c r="M9" s="6">
        <v>50680</v>
      </c>
      <c r="N9" s="6">
        <v>58146</v>
      </c>
      <c r="O9" s="6">
        <v>72032</v>
      </c>
      <c r="P9" s="6">
        <v>78312</v>
      </c>
      <c r="Q9" s="6">
        <v>94102</v>
      </c>
      <c r="R9" s="6">
        <v>107462</v>
      </c>
      <c r="S9" s="6">
        <v>139781</v>
      </c>
      <c r="T9" s="6">
        <v>161162</v>
      </c>
      <c r="U9" s="6">
        <v>184175</v>
      </c>
      <c r="V9" s="6">
        <v>201178</v>
      </c>
      <c r="W9" s="6">
        <v>21965</v>
      </c>
      <c r="X9" s="6">
        <v>237363</v>
      </c>
      <c r="Y9" s="6">
        <v>267761</v>
      </c>
      <c r="Z9" s="6">
        <v>306843</v>
      </c>
      <c r="AO9" s="6">
        <v>259170</v>
      </c>
      <c r="AP9" s="6">
        <v>502507</v>
      </c>
      <c r="AQ9" s="6">
        <v>842381</v>
      </c>
      <c r="AS9" s="6">
        <f t="shared" ref="AS9:AX9" si="2">AR9*(1+AS71)</f>
        <v>0</v>
      </c>
      <c r="AT9" s="6">
        <f t="shared" si="2"/>
        <v>0</v>
      </c>
      <c r="AU9" s="6">
        <f t="shared" si="2"/>
        <v>0</v>
      </c>
      <c r="AV9" s="6">
        <f t="shared" si="2"/>
        <v>0</v>
      </c>
      <c r="AW9" s="6">
        <f t="shared" si="2"/>
        <v>0</v>
      </c>
      <c r="AX9" s="6">
        <f t="shared" si="2"/>
        <v>0</v>
      </c>
    </row>
    <row r="10" spans="2:136" s="7" customFormat="1" x14ac:dyDescent="0.35">
      <c r="B10" s="7" t="s">
        <v>20</v>
      </c>
      <c r="I10" s="7">
        <v>1539</v>
      </c>
      <c r="J10" s="7">
        <v>2620</v>
      </c>
      <c r="K10" s="7">
        <v>2495</v>
      </c>
      <c r="L10" s="7">
        <v>1375</v>
      </c>
      <c r="M10" s="7">
        <v>1634</v>
      </c>
      <c r="N10" s="7">
        <v>2546</v>
      </c>
      <c r="O10" s="7">
        <v>2141</v>
      </c>
      <c r="P10" s="7">
        <v>6387</v>
      </c>
      <c r="Q10" s="7">
        <v>7212</v>
      </c>
      <c r="R10" s="7">
        <v>6101</v>
      </c>
      <c r="S10" s="7">
        <v>5055</v>
      </c>
      <c r="T10" s="7">
        <v>6041</v>
      </c>
      <c r="U10" s="7">
        <v>6595</v>
      </c>
      <c r="V10" s="7">
        <v>6734</v>
      </c>
      <c r="W10" s="7">
        <v>7034</v>
      </c>
      <c r="X10" s="7">
        <v>9256</v>
      </c>
      <c r="Y10" s="7">
        <v>10410</v>
      </c>
      <c r="Z10" s="7">
        <v>8805</v>
      </c>
      <c r="AO10" s="7">
        <v>12708</v>
      </c>
      <c r="AP10" s="7">
        <v>24409</v>
      </c>
      <c r="AQ10" s="7">
        <v>29619</v>
      </c>
    </row>
    <row r="11" spans="2:136" s="6" customFormat="1" x14ac:dyDescent="0.35">
      <c r="B11" s="6" t="s">
        <v>21</v>
      </c>
      <c r="D11" s="6">
        <f>SUM(D9:D10)</f>
        <v>0</v>
      </c>
      <c r="E11" s="6">
        <f t="shared" ref="E11:AC11" si="3">SUM(E9:E10)</f>
        <v>0</v>
      </c>
      <c r="F11" s="6">
        <f t="shared" si="3"/>
        <v>0</v>
      </c>
      <c r="G11" s="6">
        <f t="shared" si="3"/>
        <v>0</v>
      </c>
      <c r="H11" s="6">
        <f t="shared" si="3"/>
        <v>0</v>
      </c>
      <c r="I11" s="6">
        <f t="shared" si="3"/>
        <v>30063</v>
      </c>
      <c r="J11" s="6">
        <f t="shared" si="3"/>
        <v>35904</v>
      </c>
      <c r="K11" s="6">
        <f t="shared" si="3"/>
        <v>41324</v>
      </c>
      <c r="L11" s="6">
        <f t="shared" si="3"/>
        <v>41466</v>
      </c>
      <c r="M11" s="6">
        <f t="shared" si="3"/>
        <v>52314</v>
      </c>
      <c r="N11" s="6">
        <f t="shared" si="3"/>
        <v>60692</v>
      </c>
      <c r="O11" s="6">
        <f t="shared" si="3"/>
        <v>74173</v>
      </c>
      <c r="P11" s="6">
        <f t="shared" si="3"/>
        <v>84699</v>
      </c>
      <c r="Q11" s="6">
        <f t="shared" si="3"/>
        <v>101314</v>
      </c>
      <c r="R11" s="6">
        <f t="shared" si="3"/>
        <v>113563</v>
      </c>
      <c r="S11" s="6">
        <f t="shared" si="3"/>
        <v>144836</v>
      </c>
      <c r="T11" s="6">
        <f t="shared" si="3"/>
        <v>167203</v>
      </c>
      <c r="U11" s="6">
        <f t="shared" si="3"/>
        <v>190770</v>
      </c>
      <c r="V11" s="6">
        <f t="shared" si="3"/>
        <v>207912</v>
      </c>
      <c r="W11" s="6">
        <f t="shared" si="3"/>
        <v>28999</v>
      </c>
      <c r="X11" s="6">
        <f t="shared" si="3"/>
        <v>246619</v>
      </c>
      <c r="Y11" s="6">
        <f t="shared" si="3"/>
        <v>278171</v>
      </c>
      <c r="Z11" s="6">
        <f t="shared" si="3"/>
        <v>315648</v>
      </c>
      <c r="AA11" s="6">
        <f t="shared" si="3"/>
        <v>0</v>
      </c>
      <c r="AB11" s="6">
        <f t="shared" si="3"/>
        <v>0</v>
      </c>
      <c r="AC11" s="6">
        <f t="shared" si="3"/>
        <v>0</v>
      </c>
      <c r="AG11" s="6">
        <f>SUM(AG9:AG10)</f>
        <v>0</v>
      </c>
      <c r="AH11" s="6">
        <f t="shared" ref="AH11:BA11" si="4">SUM(AH9:AH10)</f>
        <v>0</v>
      </c>
      <c r="AI11" s="6">
        <f t="shared" si="4"/>
        <v>0</v>
      </c>
      <c r="AJ11" s="6">
        <f t="shared" si="4"/>
        <v>0</v>
      </c>
      <c r="AK11" s="6">
        <f t="shared" si="4"/>
        <v>0</v>
      </c>
      <c r="AL11" s="6">
        <f t="shared" si="4"/>
        <v>0</v>
      </c>
      <c r="AM11" s="6">
        <f t="shared" si="4"/>
        <v>0</v>
      </c>
      <c r="AN11" s="6">
        <f t="shared" si="4"/>
        <v>0</v>
      </c>
      <c r="AO11" s="6">
        <f t="shared" si="4"/>
        <v>271878</v>
      </c>
      <c r="AP11" s="6">
        <f t="shared" si="4"/>
        <v>526916</v>
      </c>
      <c r="AQ11" s="6">
        <f t="shared" si="4"/>
        <v>872000</v>
      </c>
      <c r="AR11" s="6">
        <f t="shared" si="4"/>
        <v>0</v>
      </c>
      <c r="AS11" s="6">
        <f t="shared" si="4"/>
        <v>0</v>
      </c>
      <c r="AT11" s="6">
        <f t="shared" si="4"/>
        <v>0</v>
      </c>
      <c r="AU11" s="6">
        <f t="shared" si="4"/>
        <v>0</v>
      </c>
      <c r="AV11" s="6">
        <f t="shared" si="4"/>
        <v>0</v>
      </c>
      <c r="AW11" s="6">
        <f t="shared" si="4"/>
        <v>0</v>
      </c>
      <c r="AX11" s="6">
        <f t="shared" si="4"/>
        <v>0</v>
      </c>
      <c r="AY11" s="6">
        <f t="shared" si="4"/>
        <v>0</v>
      </c>
      <c r="AZ11" s="6">
        <f t="shared" si="4"/>
        <v>0</v>
      </c>
      <c r="BA11" s="6">
        <f t="shared" si="4"/>
        <v>0</v>
      </c>
    </row>
    <row r="12" spans="2:136" x14ac:dyDescent="0.35">
      <c r="B12" s="5" t="s">
        <v>25</v>
      </c>
    </row>
    <row r="13" spans="2:136" s="8" customFormat="1" x14ac:dyDescent="0.35">
      <c r="B13" s="8" t="s">
        <v>19</v>
      </c>
      <c r="D13" s="8" t="e">
        <f>D9/D11</f>
        <v>#DIV/0!</v>
      </c>
      <c r="E13" s="8" t="e">
        <f t="shared" ref="E13:AC13" si="5">E9/E11</f>
        <v>#DIV/0!</v>
      </c>
      <c r="F13" s="8" t="e">
        <f t="shared" si="5"/>
        <v>#DIV/0!</v>
      </c>
      <c r="G13" s="8" t="e">
        <f t="shared" si="5"/>
        <v>#DIV/0!</v>
      </c>
      <c r="H13" s="8" t="e">
        <f t="shared" si="5"/>
        <v>#DIV/0!</v>
      </c>
      <c r="I13" s="8">
        <f t="shared" si="5"/>
        <v>0.94880750424109372</v>
      </c>
      <c r="J13" s="8">
        <f t="shared" si="5"/>
        <v>0.92702762923351156</v>
      </c>
      <c r="K13" s="8">
        <f t="shared" si="5"/>
        <v>0.93962346336269476</v>
      </c>
      <c r="L13" s="8">
        <f t="shared" si="5"/>
        <v>0.96684030289876044</v>
      </c>
      <c r="M13" s="8">
        <f t="shared" si="5"/>
        <v>0.96876553121535347</v>
      </c>
      <c r="N13" s="8">
        <f t="shared" si="5"/>
        <v>0.95805048441310225</v>
      </c>
      <c r="O13" s="8">
        <f t="shared" si="5"/>
        <v>0.97113504914187099</v>
      </c>
      <c r="P13" s="8">
        <f t="shared" ref="P13" si="6">P9/P11</f>
        <v>0.92459178974958378</v>
      </c>
      <c r="Q13" s="8">
        <f t="shared" si="5"/>
        <v>0.92881536608958293</v>
      </c>
      <c r="R13" s="8">
        <f t="shared" si="5"/>
        <v>0.94627651611880625</v>
      </c>
      <c r="S13" s="8">
        <f t="shared" si="5"/>
        <v>0.9650984561849264</v>
      </c>
      <c r="T13" s="8">
        <f t="shared" si="5"/>
        <v>0.96387026548566712</v>
      </c>
      <c r="U13" s="8">
        <f t="shared" si="5"/>
        <v>0.96542957488074643</v>
      </c>
      <c r="V13" s="8">
        <f t="shared" si="5"/>
        <v>0.96761129708722926</v>
      </c>
      <c r="W13" s="8">
        <f t="shared" si="5"/>
        <v>0.75743991172109382</v>
      </c>
      <c r="X13" s="8">
        <f t="shared" si="5"/>
        <v>0.96246842295200286</v>
      </c>
      <c r="Y13" s="8">
        <f t="shared" si="5"/>
        <v>0.96257697603272807</v>
      </c>
      <c r="Z13" s="8">
        <f t="shared" si="5"/>
        <v>0.97210500304136249</v>
      </c>
      <c r="AA13" s="8" t="e">
        <f t="shared" si="5"/>
        <v>#DIV/0!</v>
      </c>
      <c r="AB13" s="8" t="e">
        <f t="shared" si="5"/>
        <v>#DIV/0!</v>
      </c>
      <c r="AC13" s="8" t="e">
        <f t="shared" si="5"/>
        <v>#DIV/0!</v>
      </c>
      <c r="AG13" s="8" t="e">
        <f>AG9/AG11</f>
        <v>#DIV/0!</v>
      </c>
      <c r="AH13" s="8" t="e">
        <f t="shared" ref="AH13:BA13" si="7">AH9/AH11</f>
        <v>#DIV/0!</v>
      </c>
      <c r="AI13" s="8" t="e">
        <f t="shared" si="7"/>
        <v>#DIV/0!</v>
      </c>
      <c r="AJ13" s="8" t="e">
        <f t="shared" si="7"/>
        <v>#DIV/0!</v>
      </c>
      <c r="AK13" s="8" t="e">
        <f t="shared" si="7"/>
        <v>#DIV/0!</v>
      </c>
      <c r="AL13" s="8" t="e">
        <f t="shared" si="7"/>
        <v>#DIV/0!</v>
      </c>
      <c r="AM13" s="8" t="e">
        <f t="shared" si="7"/>
        <v>#DIV/0!</v>
      </c>
      <c r="AN13" s="8" t="e">
        <f t="shared" si="7"/>
        <v>#DIV/0!</v>
      </c>
      <c r="AO13" s="8">
        <f t="shared" si="7"/>
        <v>0.95325844680334559</v>
      </c>
      <c r="AP13" s="8">
        <f t="shared" si="7"/>
        <v>0.95367572819956126</v>
      </c>
      <c r="AQ13" s="8">
        <f t="shared" si="7"/>
        <v>0.96603325688073394</v>
      </c>
      <c r="AR13" s="8" t="e">
        <f t="shared" si="7"/>
        <v>#DIV/0!</v>
      </c>
      <c r="AS13" s="8" t="e">
        <f t="shared" si="7"/>
        <v>#DIV/0!</v>
      </c>
      <c r="AT13" s="8" t="e">
        <f t="shared" si="7"/>
        <v>#DIV/0!</v>
      </c>
      <c r="AU13" s="8" t="e">
        <f t="shared" si="7"/>
        <v>#DIV/0!</v>
      </c>
      <c r="AV13" s="8" t="e">
        <f t="shared" si="7"/>
        <v>#DIV/0!</v>
      </c>
      <c r="AW13" s="8" t="e">
        <f t="shared" si="7"/>
        <v>#DIV/0!</v>
      </c>
      <c r="AX13" s="8" t="e">
        <f t="shared" si="7"/>
        <v>#DIV/0!</v>
      </c>
      <c r="AY13" s="8" t="e">
        <f t="shared" si="7"/>
        <v>#DIV/0!</v>
      </c>
      <c r="AZ13" s="8" t="e">
        <f t="shared" si="7"/>
        <v>#DIV/0!</v>
      </c>
      <c r="BA13" s="8" t="e">
        <f t="shared" si="7"/>
        <v>#DIV/0!</v>
      </c>
    </row>
    <row r="14" spans="2:136" s="8" customFormat="1" x14ac:dyDescent="0.35">
      <c r="B14" s="8" t="s">
        <v>20</v>
      </c>
      <c r="D14" s="8" t="e">
        <f>D10/D11</f>
        <v>#DIV/0!</v>
      </c>
      <c r="E14" s="8" t="e">
        <f t="shared" ref="E14:AC14" si="8">E10/E11</f>
        <v>#DIV/0!</v>
      </c>
      <c r="F14" s="8" t="e">
        <f t="shared" si="8"/>
        <v>#DIV/0!</v>
      </c>
      <c r="G14" s="8" t="e">
        <f t="shared" si="8"/>
        <v>#DIV/0!</v>
      </c>
      <c r="H14" s="8" t="e">
        <f t="shared" si="8"/>
        <v>#DIV/0!</v>
      </c>
      <c r="I14" s="8">
        <f t="shared" si="8"/>
        <v>5.1192495758906296E-2</v>
      </c>
      <c r="J14" s="8">
        <f t="shared" si="8"/>
        <v>7.2972370766488409E-2</v>
      </c>
      <c r="K14" s="8">
        <f t="shared" si="8"/>
        <v>6.0376536637305196E-2</v>
      </c>
      <c r="L14" s="8">
        <f t="shared" si="8"/>
        <v>3.3159697101239567E-2</v>
      </c>
      <c r="M14" s="8">
        <f t="shared" si="8"/>
        <v>3.1234468784646557E-2</v>
      </c>
      <c r="N14" s="8">
        <f t="shared" si="8"/>
        <v>4.194951558689778E-2</v>
      </c>
      <c r="O14" s="8">
        <f t="shared" si="8"/>
        <v>2.8864950858128968E-2</v>
      </c>
      <c r="P14" s="8">
        <f t="shared" ref="P14" si="9">P10/P11</f>
        <v>7.5408210250416177E-2</v>
      </c>
      <c r="Q14" s="8">
        <f t="shared" si="8"/>
        <v>7.1184633910417114E-2</v>
      </c>
      <c r="R14" s="8">
        <f t="shared" si="8"/>
        <v>5.3723483881193697E-2</v>
      </c>
      <c r="S14" s="8">
        <f t="shared" si="8"/>
        <v>3.4901543815073599E-2</v>
      </c>
      <c r="T14" s="8">
        <f t="shared" si="8"/>
        <v>3.6129734514332879E-2</v>
      </c>
      <c r="U14" s="8">
        <f t="shared" si="8"/>
        <v>3.4570425119253553E-2</v>
      </c>
      <c r="V14" s="8">
        <f t="shared" si="8"/>
        <v>3.2388702912770788E-2</v>
      </c>
      <c r="W14" s="8">
        <f t="shared" si="8"/>
        <v>0.24256008827890618</v>
      </c>
      <c r="X14" s="8">
        <f t="shared" si="8"/>
        <v>3.753157704799711E-2</v>
      </c>
      <c r="Y14" s="8">
        <f t="shared" si="8"/>
        <v>3.7423023967271929E-2</v>
      </c>
      <c r="Z14" s="8">
        <f t="shared" si="8"/>
        <v>2.789499695863747E-2</v>
      </c>
      <c r="AA14" s="8" t="e">
        <f t="shared" si="8"/>
        <v>#DIV/0!</v>
      </c>
      <c r="AB14" s="8" t="e">
        <f t="shared" si="8"/>
        <v>#DIV/0!</v>
      </c>
      <c r="AC14" s="8" t="e">
        <f t="shared" si="8"/>
        <v>#DIV/0!</v>
      </c>
      <c r="AG14" s="8" t="e">
        <f>AG10/AG11</f>
        <v>#DIV/0!</v>
      </c>
      <c r="AH14" s="8" t="e">
        <f t="shared" ref="AH14:BA14" si="10">AH10/AH11</f>
        <v>#DIV/0!</v>
      </c>
      <c r="AI14" s="8" t="e">
        <f t="shared" si="10"/>
        <v>#DIV/0!</v>
      </c>
      <c r="AJ14" s="8" t="e">
        <f t="shared" si="10"/>
        <v>#DIV/0!</v>
      </c>
      <c r="AK14" s="8" t="e">
        <f t="shared" si="10"/>
        <v>#DIV/0!</v>
      </c>
      <c r="AL14" s="8" t="e">
        <f t="shared" si="10"/>
        <v>#DIV/0!</v>
      </c>
      <c r="AM14" s="8" t="e">
        <f t="shared" si="10"/>
        <v>#DIV/0!</v>
      </c>
      <c r="AN14" s="8" t="e">
        <f t="shared" si="10"/>
        <v>#DIV/0!</v>
      </c>
      <c r="AO14" s="8">
        <f t="shared" si="10"/>
        <v>4.6741553196654378E-2</v>
      </c>
      <c r="AP14" s="8">
        <f t="shared" si="10"/>
        <v>4.6324271800438778E-2</v>
      </c>
      <c r="AQ14" s="8">
        <f t="shared" si="10"/>
        <v>3.3966743119266056E-2</v>
      </c>
      <c r="AR14" s="8" t="e">
        <f t="shared" si="10"/>
        <v>#DIV/0!</v>
      </c>
      <c r="AS14" s="8" t="e">
        <f t="shared" si="10"/>
        <v>#DIV/0!</v>
      </c>
      <c r="AT14" s="8" t="e">
        <f t="shared" si="10"/>
        <v>#DIV/0!</v>
      </c>
      <c r="AU14" s="8" t="e">
        <f t="shared" si="10"/>
        <v>#DIV/0!</v>
      </c>
      <c r="AV14" s="8" t="e">
        <f t="shared" si="10"/>
        <v>#DIV/0!</v>
      </c>
      <c r="AW14" s="8" t="e">
        <f t="shared" si="10"/>
        <v>#DIV/0!</v>
      </c>
      <c r="AX14" s="8" t="e">
        <f t="shared" si="10"/>
        <v>#DIV/0!</v>
      </c>
      <c r="AY14" s="8" t="e">
        <f t="shared" si="10"/>
        <v>#DIV/0!</v>
      </c>
      <c r="AZ14" s="8" t="e">
        <f t="shared" si="10"/>
        <v>#DIV/0!</v>
      </c>
      <c r="BA14" s="8" t="e">
        <f t="shared" si="10"/>
        <v>#DIV/0!</v>
      </c>
    </row>
    <row r="16" spans="2:136" x14ac:dyDescent="0.35">
      <c r="B16" t="s">
        <v>22</v>
      </c>
      <c r="I16">
        <v>218</v>
      </c>
      <c r="J16">
        <v>258</v>
      </c>
      <c r="K16">
        <v>283</v>
      </c>
      <c r="L16">
        <v>312</v>
      </c>
      <c r="M16">
        <v>391</v>
      </c>
      <c r="N16">
        <v>453</v>
      </c>
      <c r="O16">
        <v>551</v>
      </c>
      <c r="P16">
        <v>609</v>
      </c>
      <c r="Q16">
        <v>710</v>
      </c>
      <c r="R16">
        <v>817</v>
      </c>
      <c r="S16">
        <v>916</v>
      </c>
      <c r="T16">
        <v>1040</v>
      </c>
      <c r="U16">
        <v>1209</v>
      </c>
      <c r="V16">
        <v>1300</v>
      </c>
      <c r="W16">
        <v>1426</v>
      </c>
      <c r="X16">
        <v>1537</v>
      </c>
      <c r="Y16">
        <v>1709</v>
      </c>
      <c r="Z16">
        <v>1864</v>
      </c>
      <c r="AO16">
        <v>554</v>
      </c>
      <c r="AP16">
        <v>1040</v>
      </c>
      <c r="AQ16">
        <v>1537</v>
      </c>
    </row>
    <row r="17" spans="2:136" x14ac:dyDescent="0.35">
      <c r="B17" t="s">
        <v>23</v>
      </c>
      <c r="I17">
        <v>546</v>
      </c>
      <c r="J17">
        <v>572</v>
      </c>
      <c r="K17">
        <v>582</v>
      </c>
      <c r="L17">
        <v>579</v>
      </c>
      <c r="M17">
        <v>687</v>
      </c>
      <c r="N17">
        <v>786</v>
      </c>
      <c r="O17">
        <v>968</v>
      </c>
      <c r="P17">
        <v>1063</v>
      </c>
      <c r="Q17">
        <v>1207</v>
      </c>
      <c r="R17">
        <v>1385</v>
      </c>
      <c r="S17">
        <v>1675</v>
      </c>
      <c r="T17">
        <v>1855</v>
      </c>
      <c r="U17">
        <v>2047</v>
      </c>
      <c r="V17">
        <v>2109</v>
      </c>
      <c r="W17">
        <v>2222</v>
      </c>
      <c r="X17">
        <v>2298</v>
      </c>
      <c r="Y17">
        <v>2461</v>
      </c>
      <c r="Z17">
        <v>2527</v>
      </c>
      <c r="AO17">
        <v>3504</v>
      </c>
      <c r="AP17">
        <v>6122</v>
      </c>
      <c r="AQ17">
        <v>8676</v>
      </c>
    </row>
    <row r="18" spans="2:136" s="6" customFormat="1" x14ac:dyDescent="0.35">
      <c r="B18" s="6" t="s">
        <v>24</v>
      </c>
      <c r="D18" s="6" t="e">
        <f>D9/D17</f>
        <v>#DIV/0!</v>
      </c>
      <c r="E18" s="6" t="e">
        <f t="shared" ref="E18:AC18" si="11">E9/E17</f>
        <v>#DIV/0!</v>
      </c>
      <c r="F18" s="6" t="e">
        <f t="shared" si="11"/>
        <v>#DIV/0!</v>
      </c>
      <c r="G18" s="6" t="e">
        <f t="shared" si="11"/>
        <v>#DIV/0!</v>
      </c>
      <c r="H18" s="6" t="e">
        <f t="shared" si="11"/>
        <v>#DIV/0!</v>
      </c>
      <c r="I18" s="6">
        <f t="shared" si="11"/>
        <v>52.241758241758241</v>
      </c>
      <c r="J18" s="6">
        <f t="shared" si="11"/>
        <v>58.188811188811187</v>
      </c>
      <c r="K18" s="6">
        <f t="shared" si="11"/>
        <v>66.716494845360828</v>
      </c>
      <c r="L18" s="6">
        <f t="shared" si="11"/>
        <v>69.241796200345419</v>
      </c>
      <c r="M18" s="6">
        <f t="shared" si="11"/>
        <v>73.770014556040763</v>
      </c>
      <c r="N18" s="6">
        <f t="shared" si="11"/>
        <v>73.977099236641223</v>
      </c>
      <c r="O18" s="6">
        <f t="shared" si="11"/>
        <v>74.413223140495873</v>
      </c>
      <c r="P18" s="6">
        <f t="shared" si="11"/>
        <v>73.670743179680144</v>
      </c>
      <c r="Q18" s="6">
        <f t="shared" si="11"/>
        <v>77.963545981772995</v>
      </c>
      <c r="R18" s="6">
        <f t="shared" si="11"/>
        <v>77.589891696750897</v>
      </c>
      <c r="S18" s="6">
        <f t="shared" si="11"/>
        <v>83.451343283582091</v>
      </c>
      <c r="T18" s="6">
        <f t="shared" si="11"/>
        <v>86.879784366576814</v>
      </c>
      <c r="U18" s="6">
        <f t="shared" si="11"/>
        <v>89.97313141182218</v>
      </c>
      <c r="V18" s="6">
        <f t="shared" si="11"/>
        <v>95.390232337600764</v>
      </c>
      <c r="W18" s="6">
        <f t="shared" si="11"/>
        <v>9.8852385238523848</v>
      </c>
      <c r="X18" s="6">
        <f t="shared" si="11"/>
        <v>103.2911227154047</v>
      </c>
      <c r="Y18" s="6">
        <f t="shared" si="11"/>
        <v>108.80170662332385</v>
      </c>
      <c r="Z18" s="6">
        <f t="shared" si="11"/>
        <v>121.42580134546894</v>
      </c>
      <c r="AA18" s="6" t="e">
        <f t="shared" si="11"/>
        <v>#DIV/0!</v>
      </c>
      <c r="AB18" s="6" t="e">
        <f t="shared" si="11"/>
        <v>#DIV/0!</v>
      </c>
      <c r="AC18" s="6" t="e">
        <f t="shared" si="11"/>
        <v>#DIV/0!</v>
      </c>
      <c r="AG18" s="6" t="e">
        <f>AG9/AG17</f>
        <v>#DIV/0!</v>
      </c>
      <c r="AH18" s="6" t="e">
        <f t="shared" ref="AH18:BA18" si="12">AH9/AH17</f>
        <v>#DIV/0!</v>
      </c>
      <c r="AI18" s="6" t="e">
        <f t="shared" si="12"/>
        <v>#DIV/0!</v>
      </c>
      <c r="AJ18" s="6" t="e">
        <f t="shared" si="12"/>
        <v>#DIV/0!</v>
      </c>
      <c r="AK18" s="6" t="e">
        <f t="shared" si="12"/>
        <v>#DIV/0!</v>
      </c>
      <c r="AL18" s="6" t="e">
        <f t="shared" si="12"/>
        <v>#DIV/0!</v>
      </c>
      <c r="AM18" s="6" t="e">
        <f t="shared" si="12"/>
        <v>#DIV/0!</v>
      </c>
      <c r="AN18" s="6" t="e">
        <f t="shared" si="12"/>
        <v>#DIV/0!</v>
      </c>
      <c r="AO18" s="6">
        <f t="shared" si="12"/>
        <v>73.964041095890408</v>
      </c>
      <c r="AP18" s="6">
        <f t="shared" si="12"/>
        <v>82.082162691930748</v>
      </c>
      <c r="AQ18" s="6">
        <f t="shared" si="12"/>
        <v>97.093245735361918</v>
      </c>
      <c r="AR18" s="6" t="e">
        <f t="shared" si="12"/>
        <v>#DIV/0!</v>
      </c>
      <c r="AS18" s="6" t="e">
        <f t="shared" si="12"/>
        <v>#DIV/0!</v>
      </c>
      <c r="AT18" s="6" t="e">
        <f t="shared" si="12"/>
        <v>#DIV/0!</v>
      </c>
      <c r="AU18" s="6" t="e">
        <f t="shared" si="12"/>
        <v>#DIV/0!</v>
      </c>
      <c r="AV18" s="6" t="e">
        <f t="shared" si="12"/>
        <v>#DIV/0!</v>
      </c>
      <c r="AW18" s="6" t="e">
        <f t="shared" si="12"/>
        <v>#DIV/0!</v>
      </c>
      <c r="AX18" s="6" t="e">
        <f t="shared" si="12"/>
        <v>#DIV/0!</v>
      </c>
      <c r="AY18" s="6" t="e">
        <f t="shared" si="12"/>
        <v>#DIV/0!</v>
      </c>
      <c r="AZ18" s="6" t="e">
        <f t="shared" si="12"/>
        <v>#DIV/0!</v>
      </c>
      <c r="BA18" s="6" t="e">
        <f t="shared" si="12"/>
        <v>#DIV/0!</v>
      </c>
    </row>
    <row r="19" spans="2:136" x14ac:dyDescent="0.35">
      <c r="B19" t="s">
        <v>26</v>
      </c>
      <c r="I19" s="6">
        <f t="shared" ref="I19:R19" si="13">I9/I16/3</f>
        <v>43.61467889908257</v>
      </c>
      <c r="J19" s="6">
        <f t="shared" si="13"/>
        <v>43.002583979328165</v>
      </c>
      <c r="K19" s="6">
        <f t="shared" si="13"/>
        <v>45.734982332155475</v>
      </c>
      <c r="L19" s="6">
        <f t="shared" si="13"/>
        <v>42.832264957264954</v>
      </c>
      <c r="M19" s="6">
        <f t="shared" si="13"/>
        <v>43.205456095481672</v>
      </c>
      <c r="N19" s="6">
        <f t="shared" si="13"/>
        <v>42.785871964679906</v>
      </c>
      <c r="O19" s="6">
        <f t="shared" si="13"/>
        <v>43.576527525710823</v>
      </c>
      <c r="P19" s="6">
        <f t="shared" si="13"/>
        <v>42.863711001642038</v>
      </c>
      <c r="Q19" s="6">
        <f t="shared" si="13"/>
        <v>44.179342723004702</v>
      </c>
      <c r="R19" s="6">
        <f t="shared" si="13"/>
        <v>43.844145246838025</v>
      </c>
      <c r="S19">
        <v>56</v>
      </c>
      <c r="T19">
        <v>55</v>
      </c>
      <c r="U19">
        <v>55</v>
      </c>
      <c r="V19">
        <v>53</v>
      </c>
      <c r="W19">
        <v>54</v>
      </c>
      <c r="X19">
        <v>53</v>
      </c>
      <c r="Y19">
        <v>55</v>
      </c>
      <c r="Z19">
        <v>57</v>
      </c>
      <c r="AO19">
        <v>51</v>
      </c>
      <c r="AP19">
        <v>53</v>
      </c>
      <c r="AQ19">
        <v>54</v>
      </c>
    </row>
    <row r="23" spans="2:136" s="3" customFormat="1" x14ac:dyDescent="0.35">
      <c r="B23" s="3" t="s">
        <v>27</v>
      </c>
    </row>
    <row r="24" spans="2:136" s="6" customFormat="1" x14ac:dyDescent="0.35">
      <c r="B24" s="6" t="s">
        <v>28</v>
      </c>
      <c r="I24" s="6">
        <v>30063</v>
      </c>
      <c r="J24" s="6">
        <v>35904</v>
      </c>
      <c r="K24" s="6">
        <v>41324</v>
      </c>
      <c r="L24" s="6">
        <v>41466</v>
      </c>
      <c r="M24" s="6">
        <v>52314</v>
      </c>
      <c r="N24" s="6">
        <v>60692</v>
      </c>
      <c r="O24" s="6">
        <v>74173</v>
      </c>
      <c r="P24" s="6">
        <v>84699</v>
      </c>
      <c r="Q24" s="6">
        <v>101314</v>
      </c>
      <c r="R24" s="6">
        <v>113563</v>
      </c>
      <c r="S24" s="6">
        <v>144836</v>
      </c>
      <c r="T24" s="6">
        <v>167203</v>
      </c>
      <c r="U24" s="6">
        <v>190770</v>
      </c>
      <c r="V24" s="6">
        <v>207912</v>
      </c>
      <c r="W24" s="6">
        <v>226699</v>
      </c>
      <c r="X24" s="6">
        <v>246619</v>
      </c>
      <c r="Y24" s="6">
        <v>278171</v>
      </c>
      <c r="Z24" s="6">
        <v>315648</v>
      </c>
      <c r="AD24" s="6">
        <f>SUM(W24:Z24)</f>
        <v>1067137</v>
      </c>
      <c r="AO24" s="6">
        <v>271878</v>
      </c>
      <c r="AP24" s="6">
        <v>526916</v>
      </c>
      <c r="AQ24" s="6">
        <v>872000</v>
      </c>
      <c r="AR24" s="6">
        <f>AQ24*(1+AR71)</f>
        <v>1395200</v>
      </c>
      <c r="AS24" s="6">
        <f t="shared" ref="AS24:AX24" si="14">AR24*(1+AS71)</f>
        <v>2232320</v>
      </c>
      <c r="AT24" s="6">
        <f t="shared" si="14"/>
        <v>3571712</v>
      </c>
      <c r="AU24" s="6">
        <f t="shared" si="14"/>
        <v>5714739.2000000002</v>
      </c>
      <c r="AV24" s="6">
        <f t="shared" si="14"/>
        <v>7429160.9600000009</v>
      </c>
      <c r="AW24" s="6">
        <f t="shared" si="14"/>
        <v>9657909.2480000015</v>
      </c>
      <c r="AX24" s="6">
        <f t="shared" si="14"/>
        <v>12555282.022400003</v>
      </c>
      <c r="AY24" s="6">
        <f>AX24*(1+Valuations!B6)</f>
        <v>12680834.842624003</v>
      </c>
      <c r="AZ24" s="6">
        <f>AY24*(1+Valuations!C6)</f>
        <v>12680834.842624003</v>
      </c>
      <c r="BA24" s="6">
        <f>AZ24*(1+Valuations!D6)</f>
        <v>12680834.842624003</v>
      </c>
      <c r="BB24" s="6">
        <f>BA24*(1+Valuations!E6)</f>
        <v>12680834.842624003</v>
      </c>
      <c r="BC24" s="6">
        <f>BB24*(1+Valuations!F6)</f>
        <v>12680834.842624003</v>
      </c>
      <c r="BD24" s="6">
        <f>BC24*(1+Valuations!G6)</f>
        <v>12680834.842624003</v>
      </c>
      <c r="BE24" s="6">
        <f>BD24*(1+Valuations!H6)</f>
        <v>12680834.842624003</v>
      </c>
      <c r="BF24" s="6">
        <f>BE24*(1+Valuations!I6)</f>
        <v>12680834.842624003</v>
      </c>
      <c r="BG24" s="6">
        <f>BF24*(1+Valuations!J6)</f>
        <v>12680834.842624003</v>
      </c>
      <c r="BH24" s="6">
        <f>BG24*(1+Valuations!K6)</f>
        <v>12680834.842624003</v>
      </c>
      <c r="BI24" s="6">
        <f>BH24*(1+Valuations!L6)</f>
        <v>12680834.842624003</v>
      </c>
      <c r="BJ24" s="6">
        <f>BI24*(1+Valuations!M6)</f>
        <v>12680834.842624003</v>
      </c>
      <c r="BK24" s="6">
        <f>BJ24*(1+Valuations!N6)</f>
        <v>12680834.842624003</v>
      </c>
      <c r="BL24" s="6">
        <f>BK24*(1+Valuations!O6)</f>
        <v>12680834.842624003</v>
      </c>
      <c r="BM24" s="6">
        <f>BL24*(1+Valuations!P6)</f>
        <v>12680834.842624003</v>
      </c>
      <c r="BN24" s="6">
        <f>BM24*(1+Valuations!Q6)</f>
        <v>12680834.842624003</v>
      </c>
      <c r="BO24" s="6">
        <f>BN24*(1+Valuations!R6)</f>
        <v>12680834.842624003</v>
      </c>
      <c r="BP24" s="6">
        <f>BO24*(1+Valuations!S6)</f>
        <v>12680834.842624003</v>
      </c>
      <c r="BQ24" s="6">
        <f>BP24*(1+Valuations!T6)</f>
        <v>12680834.842624003</v>
      </c>
      <c r="BR24" s="6">
        <f>BQ24*(1+Valuations!U6)</f>
        <v>12680834.842624003</v>
      </c>
      <c r="BS24" s="6">
        <f>BR24*(1+Valuations!V6)</f>
        <v>12680834.842624003</v>
      </c>
      <c r="BT24" s="6">
        <f>BS24*(1+Valuations!W6)</f>
        <v>12680834.842624003</v>
      </c>
      <c r="BU24" s="6">
        <f>BT24*(1+Valuations!X6)</f>
        <v>12680834.842624003</v>
      </c>
      <c r="BV24" s="6">
        <f>BU24*(1+Valuations!Y6)</f>
        <v>12680834.842624003</v>
      </c>
      <c r="BW24" s="6">
        <f>BV24*(1+Valuations!Z6)</f>
        <v>12680834.842624003</v>
      </c>
      <c r="BX24" s="6">
        <f>BW24*(1+Valuations!AA6)</f>
        <v>12680834.842624003</v>
      </c>
      <c r="BY24" s="6">
        <f>BX24*(1+Valuations!AB6)</f>
        <v>12680834.842624003</v>
      </c>
      <c r="BZ24" s="6">
        <f>BY24*(1+Valuations!AC6)</f>
        <v>12680834.842624003</v>
      </c>
      <c r="CA24" s="6">
        <f>BZ24*(1+Valuations!AD6)</f>
        <v>12680834.842624003</v>
      </c>
      <c r="CB24" s="6">
        <f>CA24*(1+Valuations!AE6)</f>
        <v>12680834.842624003</v>
      </c>
      <c r="CC24" s="6">
        <f>CB24*(1+Valuations!AF6)</f>
        <v>12680834.842624003</v>
      </c>
      <c r="CD24" s="6">
        <f>CC24*(1+Valuations!AG6)</f>
        <v>12680834.842624003</v>
      </c>
      <c r="CE24" s="6">
        <f>CD24*(1+Valuations!AH6)</f>
        <v>12680834.842624003</v>
      </c>
      <c r="CF24" s="6">
        <f>CE24*(1+Valuations!AI6)</f>
        <v>12680834.842624003</v>
      </c>
      <c r="CG24" s="6">
        <f>CF24*(1+Valuations!AJ6)</f>
        <v>12680834.842624003</v>
      </c>
      <c r="CH24" s="6">
        <f>CG24*(1+Valuations!AK6)</f>
        <v>12680834.842624003</v>
      </c>
      <c r="CI24" s="6">
        <f>CH24*(1+Valuations!AL6)</f>
        <v>12680834.842624003</v>
      </c>
      <c r="CJ24" s="6">
        <f>CI24*(1+Valuations!AM6)</f>
        <v>12680834.842624003</v>
      </c>
      <c r="CK24" s="6">
        <f>CJ24*(1+Valuations!AN6)</f>
        <v>12680834.842624003</v>
      </c>
      <c r="CL24" s="6">
        <f>CK24*(1+Valuations!AO6)</f>
        <v>12680834.842624003</v>
      </c>
      <c r="CM24" s="6">
        <f>CL24*(1+Valuations!AP6)</f>
        <v>12680834.842624003</v>
      </c>
      <c r="CN24" s="6">
        <f>CM24*(1+Valuations!AQ6)</f>
        <v>12680834.842624003</v>
      </c>
      <c r="CO24" s="6">
        <f>CN24*(1+Valuations!AR6)</f>
        <v>12680834.842624003</v>
      </c>
      <c r="CP24" s="6">
        <f>CO24*(1+Valuations!AS6)</f>
        <v>12680834.842624003</v>
      </c>
      <c r="CQ24" s="6">
        <f>CP24*(1+Valuations!AT6)</f>
        <v>12680834.842624003</v>
      </c>
      <c r="CR24" s="6">
        <f>CQ24*(1+Valuations!AU6)</f>
        <v>12680834.842624003</v>
      </c>
      <c r="CS24" s="6">
        <f>CR24*(1+Valuations!AV6)</f>
        <v>12680834.842624003</v>
      </c>
      <c r="CT24" s="6">
        <f>CS24*(1+Valuations!AW6)</f>
        <v>12680834.842624003</v>
      </c>
      <c r="CU24" s="6">
        <f>CT24*(1+Valuations!AX6)</f>
        <v>12680834.842624003</v>
      </c>
      <c r="CV24" s="6">
        <f>CU24*(1+Valuations!AY6)</f>
        <v>12680834.842624003</v>
      </c>
      <c r="CW24" s="6">
        <f>CV24*(1+Valuations!AZ6)</f>
        <v>12680834.842624003</v>
      </c>
      <c r="CX24" s="6">
        <f>CW24*(1+Valuations!BA6)</f>
        <v>12680834.842624003</v>
      </c>
      <c r="CY24" s="6">
        <f>CX24*(1+Valuations!BB6)</f>
        <v>12680834.842624003</v>
      </c>
      <c r="CZ24" s="6">
        <f>CY24*(1+Valuations!BC6)</f>
        <v>12680834.842624003</v>
      </c>
      <c r="DA24" s="6">
        <f>CZ24*(1+Valuations!BD6)</f>
        <v>12680834.842624003</v>
      </c>
      <c r="DB24" s="6">
        <f>DA24*(1+Valuations!BE6)</f>
        <v>12680834.842624003</v>
      </c>
      <c r="DC24" s="6">
        <f>DB24*(1+Valuations!BF6)</f>
        <v>12680834.842624003</v>
      </c>
      <c r="DD24" s="6">
        <f>DC24*(1+Valuations!BG6)</f>
        <v>12680834.842624003</v>
      </c>
      <c r="DE24" s="6">
        <f>DD24*(1+Valuations!BH6)</f>
        <v>12680834.842624003</v>
      </c>
      <c r="DF24" s="6">
        <f>DE24*(1+Valuations!BI6)</f>
        <v>12680834.842624003</v>
      </c>
      <c r="DG24" s="6">
        <f>DF24*(1+Valuations!BJ6)</f>
        <v>12680834.842624003</v>
      </c>
      <c r="DH24" s="6">
        <f>DG24*(1+Valuations!BK6)</f>
        <v>12680834.842624003</v>
      </c>
      <c r="DI24" s="6">
        <f>DH24*(1+Valuations!BL6)</f>
        <v>12680834.842624003</v>
      </c>
      <c r="DJ24" s="6">
        <f>DI24*(1+Valuations!BM6)</f>
        <v>12680834.842624003</v>
      </c>
      <c r="DK24" s="6">
        <f>DJ24*(1+Valuations!BN6)</f>
        <v>12680834.842624003</v>
      </c>
      <c r="DL24" s="6">
        <f>DK24*(1+Valuations!BO6)</f>
        <v>12680834.842624003</v>
      </c>
      <c r="DM24" s="6">
        <f>DL24*(1+Valuations!BP6)</f>
        <v>12680834.842624003</v>
      </c>
      <c r="DN24" s="6">
        <f>DM24*(1+Valuations!BQ6)</f>
        <v>12680834.842624003</v>
      </c>
      <c r="DO24" s="6">
        <f>DN24*(1+Valuations!BR6)</f>
        <v>12680834.842624003</v>
      </c>
      <c r="DP24" s="6">
        <f>DO24*(1+Valuations!BS6)</f>
        <v>12680834.842624003</v>
      </c>
      <c r="DQ24" s="6">
        <f>DP24*(1+Valuations!BT6)</f>
        <v>12680834.842624003</v>
      </c>
      <c r="DR24" s="6">
        <f>DQ24*(1+Valuations!BU6)</f>
        <v>12680834.842624003</v>
      </c>
      <c r="DS24" s="6">
        <f>DR24*(1+Valuations!BV6)</f>
        <v>12680834.842624003</v>
      </c>
      <c r="DT24" s="6">
        <f>DS24*(1+Valuations!BW6)</f>
        <v>12680834.842624003</v>
      </c>
      <c r="DU24" s="6">
        <f>DT24*(1+Valuations!BX6)</f>
        <v>12680834.842624003</v>
      </c>
      <c r="DV24" s="6">
        <f>DU24*(1+Valuations!BY6)</f>
        <v>12680834.842624003</v>
      </c>
      <c r="DW24" s="6">
        <f>DV24*(1+Valuations!BZ6)</f>
        <v>12680834.842624003</v>
      </c>
      <c r="DX24" s="6">
        <f>DW24*(1+Valuations!CA6)</f>
        <v>12680834.842624003</v>
      </c>
      <c r="DY24" s="6">
        <f>DX24*(1+Valuations!CB6)</f>
        <v>12680834.842624003</v>
      </c>
      <c r="DZ24" s="6">
        <f>DY24*(1+Valuations!CC6)</f>
        <v>12680834.842624003</v>
      </c>
      <c r="EA24" s="6">
        <f>DZ24*(1+Valuations!CD6)</f>
        <v>12680834.842624003</v>
      </c>
      <c r="EB24" s="6">
        <f>EA24*(1+Valuations!CE6)</f>
        <v>12680834.842624003</v>
      </c>
      <c r="EC24" s="6">
        <f>EB24*(1+Valuations!CF6)</f>
        <v>12680834.842624003</v>
      </c>
      <c r="ED24" s="6">
        <f>EC24*(1+Valuations!CG6)</f>
        <v>12680834.842624003</v>
      </c>
      <c r="EE24" s="6">
        <f>ED24*(1+Valuations!CH6)</f>
        <v>12680834.842624003</v>
      </c>
      <c r="EF24" s="6">
        <f>EE24*(1+Valuations!CI6)</f>
        <v>12680834.842624003</v>
      </c>
    </row>
    <row r="25" spans="2:136" s="7" customFormat="1" x14ac:dyDescent="0.35">
      <c r="B25" s="7" t="s">
        <v>29</v>
      </c>
      <c r="I25" s="7">
        <v>9444</v>
      </c>
      <c r="J25" s="7">
        <v>10242</v>
      </c>
      <c r="K25" s="7">
        <v>10047</v>
      </c>
      <c r="L25" s="7">
        <v>9574</v>
      </c>
      <c r="M25" s="7">
        <v>12067</v>
      </c>
      <c r="N25" s="7">
        <v>13415</v>
      </c>
      <c r="O25" s="7">
        <v>19301</v>
      </c>
      <c r="P25" s="7">
        <v>22601</v>
      </c>
      <c r="Q25" s="7">
        <v>26558</v>
      </c>
      <c r="R25" s="7">
        <v>26387</v>
      </c>
      <c r="S25" s="7">
        <v>30383</v>
      </c>
      <c r="T25" s="7">
        <v>34866</v>
      </c>
      <c r="U25" s="7">
        <v>37345</v>
      </c>
      <c r="V25" s="7">
        <v>37754</v>
      </c>
      <c r="W25" s="7">
        <v>39391</v>
      </c>
      <c r="X25" s="7">
        <v>42561</v>
      </c>
      <c r="Y25" s="7">
        <v>49076</v>
      </c>
      <c r="Z25" s="7">
        <v>59035</v>
      </c>
      <c r="AD25" s="7">
        <f>SUM(W25:Z25)</f>
        <v>190063</v>
      </c>
      <c r="AO25" s="7">
        <v>67384</v>
      </c>
      <c r="AP25" s="7">
        <v>118194</v>
      </c>
      <c r="AQ25" s="7">
        <v>157051</v>
      </c>
    </row>
    <row r="26" spans="2:136" s="6" customFormat="1" x14ac:dyDescent="0.35">
      <c r="B26" s="6" t="s">
        <v>30</v>
      </c>
      <c r="D26" s="6">
        <f>D24-D25</f>
        <v>0</v>
      </c>
      <c r="E26" s="6">
        <f t="shared" ref="E26:AD26" si="15">E24-E25</f>
        <v>0</v>
      </c>
      <c r="F26" s="6">
        <f t="shared" si="15"/>
        <v>0</v>
      </c>
      <c r="G26" s="6">
        <f t="shared" si="15"/>
        <v>0</v>
      </c>
      <c r="H26" s="6">
        <f t="shared" si="15"/>
        <v>0</v>
      </c>
      <c r="I26" s="6">
        <f t="shared" si="15"/>
        <v>20619</v>
      </c>
      <c r="J26" s="6">
        <f t="shared" si="15"/>
        <v>25662</v>
      </c>
      <c r="K26" s="6">
        <f t="shared" si="15"/>
        <v>31277</v>
      </c>
      <c r="L26" s="6">
        <f t="shared" si="15"/>
        <v>31892</v>
      </c>
      <c r="M26" s="6">
        <f t="shared" si="15"/>
        <v>40247</v>
      </c>
      <c r="N26" s="6">
        <f t="shared" si="15"/>
        <v>47277</v>
      </c>
      <c r="O26" s="6">
        <f t="shared" si="15"/>
        <v>54872</v>
      </c>
      <c r="P26" s="6">
        <f t="shared" si="15"/>
        <v>62098</v>
      </c>
      <c r="Q26" s="6">
        <f t="shared" si="15"/>
        <v>74756</v>
      </c>
      <c r="R26" s="6">
        <f t="shared" si="15"/>
        <v>87176</v>
      </c>
      <c r="S26" s="6">
        <f t="shared" si="15"/>
        <v>114453</v>
      </c>
      <c r="T26" s="6">
        <f t="shared" si="15"/>
        <v>132337</v>
      </c>
      <c r="U26" s="6">
        <f t="shared" si="15"/>
        <v>153425</v>
      </c>
      <c r="V26" s="6">
        <f t="shared" si="15"/>
        <v>170158</v>
      </c>
      <c r="W26" s="6">
        <f t="shared" si="15"/>
        <v>187308</v>
      </c>
      <c r="X26" s="6">
        <f t="shared" si="15"/>
        <v>204058</v>
      </c>
      <c r="Y26" s="6">
        <f t="shared" si="15"/>
        <v>229095</v>
      </c>
      <c r="Z26" s="6">
        <f t="shared" si="15"/>
        <v>256613</v>
      </c>
      <c r="AA26" s="6">
        <f t="shared" si="15"/>
        <v>0</v>
      </c>
      <c r="AB26" s="6">
        <f t="shared" si="15"/>
        <v>0</v>
      </c>
      <c r="AC26" s="6">
        <f t="shared" si="15"/>
        <v>0</v>
      </c>
      <c r="AD26" s="6">
        <f t="shared" si="15"/>
        <v>877074</v>
      </c>
      <c r="AG26" s="6">
        <f>AG24-AG25</f>
        <v>0</v>
      </c>
      <c r="AH26" s="6">
        <f t="shared" ref="AH26:AQ26" si="16">AH24-AH25</f>
        <v>0</v>
      </c>
      <c r="AI26" s="6">
        <f t="shared" si="16"/>
        <v>0</v>
      </c>
      <c r="AJ26" s="6">
        <f t="shared" si="16"/>
        <v>0</v>
      </c>
      <c r="AK26" s="6">
        <f t="shared" si="16"/>
        <v>0</v>
      </c>
      <c r="AL26" s="6">
        <f t="shared" si="16"/>
        <v>0</v>
      </c>
      <c r="AM26" s="6">
        <f t="shared" si="16"/>
        <v>0</v>
      </c>
      <c r="AN26" s="6">
        <f t="shared" si="16"/>
        <v>0</v>
      </c>
      <c r="AO26" s="6">
        <f t="shared" si="16"/>
        <v>204494</v>
      </c>
      <c r="AP26" s="6">
        <f t="shared" si="16"/>
        <v>408722</v>
      </c>
      <c r="AQ26" s="6">
        <f t="shared" si="16"/>
        <v>714949</v>
      </c>
      <c r="AR26" s="6">
        <f>AR24*AR77</f>
        <v>1088256</v>
      </c>
      <c r="AS26" s="6">
        <f t="shared" ref="AS26:AX26" si="17">AS24*AS77</f>
        <v>1741209.6000000001</v>
      </c>
      <c r="AT26" s="6">
        <f t="shared" si="17"/>
        <v>2785935.3599999999</v>
      </c>
      <c r="AU26" s="6">
        <f t="shared" si="17"/>
        <v>4457496.5760000004</v>
      </c>
      <c r="AV26" s="6">
        <f t="shared" si="17"/>
        <v>5794745.5488000009</v>
      </c>
      <c r="AW26" s="6">
        <f t="shared" si="17"/>
        <v>7533169.213440001</v>
      </c>
      <c r="AX26" s="6">
        <f t="shared" si="17"/>
        <v>9793119.9774720017</v>
      </c>
    </row>
    <row r="27" spans="2:136" s="6" customFormat="1" x14ac:dyDescent="0.35">
      <c r="B27" s="6" t="s">
        <v>31</v>
      </c>
      <c r="I27" s="6">
        <v>12773</v>
      </c>
      <c r="J27" s="6">
        <v>11800</v>
      </c>
      <c r="K27" s="6">
        <v>15102</v>
      </c>
      <c r="L27" s="6">
        <v>19314</v>
      </c>
      <c r="M27" s="6">
        <v>26958</v>
      </c>
      <c r="N27" s="6">
        <v>27944</v>
      </c>
      <c r="O27" s="6">
        <v>38293</v>
      </c>
      <c r="P27" s="6">
        <v>42707</v>
      </c>
      <c r="Q27" s="6">
        <v>48093</v>
      </c>
      <c r="R27" s="6">
        <v>60490</v>
      </c>
      <c r="S27" s="6">
        <v>78462</v>
      </c>
      <c r="T27" s="6">
        <v>85542</v>
      </c>
      <c r="U27" s="6">
        <v>97245</v>
      </c>
      <c r="V27" s="6">
        <v>107219</v>
      </c>
      <c r="W27" s="6">
        <v>116076</v>
      </c>
      <c r="X27" s="6">
        <v>125895</v>
      </c>
      <c r="Y27" s="6">
        <v>130553</v>
      </c>
      <c r="Z27" s="6">
        <v>144922</v>
      </c>
      <c r="AD27" s="6">
        <f>SUM(W27:Z27)</f>
        <v>517446</v>
      </c>
      <c r="AO27" s="6">
        <v>135902</v>
      </c>
      <c r="AP27" s="6">
        <v>272587</v>
      </c>
      <c r="AQ27" s="6">
        <v>446435</v>
      </c>
      <c r="AR27" s="6">
        <f>$AR$24*AR83</f>
        <v>697600</v>
      </c>
      <c r="AS27" s="6">
        <f t="shared" ref="AS27:AX27" si="18">$AR$24*AS83</f>
        <v>697600</v>
      </c>
      <c r="AT27" s="6">
        <f t="shared" si="18"/>
        <v>697600</v>
      </c>
      <c r="AU27" s="6">
        <f t="shared" si="18"/>
        <v>697600</v>
      </c>
      <c r="AV27" s="6">
        <f t="shared" si="18"/>
        <v>697600</v>
      </c>
      <c r="AW27" s="6">
        <f t="shared" si="18"/>
        <v>697600</v>
      </c>
      <c r="AX27" s="6">
        <f t="shared" si="18"/>
        <v>697600</v>
      </c>
    </row>
    <row r="28" spans="2:136" s="6" customFormat="1" x14ac:dyDescent="0.35">
      <c r="B28" s="6" t="s">
        <v>32</v>
      </c>
      <c r="I28" s="6">
        <v>0</v>
      </c>
      <c r="J28" s="6">
        <v>0</v>
      </c>
      <c r="K28" s="6">
        <v>0</v>
      </c>
      <c r="L28" s="6">
        <v>0</v>
      </c>
      <c r="M28" s="6">
        <v>0</v>
      </c>
      <c r="N28" s="6">
        <v>0</v>
      </c>
      <c r="O28" s="6">
        <v>0</v>
      </c>
      <c r="P28" s="6">
        <v>0</v>
      </c>
      <c r="Q28" s="6">
        <v>0</v>
      </c>
      <c r="R28" s="6">
        <v>0</v>
      </c>
      <c r="S28" s="6">
        <v>21751</v>
      </c>
      <c r="T28" s="6">
        <v>22521</v>
      </c>
      <c r="U28" s="6">
        <v>26182</v>
      </c>
      <c r="V28" s="6">
        <v>29227</v>
      </c>
      <c r="W28" s="6">
        <v>31609</v>
      </c>
      <c r="X28" s="6">
        <v>32839</v>
      </c>
      <c r="Y28" s="6">
        <v>38747</v>
      </c>
      <c r="Z28" s="6">
        <v>41453</v>
      </c>
      <c r="AD28" s="6">
        <f>SUM(W28:Z28)</f>
        <v>144648</v>
      </c>
      <c r="AO28" s="6">
        <v>47593</v>
      </c>
      <c r="AP28" s="6">
        <v>77403</v>
      </c>
      <c r="AQ28" s="6">
        <v>119857</v>
      </c>
      <c r="AR28" s="6">
        <f>$AR$24*AR84</f>
        <v>209280</v>
      </c>
      <c r="AS28" s="6">
        <f t="shared" ref="AS28:AX28" si="19">$AR$24*AS84</f>
        <v>209280</v>
      </c>
      <c r="AT28" s="6">
        <f t="shared" si="19"/>
        <v>209280</v>
      </c>
      <c r="AU28" s="6">
        <f t="shared" si="19"/>
        <v>209280</v>
      </c>
      <c r="AV28" s="6">
        <f t="shared" si="19"/>
        <v>209280</v>
      </c>
      <c r="AW28" s="6">
        <f t="shared" si="19"/>
        <v>209280</v>
      </c>
      <c r="AX28" s="6">
        <f t="shared" si="19"/>
        <v>209280</v>
      </c>
    </row>
    <row r="29" spans="2:136" s="6" customFormat="1" x14ac:dyDescent="0.35">
      <c r="B29" s="6" t="s">
        <v>33</v>
      </c>
      <c r="I29" s="6">
        <v>14064</v>
      </c>
      <c r="J29" s="6">
        <v>14841</v>
      </c>
      <c r="K29" s="6">
        <v>19496</v>
      </c>
      <c r="L29" s="6">
        <v>17204</v>
      </c>
      <c r="M29" s="6">
        <v>61698</v>
      </c>
      <c r="N29" s="6">
        <v>36740</v>
      </c>
      <c r="O29" s="6">
        <v>44240</v>
      </c>
      <c r="P29" s="6">
        <v>40956</v>
      </c>
      <c r="Q29" s="6">
        <v>43582</v>
      </c>
      <c r="R29" s="6">
        <v>46876</v>
      </c>
      <c r="S29" s="6">
        <v>7977</v>
      </c>
      <c r="T29" s="6">
        <v>8311</v>
      </c>
      <c r="U29" s="6">
        <v>10748</v>
      </c>
      <c r="V29" s="6">
        <v>11804</v>
      </c>
      <c r="W29" s="6">
        <v>12270</v>
      </c>
      <c r="X29" s="6">
        <v>13405</v>
      </c>
      <c r="Y29" s="6">
        <v>15324</v>
      </c>
      <c r="Z29" s="6">
        <v>18654</v>
      </c>
      <c r="AD29" s="6">
        <f>SUM(W29:Z29)</f>
        <v>59653</v>
      </c>
      <c r="AO29" s="6">
        <v>22379</v>
      </c>
      <c r="AP29" s="6">
        <v>29237</v>
      </c>
      <c r="AQ29" s="6">
        <v>48227</v>
      </c>
      <c r="AR29" s="6">
        <f>$AR$24*AR85</f>
        <v>83712</v>
      </c>
      <c r="AS29" s="6">
        <f t="shared" ref="AS29:AX29" si="20">$AR$24*AS85</f>
        <v>83712</v>
      </c>
      <c r="AT29" s="6">
        <f t="shared" si="20"/>
        <v>83712</v>
      </c>
      <c r="AU29" s="6">
        <f t="shared" si="20"/>
        <v>83712</v>
      </c>
      <c r="AV29" s="6">
        <f t="shared" si="20"/>
        <v>83712</v>
      </c>
      <c r="AW29" s="6">
        <f t="shared" si="20"/>
        <v>83712</v>
      </c>
      <c r="AX29" s="6">
        <f t="shared" si="20"/>
        <v>83712</v>
      </c>
    </row>
    <row r="30" spans="2:136" s="7" customFormat="1" x14ac:dyDescent="0.35">
      <c r="B30" s="7" t="s">
        <v>34</v>
      </c>
      <c r="I30" s="7">
        <v>0</v>
      </c>
      <c r="J30" s="7">
        <v>0</v>
      </c>
      <c r="K30" s="7">
        <v>0</v>
      </c>
      <c r="L30" s="7">
        <v>0</v>
      </c>
      <c r="M30" s="7">
        <v>0</v>
      </c>
      <c r="N30" s="7">
        <v>0</v>
      </c>
      <c r="O30" s="7">
        <v>0</v>
      </c>
      <c r="P30" s="7">
        <v>0</v>
      </c>
      <c r="Q30" s="7">
        <v>0</v>
      </c>
      <c r="R30" s="7">
        <v>0</v>
      </c>
      <c r="S30" s="7">
        <v>26246</v>
      </c>
      <c r="T30" s="7">
        <v>27568</v>
      </c>
      <c r="U30" s="7">
        <v>30513</v>
      </c>
      <c r="V30" s="7">
        <v>31144</v>
      </c>
      <c r="W30" s="7">
        <v>35907</v>
      </c>
      <c r="X30" s="7">
        <v>32319</v>
      </c>
      <c r="Y30" s="7">
        <v>34568</v>
      </c>
      <c r="Z30" s="7">
        <v>40554</v>
      </c>
      <c r="AD30" s="6">
        <f>SUM(W30:Z30)</f>
        <v>143348</v>
      </c>
      <c r="AO30" s="7">
        <v>113662</v>
      </c>
      <c r="AP30" s="7">
        <v>98192</v>
      </c>
      <c r="AQ30" s="7">
        <v>129883</v>
      </c>
      <c r="AR30" s="6">
        <f>$AR$24*AR86</f>
        <v>348800</v>
      </c>
      <c r="AS30" s="6">
        <f t="shared" ref="AS30:AX30" si="21">$AR$24*AS86</f>
        <v>348800</v>
      </c>
      <c r="AT30" s="6">
        <f t="shared" si="21"/>
        <v>348800</v>
      </c>
      <c r="AU30" s="6">
        <f t="shared" si="21"/>
        <v>348800</v>
      </c>
      <c r="AV30" s="6">
        <f t="shared" si="21"/>
        <v>348800</v>
      </c>
      <c r="AW30" s="6">
        <f t="shared" si="21"/>
        <v>348800</v>
      </c>
      <c r="AX30" s="6">
        <f t="shared" si="21"/>
        <v>348800</v>
      </c>
    </row>
    <row r="31" spans="2:136" s="11" customFormat="1" x14ac:dyDescent="0.35">
      <c r="B31" s="11" t="s">
        <v>35</v>
      </c>
      <c r="D31" s="11">
        <f>SUM(D27:D30)</f>
        <v>0</v>
      </c>
      <c r="E31" s="11">
        <f t="shared" ref="E31:AC31" si="22">SUM(E27:E30)</f>
        <v>0</v>
      </c>
      <c r="F31" s="11">
        <f t="shared" si="22"/>
        <v>0</v>
      </c>
      <c r="G31" s="11">
        <f t="shared" si="22"/>
        <v>0</v>
      </c>
      <c r="H31" s="11">
        <f t="shared" si="22"/>
        <v>0</v>
      </c>
      <c r="I31" s="11">
        <f t="shared" si="22"/>
        <v>26837</v>
      </c>
      <c r="J31" s="11">
        <f t="shared" si="22"/>
        <v>26641</v>
      </c>
      <c r="K31" s="11">
        <f t="shared" si="22"/>
        <v>34598</v>
      </c>
      <c r="L31" s="11">
        <f t="shared" si="22"/>
        <v>36518</v>
      </c>
      <c r="M31" s="11">
        <f t="shared" si="22"/>
        <v>88656</v>
      </c>
      <c r="N31" s="11">
        <f t="shared" si="22"/>
        <v>64684</v>
      </c>
      <c r="O31" s="11">
        <f t="shared" si="22"/>
        <v>82533</v>
      </c>
      <c r="P31" s="11">
        <f t="shared" si="22"/>
        <v>83663</v>
      </c>
      <c r="Q31" s="11">
        <f t="shared" si="22"/>
        <v>91675</v>
      </c>
      <c r="R31" s="11">
        <f t="shared" si="22"/>
        <v>107366</v>
      </c>
      <c r="S31" s="11">
        <f t="shared" si="22"/>
        <v>134436</v>
      </c>
      <c r="T31" s="11">
        <f t="shared" si="22"/>
        <v>143942</v>
      </c>
      <c r="U31" s="11">
        <f t="shared" si="22"/>
        <v>164688</v>
      </c>
      <c r="V31" s="11">
        <f t="shared" si="22"/>
        <v>179394</v>
      </c>
      <c r="W31" s="11">
        <f t="shared" si="22"/>
        <v>195862</v>
      </c>
      <c r="X31" s="11">
        <f t="shared" si="22"/>
        <v>204458</v>
      </c>
      <c r="Y31" s="11">
        <f t="shared" si="22"/>
        <v>219192</v>
      </c>
      <c r="Z31" s="11">
        <f t="shared" si="22"/>
        <v>245583</v>
      </c>
      <c r="AA31" s="11">
        <f t="shared" si="22"/>
        <v>0</v>
      </c>
      <c r="AB31" s="11">
        <f t="shared" si="22"/>
        <v>0</v>
      </c>
      <c r="AC31" s="11">
        <f t="shared" si="22"/>
        <v>0</v>
      </c>
      <c r="AD31" s="11">
        <f t="shared" ref="AD31" si="23">SUM(AD27:AD30)</f>
        <v>865095</v>
      </c>
      <c r="AG31" s="11">
        <f>SUM(AG27:AG30)</f>
        <v>0</v>
      </c>
      <c r="AH31" s="11">
        <f t="shared" ref="AH31:AX31" si="24">SUM(AH27:AH30)</f>
        <v>0</v>
      </c>
      <c r="AI31" s="11">
        <f t="shared" si="24"/>
        <v>0</v>
      </c>
      <c r="AJ31" s="11">
        <f t="shared" si="24"/>
        <v>0</v>
      </c>
      <c r="AK31" s="11">
        <f t="shared" si="24"/>
        <v>0</v>
      </c>
      <c r="AL31" s="11">
        <f t="shared" si="24"/>
        <v>0</v>
      </c>
      <c r="AM31" s="11">
        <f t="shared" si="24"/>
        <v>0</v>
      </c>
      <c r="AN31" s="11">
        <f t="shared" si="24"/>
        <v>0</v>
      </c>
      <c r="AO31" s="11">
        <f t="shared" si="24"/>
        <v>319536</v>
      </c>
      <c r="AP31" s="11">
        <f t="shared" si="24"/>
        <v>477419</v>
      </c>
      <c r="AQ31" s="11">
        <f t="shared" si="24"/>
        <v>744402</v>
      </c>
      <c r="AR31" s="11">
        <f t="shared" si="24"/>
        <v>1339392</v>
      </c>
      <c r="AS31" s="11">
        <f t="shared" si="24"/>
        <v>1339392</v>
      </c>
      <c r="AT31" s="11">
        <f t="shared" si="24"/>
        <v>1339392</v>
      </c>
      <c r="AU31" s="11">
        <f t="shared" si="24"/>
        <v>1339392</v>
      </c>
      <c r="AV31" s="11">
        <f t="shared" si="24"/>
        <v>1339392</v>
      </c>
      <c r="AW31" s="11">
        <f t="shared" si="24"/>
        <v>1339392</v>
      </c>
      <c r="AX31" s="11">
        <f t="shared" si="24"/>
        <v>1339392</v>
      </c>
    </row>
    <row r="32" spans="2:136" s="6" customFormat="1" x14ac:dyDescent="0.35">
      <c r="B32" s="6" t="s">
        <v>36</v>
      </c>
      <c r="D32" s="6">
        <f>D26-D31</f>
        <v>0</v>
      </c>
      <c r="E32" s="6">
        <f t="shared" ref="E32:AC32" si="25">E26-E31</f>
        <v>0</v>
      </c>
      <c r="F32" s="6">
        <f t="shared" si="25"/>
        <v>0</v>
      </c>
      <c r="G32" s="6">
        <f t="shared" si="25"/>
        <v>0</v>
      </c>
      <c r="H32" s="6">
        <f t="shared" si="25"/>
        <v>0</v>
      </c>
      <c r="I32" s="6">
        <f t="shared" si="25"/>
        <v>-6218</v>
      </c>
      <c r="J32" s="6">
        <f t="shared" si="25"/>
        <v>-979</v>
      </c>
      <c r="K32" s="6">
        <f t="shared" si="25"/>
        <v>-3321</v>
      </c>
      <c r="L32" s="6">
        <f t="shared" si="25"/>
        <v>-4626</v>
      </c>
      <c r="M32" s="6">
        <f t="shared" si="25"/>
        <v>-48409</v>
      </c>
      <c r="N32" s="6">
        <f t="shared" si="25"/>
        <v>-17407</v>
      </c>
      <c r="O32" s="6">
        <f t="shared" si="25"/>
        <v>-27661</v>
      </c>
      <c r="P32" s="6">
        <f t="shared" si="25"/>
        <v>-21565</v>
      </c>
      <c r="Q32" s="6">
        <f t="shared" si="25"/>
        <v>-16919</v>
      </c>
      <c r="R32" s="6">
        <f t="shared" si="25"/>
        <v>-20190</v>
      </c>
      <c r="S32" s="6">
        <f t="shared" si="25"/>
        <v>-19983</v>
      </c>
      <c r="T32" s="6">
        <f t="shared" si="25"/>
        <v>-11605</v>
      </c>
      <c r="U32" s="6">
        <f t="shared" si="25"/>
        <v>-11263</v>
      </c>
      <c r="V32" s="6">
        <f t="shared" si="25"/>
        <v>-9236</v>
      </c>
      <c r="W32" s="6">
        <f t="shared" si="25"/>
        <v>-8554</v>
      </c>
      <c r="X32" s="6">
        <f t="shared" si="25"/>
        <v>-400</v>
      </c>
      <c r="Y32" s="6">
        <f t="shared" si="25"/>
        <v>9903</v>
      </c>
      <c r="Z32" s="6">
        <f t="shared" si="25"/>
        <v>11030</v>
      </c>
      <c r="AA32" s="6">
        <f t="shared" si="25"/>
        <v>0</v>
      </c>
      <c r="AB32" s="6">
        <f t="shared" si="25"/>
        <v>0</v>
      </c>
      <c r="AC32" s="6">
        <f t="shared" si="25"/>
        <v>0</v>
      </c>
      <c r="AD32" s="6">
        <f t="shared" ref="AD32" si="26">AD26-AD31</f>
        <v>11979</v>
      </c>
      <c r="AG32" s="6">
        <f>AG26-AG31</f>
        <v>0</v>
      </c>
      <c r="AH32" s="6">
        <f t="shared" ref="AH32:AX32" si="27">AH26-AH31</f>
        <v>0</v>
      </c>
      <c r="AI32" s="6">
        <f t="shared" si="27"/>
        <v>0</v>
      </c>
      <c r="AJ32" s="6">
        <f t="shared" si="27"/>
        <v>0</v>
      </c>
      <c r="AK32" s="6">
        <f t="shared" si="27"/>
        <v>0</v>
      </c>
      <c r="AL32" s="6">
        <f t="shared" si="27"/>
        <v>0</v>
      </c>
      <c r="AM32" s="6">
        <f t="shared" si="27"/>
        <v>0</v>
      </c>
      <c r="AN32" s="6">
        <f t="shared" si="27"/>
        <v>0</v>
      </c>
      <c r="AO32" s="6">
        <f t="shared" si="27"/>
        <v>-115042</v>
      </c>
      <c r="AP32" s="6">
        <f t="shared" si="27"/>
        <v>-68697</v>
      </c>
      <c r="AQ32" s="6">
        <f t="shared" si="27"/>
        <v>-29453</v>
      </c>
      <c r="AR32" s="6">
        <f t="shared" si="27"/>
        <v>-251136</v>
      </c>
      <c r="AS32" s="6">
        <f t="shared" si="27"/>
        <v>401817.60000000009</v>
      </c>
      <c r="AT32" s="6">
        <f t="shared" si="27"/>
        <v>1446543.3599999999</v>
      </c>
      <c r="AU32" s="6">
        <f t="shared" si="27"/>
        <v>3118104.5760000004</v>
      </c>
      <c r="AV32" s="6">
        <f t="shared" si="27"/>
        <v>4455353.5488000009</v>
      </c>
      <c r="AW32" s="6">
        <f t="shared" si="27"/>
        <v>6193777.213440001</v>
      </c>
      <c r="AX32" s="6">
        <f t="shared" si="27"/>
        <v>8453727.9774720017</v>
      </c>
    </row>
    <row r="33" spans="2:136" s="6" customFormat="1" x14ac:dyDescent="0.35">
      <c r="B33" s="6" t="s">
        <v>37</v>
      </c>
      <c r="I33" s="6">
        <v>-10</v>
      </c>
      <c r="J33" s="6">
        <v>-21</v>
      </c>
      <c r="K33" s="6">
        <v>-2527</v>
      </c>
      <c r="L33" s="6">
        <v>-624</v>
      </c>
      <c r="M33" s="6">
        <v>-2681</v>
      </c>
      <c r="N33" s="6">
        <v>7963</v>
      </c>
      <c r="O33" s="6">
        <v>8328</v>
      </c>
      <c r="P33" s="6">
        <v>-9808</v>
      </c>
      <c r="Q33" s="6">
        <v>441</v>
      </c>
      <c r="R33" s="6">
        <v>121</v>
      </c>
      <c r="S33" s="6">
        <v>450</v>
      </c>
      <c r="T33" s="6">
        <v>-942</v>
      </c>
      <c r="U33" s="6">
        <v>-295</v>
      </c>
      <c r="V33" s="6">
        <v>-173</v>
      </c>
      <c r="W33" s="6">
        <v>-588</v>
      </c>
      <c r="X33" s="6">
        <v>-19</v>
      </c>
      <c r="Y33" s="6">
        <v>0</v>
      </c>
      <c r="Z33" s="6">
        <v>0</v>
      </c>
      <c r="AD33" s="6">
        <f>SUM(W33:Z33)</f>
        <v>-607</v>
      </c>
      <c r="AO33" s="6">
        <v>3802</v>
      </c>
      <c r="AP33" s="6">
        <v>70</v>
      </c>
      <c r="AQ33" s="6">
        <v>-1075</v>
      </c>
      <c r="AR33" s="6">
        <v>0</v>
      </c>
      <c r="AS33" s="6">
        <v>0</v>
      </c>
      <c r="AT33" s="6">
        <v>0</v>
      </c>
      <c r="AU33" s="6">
        <v>0</v>
      </c>
      <c r="AV33" s="6">
        <v>0</v>
      </c>
      <c r="AW33" s="6">
        <v>0</v>
      </c>
      <c r="AX33" s="6">
        <v>0</v>
      </c>
    </row>
    <row r="34" spans="2:136" s="7" customFormat="1" x14ac:dyDescent="0.35">
      <c r="B34" s="7" t="s">
        <v>38</v>
      </c>
      <c r="I34" s="7">
        <v>230</v>
      </c>
      <c r="J34" s="7">
        <v>56</v>
      </c>
      <c r="K34" s="7">
        <v>8</v>
      </c>
      <c r="L34" s="7">
        <v>45</v>
      </c>
      <c r="M34" s="7">
        <v>-224</v>
      </c>
      <c r="N34" s="7">
        <v>325</v>
      </c>
      <c r="O34" s="7">
        <v>219</v>
      </c>
      <c r="P34" s="7">
        <v>125</v>
      </c>
      <c r="Q34" s="7">
        <v>320</v>
      </c>
      <c r="R34" s="7">
        <v>402</v>
      </c>
      <c r="S34" s="7">
        <v>677</v>
      </c>
      <c r="T34" s="7">
        <v>1519</v>
      </c>
      <c r="U34" s="7">
        <v>1877</v>
      </c>
      <c r="V34" s="7">
        <v>2239</v>
      </c>
      <c r="W34" s="7">
        <v>2226</v>
      </c>
      <c r="X34" s="7">
        <v>2615</v>
      </c>
      <c r="Y34" s="7">
        <v>2500</v>
      </c>
      <c r="Z34" s="7">
        <v>2394</v>
      </c>
      <c r="AD34" s="6">
        <f>SUM(W34:Z34)</f>
        <v>9735</v>
      </c>
      <c r="AO34" s="7">
        <v>445</v>
      </c>
      <c r="AP34" s="7">
        <v>2918</v>
      </c>
      <c r="AQ34" s="7">
        <v>8957</v>
      </c>
      <c r="AR34" s="7">
        <v>0</v>
      </c>
      <c r="AS34" s="7">
        <v>0</v>
      </c>
      <c r="AT34" s="7">
        <v>0</v>
      </c>
      <c r="AU34" s="7">
        <v>0</v>
      </c>
      <c r="AV34" s="7">
        <v>0</v>
      </c>
      <c r="AW34" s="7">
        <v>0</v>
      </c>
      <c r="AX34" s="7">
        <v>0</v>
      </c>
    </row>
    <row r="35" spans="2:136" s="7" customFormat="1" x14ac:dyDescent="0.35">
      <c r="B35" s="7" t="s">
        <v>39</v>
      </c>
      <c r="D35" s="7">
        <f>SUM(D33:D34)</f>
        <v>0</v>
      </c>
      <c r="E35" s="7">
        <f t="shared" ref="E35:AC35" si="28">SUM(E33:E34)</f>
        <v>0</v>
      </c>
      <c r="F35" s="7">
        <f t="shared" si="28"/>
        <v>0</v>
      </c>
      <c r="G35" s="7">
        <f t="shared" si="28"/>
        <v>0</v>
      </c>
      <c r="H35" s="7">
        <f t="shared" si="28"/>
        <v>0</v>
      </c>
      <c r="I35" s="7">
        <f t="shared" si="28"/>
        <v>220</v>
      </c>
      <c r="J35" s="7">
        <f t="shared" si="28"/>
        <v>35</v>
      </c>
      <c r="K35" s="7">
        <f t="shared" si="28"/>
        <v>-2519</v>
      </c>
      <c r="L35" s="7">
        <f t="shared" si="28"/>
        <v>-579</v>
      </c>
      <c r="M35" s="7">
        <f t="shared" si="28"/>
        <v>-2905</v>
      </c>
      <c r="N35" s="7">
        <f t="shared" si="28"/>
        <v>8288</v>
      </c>
      <c r="O35" s="7">
        <f t="shared" si="28"/>
        <v>8547</v>
      </c>
      <c r="P35" s="7">
        <f t="shared" si="28"/>
        <v>-9683</v>
      </c>
      <c r="Q35" s="7">
        <f t="shared" si="28"/>
        <v>761</v>
      </c>
      <c r="R35" s="7">
        <f t="shared" si="28"/>
        <v>523</v>
      </c>
      <c r="S35" s="7">
        <f t="shared" si="28"/>
        <v>1127</v>
      </c>
      <c r="T35" s="7">
        <f t="shared" si="28"/>
        <v>577</v>
      </c>
      <c r="U35" s="7">
        <f t="shared" si="28"/>
        <v>1582</v>
      </c>
      <c r="V35" s="7">
        <f t="shared" si="28"/>
        <v>2066</v>
      </c>
      <c r="W35" s="7">
        <f t="shared" si="28"/>
        <v>1638</v>
      </c>
      <c r="X35" s="7">
        <f t="shared" si="28"/>
        <v>2596</v>
      </c>
      <c r="Y35" s="7">
        <f t="shared" si="28"/>
        <v>2500</v>
      </c>
      <c r="Z35" s="7">
        <f t="shared" si="28"/>
        <v>2394</v>
      </c>
      <c r="AA35" s="7">
        <f t="shared" si="28"/>
        <v>0</v>
      </c>
      <c r="AB35" s="7">
        <f t="shared" si="28"/>
        <v>0</v>
      </c>
      <c r="AC35" s="7">
        <f t="shared" si="28"/>
        <v>0</v>
      </c>
      <c r="AD35" s="7">
        <f t="shared" ref="AD35" si="29">SUM(AD33:AD34)</f>
        <v>9128</v>
      </c>
      <c r="AG35" s="7">
        <f>SUM(AG33:AG34)</f>
        <v>0</v>
      </c>
      <c r="AH35" s="7">
        <f t="shared" ref="AH35:AX35" si="30">SUM(AH33:AH34)</f>
        <v>0</v>
      </c>
      <c r="AI35" s="7">
        <f t="shared" si="30"/>
        <v>0</v>
      </c>
      <c r="AJ35" s="7">
        <f t="shared" si="30"/>
        <v>0</v>
      </c>
      <c r="AK35" s="7">
        <f t="shared" si="30"/>
        <v>0</v>
      </c>
      <c r="AL35" s="7">
        <f t="shared" si="30"/>
        <v>0</v>
      </c>
      <c r="AM35" s="7">
        <f t="shared" si="30"/>
        <v>0</v>
      </c>
      <c r="AN35" s="7">
        <f t="shared" si="30"/>
        <v>0</v>
      </c>
      <c r="AO35" s="7">
        <f t="shared" si="30"/>
        <v>4247</v>
      </c>
      <c r="AP35" s="7">
        <f t="shared" si="30"/>
        <v>2988</v>
      </c>
      <c r="AQ35" s="7">
        <f t="shared" si="30"/>
        <v>7882</v>
      </c>
      <c r="AR35" s="7">
        <f t="shared" si="30"/>
        <v>0</v>
      </c>
      <c r="AS35" s="7">
        <f t="shared" si="30"/>
        <v>0</v>
      </c>
      <c r="AT35" s="7">
        <f t="shared" si="30"/>
        <v>0</v>
      </c>
      <c r="AU35" s="7">
        <f t="shared" si="30"/>
        <v>0</v>
      </c>
      <c r="AV35" s="7">
        <f t="shared" si="30"/>
        <v>0</v>
      </c>
      <c r="AW35" s="7">
        <f t="shared" si="30"/>
        <v>0</v>
      </c>
      <c r="AX35" s="7">
        <f t="shared" si="30"/>
        <v>0</v>
      </c>
    </row>
    <row r="36" spans="2:136" s="6" customFormat="1" x14ac:dyDescent="0.35">
      <c r="B36" s="6" t="s">
        <v>40</v>
      </c>
      <c r="D36" s="6">
        <f>D32+D35</f>
        <v>0</v>
      </c>
      <c r="E36" s="6">
        <f t="shared" ref="E36:AC36" si="31">E32+E35</f>
        <v>0</v>
      </c>
      <c r="F36" s="6">
        <f t="shared" si="31"/>
        <v>0</v>
      </c>
      <c r="G36" s="6">
        <f t="shared" si="31"/>
        <v>0</v>
      </c>
      <c r="H36" s="6">
        <f t="shared" si="31"/>
        <v>0</v>
      </c>
      <c r="I36" s="6">
        <f t="shared" si="31"/>
        <v>-5998</v>
      </c>
      <c r="J36" s="6">
        <f t="shared" si="31"/>
        <v>-944</v>
      </c>
      <c r="K36" s="6">
        <f t="shared" si="31"/>
        <v>-5840</v>
      </c>
      <c r="L36" s="6">
        <f t="shared" si="31"/>
        <v>-5205</v>
      </c>
      <c r="M36" s="6">
        <f t="shared" si="31"/>
        <v>-51314</v>
      </c>
      <c r="N36" s="6">
        <f t="shared" si="31"/>
        <v>-9119</v>
      </c>
      <c r="O36" s="6">
        <f t="shared" si="31"/>
        <v>-19114</v>
      </c>
      <c r="P36" s="6">
        <f t="shared" si="31"/>
        <v>-31248</v>
      </c>
      <c r="Q36" s="6">
        <f t="shared" si="31"/>
        <v>-16158</v>
      </c>
      <c r="R36" s="6">
        <f t="shared" si="31"/>
        <v>-19667</v>
      </c>
      <c r="S36" s="6">
        <f t="shared" si="31"/>
        <v>-18856</v>
      </c>
      <c r="T36" s="6">
        <f t="shared" si="31"/>
        <v>-11028</v>
      </c>
      <c r="U36" s="6">
        <f t="shared" si="31"/>
        <v>-9681</v>
      </c>
      <c r="V36" s="6">
        <f t="shared" si="31"/>
        <v>-7170</v>
      </c>
      <c r="W36" s="6">
        <f t="shared" si="31"/>
        <v>-6916</v>
      </c>
      <c r="X36" s="6">
        <f t="shared" si="31"/>
        <v>2196</v>
      </c>
      <c r="Y36" s="6">
        <f t="shared" si="31"/>
        <v>12403</v>
      </c>
      <c r="Z36" s="6">
        <f t="shared" si="31"/>
        <v>13424</v>
      </c>
      <c r="AA36" s="6">
        <f t="shared" si="31"/>
        <v>0</v>
      </c>
      <c r="AB36" s="6">
        <f t="shared" si="31"/>
        <v>0</v>
      </c>
      <c r="AC36" s="6">
        <f t="shared" si="31"/>
        <v>0</v>
      </c>
      <c r="AD36" s="6">
        <f t="shared" ref="AD36" si="32">AD32+AD35</f>
        <v>21107</v>
      </c>
      <c r="AG36" s="6">
        <f>AG32+AG35</f>
        <v>0</v>
      </c>
      <c r="AH36" s="6">
        <f t="shared" ref="AH36:AX36" si="33">AH32+AH35</f>
        <v>0</v>
      </c>
      <c r="AI36" s="6">
        <f t="shared" si="33"/>
        <v>0</v>
      </c>
      <c r="AJ36" s="6">
        <f t="shared" si="33"/>
        <v>0</v>
      </c>
      <c r="AK36" s="6">
        <f t="shared" si="33"/>
        <v>0</v>
      </c>
      <c r="AL36" s="6">
        <f t="shared" si="33"/>
        <v>0</v>
      </c>
      <c r="AM36" s="6">
        <f t="shared" si="33"/>
        <v>0</v>
      </c>
      <c r="AN36" s="6">
        <f t="shared" si="33"/>
        <v>0</v>
      </c>
      <c r="AO36" s="6">
        <f t="shared" si="33"/>
        <v>-110795</v>
      </c>
      <c r="AP36" s="6">
        <f t="shared" si="33"/>
        <v>-65709</v>
      </c>
      <c r="AQ36" s="6">
        <f t="shared" si="33"/>
        <v>-21571</v>
      </c>
      <c r="AR36" s="6">
        <f t="shared" si="33"/>
        <v>-251136</v>
      </c>
      <c r="AS36" s="6">
        <f t="shared" si="33"/>
        <v>401817.60000000009</v>
      </c>
      <c r="AT36" s="6">
        <f t="shared" si="33"/>
        <v>1446543.3599999999</v>
      </c>
      <c r="AU36" s="6">
        <f t="shared" si="33"/>
        <v>3118104.5760000004</v>
      </c>
      <c r="AV36" s="6">
        <f t="shared" si="33"/>
        <v>4455353.5488000009</v>
      </c>
      <c r="AW36" s="6">
        <f t="shared" si="33"/>
        <v>6193777.213440001</v>
      </c>
      <c r="AX36" s="6">
        <f t="shared" si="33"/>
        <v>8453727.9774720017</v>
      </c>
    </row>
    <row r="37" spans="2:136" s="7" customFormat="1" x14ac:dyDescent="0.35">
      <c r="B37" s="7" t="s">
        <v>41</v>
      </c>
      <c r="I37" s="7">
        <v>-35</v>
      </c>
      <c r="J37" s="7">
        <v>-37</v>
      </c>
      <c r="K37" s="7">
        <v>-31</v>
      </c>
      <c r="L37" s="7">
        <v>-24</v>
      </c>
      <c r="M37" s="7">
        <v>-90</v>
      </c>
      <c r="N37" s="7">
        <v>-34</v>
      </c>
      <c r="O37" s="7">
        <v>3173</v>
      </c>
      <c r="P37" s="7">
        <v>87</v>
      </c>
      <c r="Q37" s="7">
        <v>-94</v>
      </c>
      <c r="R37" s="7">
        <v>-12</v>
      </c>
      <c r="S37" s="7">
        <v>16</v>
      </c>
      <c r="T37" s="7">
        <v>121</v>
      </c>
      <c r="U37" s="7">
        <v>-386</v>
      </c>
      <c r="V37" s="7">
        <v>13</v>
      </c>
      <c r="W37" s="7">
        <v>-651</v>
      </c>
      <c r="X37" s="7">
        <v>-951</v>
      </c>
      <c r="Y37" s="7">
        <v>-1275</v>
      </c>
      <c r="Z37" s="7">
        <v>-127</v>
      </c>
      <c r="AD37" s="7">
        <f>SUM(W37:Z37)</f>
        <v>-3004</v>
      </c>
      <c r="AO37" s="7">
        <v>3136</v>
      </c>
      <c r="AP37" s="7">
        <v>31</v>
      </c>
      <c r="AQ37" s="7">
        <v>-1975</v>
      </c>
      <c r="AR37" s="7">
        <v>0</v>
      </c>
      <c r="AS37" s="7">
        <f t="shared" ref="AS37:AX37" si="34">AS36*AS80</f>
        <v>100454.40000000002</v>
      </c>
      <c r="AT37" s="7">
        <f t="shared" si="34"/>
        <v>361635.83999999997</v>
      </c>
      <c r="AU37" s="7">
        <f t="shared" si="34"/>
        <v>779526.14400000009</v>
      </c>
      <c r="AV37" s="7">
        <f t="shared" si="34"/>
        <v>1113838.3872000002</v>
      </c>
      <c r="AW37" s="7">
        <f t="shared" si="34"/>
        <v>1548444.3033600003</v>
      </c>
      <c r="AX37" s="7">
        <f t="shared" si="34"/>
        <v>2113431.9943680004</v>
      </c>
    </row>
    <row r="38" spans="2:136" s="6" customFormat="1" x14ac:dyDescent="0.35">
      <c r="B38" s="6" t="s">
        <v>44</v>
      </c>
      <c r="D38" s="6">
        <f>SUM(D36:D37)</f>
        <v>0</v>
      </c>
      <c r="E38" s="6">
        <f t="shared" ref="E38:AD38" si="35">SUM(E36:E37)</f>
        <v>0</v>
      </c>
      <c r="F38" s="6">
        <f t="shared" si="35"/>
        <v>0</v>
      </c>
      <c r="G38" s="6">
        <f t="shared" si="35"/>
        <v>0</v>
      </c>
      <c r="H38" s="6">
        <f t="shared" si="35"/>
        <v>0</v>
      </c>
      <c r="I38" s="6">
        <f t="shared" si="35"/>
        <v>-6033</v>
      </c>
      <c r="J38" s="6">
        <f t="shared" si="35"/>
        <v>-981</v>
      </c>
      <c r="K38" s="6">
        <f t="shared" si="35"/>
        <v>-5871</v>
      </c>
      <c r="L38" s="6">
        <f t="shared" si="35"/>
        <v>-5229</v>
      </c>
      <c r="M38" s="6">
        <f t="shared" si="35"/>
        <v>-51404</v>
      </c>
      <c r="N38" s="6">
        <f t="shared" si="35"/>
        <v>-9153</v>
      </c>
      <c r="O38" s="6">
        <f t="shared" si="35"/>
        <v>-15941</v>
      </c>
      <c r="P38" s="6">
        <f t="shared" si="35"/>
        <v>-31161</v>
      </c>
      <c r="Q38" s="6">
        <f t="shared" si="35"/>
        <v>-16252</v>
      </c>
      <c r="R38" s="6">
        <f t="shared" si="35"/>
        <v>-19679</v>
      </c>
      <c r="S38" s="6">
        <f t="shared" si="35"/>
        <v>-18840</v>
      </c>
      <c r="T38" s="6">
        <f t="shared" si="35"/>
        <v>-10907</v>
      </c>
      <c r="U38" s="6">
        <f t="shared" si="35"/>
        <v>-10067</v>
      </c>
      <c r="V38" s="6">
        <f t="shared" si="35"/>
        <v>-7157</v>
      </c>
      <c r="W38" s="6">
        <f t="shared" si="35"/>
        <v>-7567</v>
      </c>
      <c r="X38" s="6">
        <f t="shared" si="35"/>
        <v>1245</v>
      </c>
      <c r="Y38" s="6">
        <f t="shared" si="35"/>
        <v>11128</v>
      </c>
      <c r="Z38" s="6">
        <f t="shared" si="35"/>
        <v>13297</v>
      </c>
      <c r="AA38" s="6">
        <f t="shared" si="35"/>
        <v>0</v>
      </c>
      <c r="AB38" s="6">
        <f t="shared" si="35"/>
        <v>0</v>
      </c>
      <c r="AC38" s="6">
        <f t="shared" si="35"/>
        <v>0</v>
      </c>
      <c r="AD38" s="6">
        <f t="shared" si="35"/>
        <v>18103</v>
      </c>
      <c r="AG38" s="6">
        <f>SUM(AG36:AG37)</f>
        <v>0</v>
      </c>
      <c r="AH38" s="6">
        <f t="shared" ref="AH38:AX38" si="36">SUM(AH36:AH37)</f>
        <v>0</v>
      </c>
      <c r="AI38" s="6">
        <f t="shared" si="36"/>
        <v>0</v>
      </c>
      <c r="AJ38" s="6">
        <f t="shared" si="36"/>
        <v>0</v>
      </c>
      <c r="AK38" s="6">
        <f t="shared" si="36"/>
        <v>0</v>
      </c>
      <c r="AL38" s="6">
        <f t="shared" si="36"/>
        <v>0</v>
      </c>
      <c r="AM38" s="6">
        <f t="shared" si="36"/>
        <v>0</v>
      </c>
      <c r="AN38" s="6">
        <f t="shared" si="36"/>
        <v>0</v>
      </c>
      <c r="AO38" s="6">
        <f t="shared" si="36"/>
        <v>-107659</v>
      </c>
      <c r="AP38" s="6">
        <f t="shared" si="36"/>
        <v>-65678</v>
      </c>
      <c r="AQ38" s="6">
        <f t="shared" si="36"/>
        <v>-23546</v>
      </c>
      <c r="AR38" s="6">
        <f t="shared" si="36"/>
        <v>-251136</v>
      </c>
      <c r="AS38" s="6">
        <f t="shared" si="36"/>
        <v>502272.00000000012</v>
      </c>
      <c r="AT38" s="6">
        <f t="shared" si="36"/>
        <v>1808179.1999999997</v>
      </c>
      <c r="AU38" s="6">
        <f t="shared" si="36"/>
        <v>3897630.7200000007</v>
      </c>
      <c r="AV38" s="6">
        <f t="shared" si="36"/>
        <v>5569191.9360000007</v>
      </c>
      <c r="AW38" s="6">
        <f t="shared" si="36"/>
        <v>7742221.5168000013</v>
      </c>
      <c r="AX38" s="6">
        <f t="shared" si="36"/>
        <v>10567159.971840002</v>
      </c>
    </row>
    <row r="39" spans="2:136" s="7" customFormat="1" x14ac:dyDescent="0.35">
      <c r="B39" s="7" t="s">
        <v>43</v>
      </c>
      <c r="I39" s="7">
        <v>-42</v>
      </c>
      <c r="J39" s="7">
        <v>24</v>
      </c>
      <c r="K39" s="7">
        <v>6</v>
      </c>
      <c r="L39" s="7">
        <v>-1</v>
      </c>
      <c r="M39" s="7">
        <v>-61</v>
      </c>
      <c r="N39" s="7">
        <v>32</v>
      </c>
      <c r="O39" s="7">
        <v>-12</v>
      </c>
      <c r="P39" s="7">
        <v>-85</v>
      </c>
      <c r="Q39" s="7">
        <v>-186</v>
      </c>
      <c r="R39" s="7">
        <v>-145</v>
      </c>
      <c r="S39" s="7">
        <v>6</v>
      </c>
      <c r="T39" s="7">
        <v>185</v>
      </c>
      <c r="U39" s="7">
        <v>166</v>
      </c>
      <c r="V39" s="7">
        <v>-147</v>
      </c>
      <c r="W39" s="7">
        <v>125</v>
      </c>
      <c r="X39" s="7">
        <v>9</v>
      </c>
      <c r="Y39" s="7">
        <v>-38</v>
      </c>
      <c r="Z39" s="7">
        <v>-6</v>
      </c>
      <c r="AD39" s="7">
        <f>SUM(W39:Z39)</f>
        <v>90</v>
      </c>
      <c r="AO39" s="7">
        <v>-126</v>
      </c>
      <c r="AP39" s="7">
        <v>-140</v>
      </c>
      <c r="AQ39" s="7">
        <v>153</v>
      </c>
      <c r="AR39" s="7">
        <v>0</v>
      </c>
      <c r="AS39" s="7">
        <v>0</v>
      </c>
      <c r="AT39" s="7">
        <v>0</v>
      </c>
      <c r="AU39" s="7">
        <v>0</v>
      </c>
      <c r="AV39" s="7">
        <v>0</v>
      </c>
      <c r="AW39" s="7">
        <v>0</v>
      </c>
      <c r="AX39" s="7">
        <v>0</v>
      </c>
    </row>
    <row r="40" spans="2:136" s="6" customFormat="1" x14ac:dyDescent="0.35">
      <c r="B40" s="6" t="s">
        <v>42</v>
      </c>
      <c r="D40" s="6">
        <f>SUM(D38:D39)</f>
        <v>0</v>
      </c>
      <c r="E40" s="6">
        <f t="shared" ref="E40:AD40" si="37">SUM(E38:E39)</f>
        <v>0</v>
      </c>
      <c r="F40" s="6">
        <f t="shared" si="37"/>
        <v>0</v>
      </c>
      <c r="G40" s="6">
        <f t="shared" si="37"/>
        <v>0</v>
      </c>
      <c r="H40" s="6">
        <f t="shared" si="37"/>
        <v>0</v>
      </c>
      <c r="I40" s="6">
        <f t="shared" si="37"/>
        <v>-6075</v>
      </c>
      <c r="J40" s="6">
        <f t="shared" si="37"/>
        <v>-957</v>
      </c>
      <c r="K40" s="6">
        <f t="shared" si="37"/>
        <v>-5865</v>
      </c>
      <c r="L40" s="6">
        <f t="shared" si="37"/>
        <v>-5230</v>
      </c>
      <c r="M40" s="6">
        <f t="shared" si="37"/>
        <v>-51465</v>
      </c>
      <c r="N40" s="6">
        <f t="shared" si="37"/>
        <v>-9121</v>
      </c>
      <c r="O40" s="6">
        <f t="shared" si="37"/>
        <v>-15953</v>
      </c>
      <c r="P40" s="6">
        <f t="shared" si="37"/>
        <v>-31246</v>
      </c>
      <c r="Q40" s="6">
        <f t="shared" si="37"/>
        <v>-16438</v>
      </c>
      <c r="R40" s="6">
        <f t="shared" si="37"/>
        <v>-19824</v>
      </c>
      <c r="S40" s="6">
        <f t="shared" si="37"/>
        <v>-18834</v>
      </c>
      <c r="T40" s="6">
        <f t="shared" si="37"/>
        <v>-10722</v>
      </c>
      <c r="U40" s="6">
        <f t="shared" si="37"/>
        <v>-9901</v>
      </c>
      <c r="V40" s="6">
        <f t="shared" si="37"/>
        <v>-7304</v>
      </c>
      <c r="W40" s="6">
        <f t="shared" si="37"/>
        <v>-7442</v>
      </c>
      <c r="X40" s="6">
        <f t="shared" si="37"/>
        <v>1254</v>
      </c>
      <c r="Y40" s="6">
        <f t="shared" si="37"/>
        <v>11090</v>
      </c>
      <c r="Z40" s="6">
        <f t="shared" si="37"/>
        <v>13291</v>
      </c>
      <c r="AA40" s="6">
        <f t="shared" si="37"/>
        <v>0</v>
      </c>
      <c r="AB40" s="6">
        <f t="shared" si="37"/>
        <v>0</v>
      </c>
      <c r="AC40" s="6">
        <f t="shared" si="37"/>
        <v>0</v>
      </c>
      <c r="AD40" s="6">
        <f t="shared" si="37"/>
        <v>18193</v>
      </c>
      <c r="AG40" s="6">
        <f>SUM(AG38:AG39)</f>
        <v>0</v>
      </c>
      <c r="AH40" s="6">
        <f t="shared" ref="AH40:AW40" si="38">SUM(AH38:AH39)</f>
        <v>0</v>
      </c>
      <c r="AI40" s="6">
        <f t="shared" si="38"/>
        <v>0</v>
      </c>
      <c r="AJ40" s="6">
        <f t="shared" si="38"/>
        <v>0</v>
      </c>
      <c r="AK40" s="6">
        <f t="shared" si="38"/>
        <v>0</v>
      </c>
      <c r="AL40" s="6">
        <f t="shared" si="38"/>
        <v>0</v>
      </c>
      <c r="AM40" s="6">
        <f t="shared" si="38"/>
        <v>0</v>
      </c>
      <c r="AN40" s="6">
        <f t="shared" si="38"/>
        <v>0</v>
      </c>
      <c r="AO40" s="6">
        <f t="shared" si="38"/>
        <v>-107785</v>
      </c>
      <c r="AP40" s="6">
        <f t="shared" si="38"/>
        <v>-65818</v>
      </c>
      <c r="AQ40" s="6">
        <f t="shared" si="38"/>
        <v>-23393</v>
      </c>
      <c r="AR40" s="6">
        <f t="shared" si="38"/>
        <v>-251136</v>
      </c>
      <c r="AS40" s="6">
        <f t="shared" si="38"/>
        <v>502272.00000000012</v>
      </c>
      <c r="AT40" s="6">
        <f t="shared" si="38"/>
        <v>1808179.1999999997</v>
      </c>
      <c r="AU40" s="6">
        <f t="shared" si="38"/>
        <v>3897630.7200000007</v>
      </c>
      <c r="AV40" s="6">
        <f t="shared" si="38"/>
        <v>5569191.9360000007</v>
      </c>
      <c r="AW40" s="6">
        <f t="shared" si="38"/>
        <v>7742221.5168000013</v>
      </c>
      <c r="AX40" s="6">
        <f>SUM(AX38:AX39)</f>
        <v>10567159.971840002</v>
      </c>
      <c r="AY40" s="6">
        <f>AX40*(1+Valuations!B14)</f>
        <v>10672831.571558401</v>
      </c>
      <c r="AZ40" s="6">
        <f>AY40*(1+Valuations!C14)</f>
        <v>10672831.571558401</v>
      </c>
      <c r="BA40" s="6">
        <f>AZ40*(1+Valuations!D14)</f>
        <v>10672831.571558401</v>
      </c>
      <c r="BB40" s="6">
        <f>BA40*(1+Valuations!E14)</f>
        <v>10672831.571558401</v>
      </c>
      <c r="BC40" s="6">
        <f>BB40*(1+Valuations!F14)</f>
        <v>10672831.571558401</v>
      </c>
      <c r="BD40" s="6">
        <f>BC40*(1+Valuations!G14)</f>
        <v>10672831.571558401</v>
      </c>
      <c r="BE40" s="6">
        <f>BD40*(1+Valuations!H14)</f>
        <v>10672831.571558401</v>
      </c>
      <c r="BF40" s="6">
        <f>BE40*(1+Valuations!I14)</f>
        <v>10672831.571558401</v>
      </c>
      <c r="BG40" s="6">
        <f>BF40*(1+Valuations!J14)</f>
        <v>10672831.571558401</v>
      </c>
      <c r="BH40" s="6">
        <f>BG40*(1+Valuations!K14)</f>
        <v>10672831.571558401</v>
      </c>
      <c r="BI40" s="6">
        <f>BH40*(1+Valuations!L14)</f>
        <v>10672831.571558401</v>
      </c>
      <c r="BJ40" s="6">
        <f>BI40*(1+Valuations!M14)</f>
        <v>10672831.571558401</v>
      </c>
      <c r="BK40" s="6">
        <f>BJ40*(1+Valuations!N14)</f>
        <v>10672831.571558401</v>
      </c>
      <c r="BL40" s="6">
        <f>BK40*(1+Valuations!O14)</f>
        <v>10672831.571558401</v>
      </c>
      <c r="BM40" s="6">
        <f>BL40*(1+Valuations!P14)</f>
        <v>10672831.571558401</v>
      </c>
      <c r="BN40" s="6">
        <f>BM40*(1+Valuations!Q14)</f>
        <v>10672831.571558401</v>
      </c>
      <c r="BO40" s="6">
        <f>BN40*(1+Valuations!R14)</f>
        <v>10672831.571558401</v>
      </c>
      <c r="BP40" s="6">
        <f>BO40*(1+Valuations!S14)</f>
        <v>10672831.571558401</v>
      </c>
      <c r="BQ40" s="6">
        <f>BP40*(1+Valuations!T14)</f>
        <v>10672831.571558401</v>
      </c>
      <c r="BR40" s="6">
        <f>BQ40*(1+Valuations!U14)</f>
        <v>10672831.571558401</v>
      </c>
      <c r="BS40" s="6">
        <f>BR40*(1+Valuations!V14)</f>
        <v>10672831.571558401</v>
      </c>
      <c r="BT40" s="6">
        <f>BS40*(1+Valuations!W14)</f>
        <v>10672831.571558401</v>
      </c>
      <c r="BU40" s="6">
        <f>BT40*(1+Valuations!X14)</f>
        <v>10672831.571558401</v>
      </c>
      <c r="BV40" s="6">
        <f>BU40*(1+Valuations!Y14)</f>
        <v>10672831.571558401</v>
      </c>
      <c r="BW40" s="6">
        <f>BV40*(1+Valuations!Z14)</f>
        <v>10672831.571558401</v>
      </c>
      <c r="BX40" s="6">
        <f>BW40*(1+Valuations!AA14)</f>
        <v>10672831.571558401</v>
      </c>
      <c r="BY40" s="6">
        <f>BX40*(1+Valuations!AB14)</f>
        <v>10672831.571558401</v>
      </c>
      <c r="BZ40" s="6">
        <f>BY40*(1+Valuations!AC14)</f>
        <v>10672831.571558401</v>
      </c>
      <c r="CA40" s="6">
        <f>BZ40*(1+Valuations!AD14)</f>
        <v>10672831.571558401</v>
      </c>
      <c r="CB40" s="6">
        <f>CA40*(1+Valuations!AE14)</f>
        <v>10672831.571558401</v>
      </c>
      <c r="CC40" s="6">
        <f>CB40*(1+Valuations!AF14)</f>
        <v>10672831.571558401</v>
      </c>
      <c r="CD40" s="6">
        <f>CC40*(1+Valuations!AG14)</f>
        <v>10672831.571558401</v>
      </c>
      <c r="CE40" s="6">
        <f>CD40*(1+Valuations!AH14)</f>
        <v>10672831.571558401</v>
      </c>
      <c r="CF40" s="6">
        <f>CE40*(1+Valuations!AI14)</f>
        <v>10672831.571558401</v>
      </c>
      <c r="CG40" s="6">
        <f>CF40*(1+Valuations!AJ14)</f>
        <v>10672831.571558401</v>
      </c>
      <c r="CH40" s="6">
        <f>CG40*(1+Valuations!AK14)</f>
        <v>10672831.571558401</v>
      </c>
      <c r="CI40" s="6">
        <f>CH40*(1+Valuations!AL14)</f>
        <v>10672831.571558401</v>
      </c>
      <c r="CJ40" s="6">
        <f>CI40*(1+Valuations!AM14)</f>
        <v>10672831.571558401</v>
      </c>
      <c r="CK40" s="6">
        <f>CJ40*(1+Valuations!AN14)</f>
        <v>10672831.571558401</v>
      </c>
      <c r="CL40" s="6">
        <f>CK40*(1+Valuations!AO14)</f>
        <v>10672831.571558401</v>
      </c>
      <c r="CM40" s="6">
        <f>CL40*(1+Valuations!AP14)</f>
        <v>10672831.571558401</v>
      </c>
      <c r="CN40" s="6">
        <f>CM40*(1+Valuations!AQ14)</f>
        <v>10672831.571558401</v>
      </c>
      <c r="CO40" s="6">
        <f>CN40*(1+Valuations!AR14)</f>
        <v>10672831.571558401</v>
      </c>
      <c r="CP40" s="6">
        <f>CO40*(1+Valuations!AS14)</f>
        <v>10672831.571558401</v>
      </c>
      <c r="CQ40" s="6">
        <f>CP40*(1+Valuations!AT14)</f>
        <v>10672831.571558401</v>
      </c>
      <c r="CR40" s="6">
        <f>CQ40*(1+Valuations!AU14)</f>
        <v>10672831.571558401</v>
      </c>
      <c r="CS40" s="6">
        <f>CR40*(1+Valuations!AV14)</f>
        <v>10672831.571558401</v>
      </c>
      <c r="CT40" s="6">
        <f>CS40*(1+Valuations!AW14)</f>
        <v>10672831.571558401</v>
      </c>
      <c r="CU40" s="6">
        <f>CT40*(1+Valuations!AX14)</f>
        <v>10672831.571558401</v>
      </c>
      <c r="CV40" s="6">
        <f>CU40*(1+Valuations!AY14)</f>
        <v>10672831.571558401</v>
      </c>
      <c r="CW40" s="6">
        <f>CV40*(1+Valuations!AZ14)</f>
        <v>10672831.571558401</v>
      </c>
      <c r="CX40" s="6">
        <f>CW40*(1+Valuations!BA14)</f>
        <v>10672831.571558401</v>
      </c>
      <c r="CY40" s="6">
        <f>CX40*(1+Valuations!BB14)</f>
        <v>10672831.571558401</v>
      </c>
      <c r="CZ40" s="6">
        <f>CY40*(1+Valuations!BC14)</f>
        <v>10672831.571558401</v>
      </c>
      <c r="DA40" s="6">
        <f>CZ40*(1+Valuations!BD14)</f>
        <v>10672831.571558401</v>
      </c>
      <c r="DB40" s="6">
        <f>DA40*(1+Valuations!BE14)</f>
        <v>10672831.571558401</v>
      </c>
      <c r="DC40" s="6">
        <f>DB40*(1+Valuations!BF14)</f>
        <v>10672831.571558401</v>
      </c>
      <c r="DD40" s="6">
        <f>DC40*(1+Valuations!BG14)</f>
        <v>10672831.571558401</v>
      </c>
      <c r="DE40" s="6">
        <f>DD40*(1+Valuations!BH14)</f>
        <v>10672831.571558401</v>
      </c>
      <c r="DF40" s="6">
        <f>DE40*(1+Valuations!BI14)</f>
        <v>10672831.571558401</v>
      </c>
      <c r="DG40" s="6">
        <f>DF40*(1+Valuations!BJ14)</f>
        <v>10672831.571558401</v>
      </c>
      <c r="DH40" s="6">
        <f>DG40*(1+Valuations!BK14)</f>
        <v>10672831.571558401</v>
      </c>
      <c r="DI40" s="6">
        <f>DH40*(1+Valuations!BL14)</f>
        <v>10672831.571558401</v>
      </c>
      <c r="DJ40" s="6">
        <f>DI40*(1+Valuations!BM14)</f>
        <v>10672831.571558401</v>
      </c>
      <c r="DK40" s="6">
        <f>DJ40*(1+Valuations!BN14)</f>
        <v>10672831.571558401</v>
      </c>
      <c r="DL40" s="6">
        <f>DK40*(1+Valuations!BO14)</f>
        <v>10672831.571558401</v>
      </c>
      <c r="DM40" s="6">
        <f>DL40*(1+Valuations!BP14)</f>
        <v>10672831.571558401</v>
      </c>
      <c r="DN40" s="6">
        <f>DM40*(1+Valuations!BQ14)</f>
        <v>10672831.571558401</v>
      </c>
      <c r="DO40" s="6">
        <f>DN40*(1+Valuations!BR14)</f>
        <v>10672831.571558401</v>
      </c>
      <c r="DP40" s="6">
        <f>DO40*(1+Valuations!BS14)</f>
        <v>10672831.571558401</v>
      </c>
      <c r="DQ40" s="6">
        <f>DP40*(1+Valuations!BT14)</f>
        <v>10672831.571558401</v>
      </c>
      <c r="DR40" s="6">
        <f>DQ40*(1+Valuations!BU14)</f>
        <v>10672831.571558401</v>
      </c>
      <c r="DS40" s="6">
        <f>DR40*(1+Valuations!BV14)</f>
        <v>10672831.571558401</v>
      </c>
      <c r="DT40" s="6">
        <f>DS40*(1+Valuations!BW14)</f>
        <v>10672831.571558401</v>
      </c>
      <c r="DU40" s="6">
        <f>DT40*(1+Valuations!BX14)</f>
        <v>10672831.571558401</v>
      </c>
      <c r="DV40" s="6">
        <f>DU40*(1+Valuations!BY14)</f>
        <v>10672831.571558401</v>
      </c>
      <c r="DW40" s="6">
        <f>DV40*(1+Valuations!BZ14)</f>
        <v>10672831.571558401</v>
      </c>
      <c r="DX40" s="6">
        <f>DW40*(1+Valuations!CA14)</f>
        <v>10672831.571558401</v>
      </c>
      <c r="DY40" s="6">
        <f>DX40*(1+Valuations!CB14)</f>
        <v>10672831.571558401</v>
      </c>
      <c r="DZ40" s="6">
        <f>DY40*(1+Valuations!CC14)</f>
        <v>10672831.571558401</v>
      </c>
      <c r="EA40" s="6">
        <f>DZ40*(1+Valuations!CD14)</f>
        <v>10672831.571558401</v>
      </c>
      <c r="EB40" s="6">
        <f>EA40*(1+Valuations!CE14)</f>
        <v>10672831.571558401</v>
      </c>
      <c r="EC40" s="6">
        <f>EB40*(1+Valuations!CF14)</f>
        <v>10672831.571558401</v>
      </c>
      <c r="ED40" s="6">
        <f>EC40*(1+Valuations!CG14)</f>
        <v>10672831.571558401</v>
      </c>
      <c r="EE40" s="6">
        <f>ED40*(1+Valuations!CH14)</f>
        <v>10672831.571558401</v>
      </c>
      <c r="EF40" s="6">
        <f>EE40*(1+Valuations!CI14)</f>
        <v>10672831.571558401</v>
      </c>
    </row>
    <row r="42" spans="2:136" s="10" customFormat="1" x14ac:dyDescent="0.35">
      <c r="B42" s="10" t="s">
        <v>45</v>
      </c>
      <c r="I42" s="10">
        <f t="shared" ref="I42:Z42" si="39">I40/I43</f>
        <v>-0.17552699488163281</v>
      </c>
      <c r="J42" s="10">
        <f t="shared" si="39"/>
        <v>-2.7086408444981745E-2</v>
      </c>
      <c r="K42" s="10">
        <f t="shared" si="39"/>
        <v>-0.16467966309769944</v>
      </c>
      <c r="L42" s="10">
        <f t="shared" si="39"/>
        <v>-0.14557398849458905</v>
      </c>
      <c r="M42" s="10">
        <f t="shared" si="39"/>
        <v>-0.3361955783040167</v>
      </c>
      <c r="N42" s="10">
        <f t="shared" si="39"/>
        <v>-4.7524387146298211E-2</v>
      </c>
      <c r="O42" s="10">
        <f t="shared" si="39"/>
        <v>-7.9749544139598019E-2</v>
      </c>
      <c r="P42" s="10">
        <f t="shared" si="39"/>
        <v>-0.15517223895046875</v>
      </c>
      <c r="Q42" s="10">
        <f t="shared" si="39"/>
        <v>-8.1096826937407787E-2</v>
      </c>
      <c r="R42" s="10">
        <f t="shared" si="39"/>
        <v>-9.7200515804068882E-2</v>
      </c>
      <c r="S42" s="10">
        <f t="shared" si="39"/>
        <v>-9.1768882335555774E-2</v>
      </c>
      <c r="T42" s="10">
        <f t="shared" si="39"/>
        <v>-5.2013123509682971E-2</v>
      </c>
      <c r="U42" s="10">
        <f t="shared" si="39"/>
        <v>-4.7798521560493266E-2</v>
      </c>
      <c r="V42" s="10">
        <f t="shared" si="39"/>
        <v>-3.5044146436456751E-2</v>
      </c>
      <c r="W42" s="10">
        <f t="shared" si="39"/>
        <v>-3.5415382004458366E-2</v>
      </c>
      <c r="X42" s="10">
        <f t="shared" si="39"/>
        <v>5.9266985077835056E-3</v>
      </c>
      <c r="Y42" s="10">
        <f t="shared" si="39"/>
        <v>5.1955452373828218E-2</v>
      </c>
      <c r="Z42" s="10">
        <f t="shared" si="39"/>
        <v>6.1928625318663215E-2</v>
      </c>
      <c r="AD42" s="10">
        <f t="shared" ref="AD42" si="40">AD40/AD43</f>
        <v>8.4769203252008124E-2</v>
      </c>
      <c r="AO42" s="10">
        <f>AO40/AO43</f>
        <v>-0.57706453074106567</v>
      </c>
      <c r="AP42" s="10">
        <f>AP40/AP43</f>
        <v>-0.32182304260417222</v>
      </c>
      <c r="AQ42" s="10">
        <f>AQ40/AQ43</f>
        <v>-0.11174392597029152</v>
      </c>
    </row>
    <row r="43" spans="2:136" s="6" customFormat="1" x14ac:dyDescent="0.35">
      <c r="B43" s="6" t="s">
        <v>46</v>
      </c>
      <c r="I43" s="6">
        <v>34610.061000000002</v>
      </c>
      <c r="J43" s="6">
        <v>35331.373</v>
      </c>
      <c r="K43" s="6">
        <v>35614.597999999998</v>
      </c>
      <c r="L43" s="6">
        <v>35926.748</v>
      </c>
      <c r="M43" s="6">
        <v>153080.538</v>
      </c>
      <c r="N43" s="6">
        <v>191922.51699999999</v>
      </c>
      <c r="O43" s="6">
        <v>200038.761</v>
      </c>
      <c r="P43" s="6">
        <v>201363.33799999999</v>
      </c>
      <c r="Q43" s="6">
        <v>202695.97</v>
      </c>
      <c r="R43" s="6">
        <v>203949.535</v>
      </c>
      <c r="S43" s="6">
        <v>205232.967</v>
      </c>
      <c r="T43" s="6">
        <v>206140.283</v>
      </c>
      <c r="U43" s="6">
        <v>207140.29800000001</v>
      </c>
      <c r="V43" s="6">
        <v>208422.82500000001</v>
      </c>
      <c r="W43" s="6">
        <v>210134.68100000001</v>
      </c>
      <c r="X43" s="6">
        <v>211584.91500000001</v>
      </c>
      <c r="Y43" s="6">
        <v>213452.092</v>
      </c>
      <c r="Z43" s="6">
        <v>214618.03700000001</v>
      </c>
      <c r="AD43" s="6">
        <v>214618.03700000001</v>
      </c>
      <c r="AO43" s="6">
        <v>186781.53700000001</v>
      </c>
      <c r="AP43" s="6">
        <v>204516.12</v>
      </c>
      <c r="AQ43" s="6">
        <v>209344.712</v>
      </c>
      <c r="AR43" s="6">
        <v>209344.712</v>
      </c>
      <c r="AS43" s="6">
        <v>209344.712</v>
      </c>
      <c r="AT43" s="6">
        <v>209344.712</v>
      </c>
      <c r="AU43" s="6">
        <v>209344.712</v>
      </c>
      <c r="AV43" s="6">
        <v>209344.712</v>
      </c>
      <c r="AW43" s="6">
        <v>209344.712</v>
      </c>
      <c r="AX43" s="6">
        <v>209344.712</v>
      </c>
    </row>
    <row r="46" spans="2:136" s="3" customFormat="1" x14ac:dyDescent="0.35">
      <c r="B46" s="3" t="s">
        <v>47</v>
      </c>
    </row>
    <row r="47" spans="2:136" s="6" customFormat="1" x14ac:dyDescent="0.35">
      <c r="B47" s="6" t="s">
        <v>52</v>
      </c>
      <c r="I47" s="6" cm="1">
        <f t="array" ref="I47:Z47">_xldudf_WISE($B$1,$B47,I$5:Z$5,I$2:Z$2, 1000)</f>
        <v>60368</v>
      </c>
      <c r="J47" s="6">
        <v>88397</v>
      </c>
      <c r="K47" s="6">
        <v>95546</v>
      </c>
      <c r="L47" s="6">
        <v>100208</v>
      </c>
      <c r="M47" s="6">
        <v>323266</v>
      </c>
      <c r="N47" s="6">
        <v>317323</v>
      </c>
      <c r="O47" s="6">
        <v>252425</v>
      </c>
      <c r="P47" s="6">
        <v>247274</v>
      </c>
      <c r="Q47" s="6">
        <v>203053</v>
      </c>
      <c r="R47" s="6">
        <v>194977</v>
      </c>
      <c r="S47" s="6">
        <v>198391</v>
      </c>
      <c r="T47" s="6">
        <v>179625</v>
      </c>
      <c r="U47" s="6">
        <v>184393</v>
      </c>
      <c r="V47" s="6">
        <v>193142</v>
      </c>
      <c r="W47" s="6">
        <v>212497</v>
      </c>
      <c r="X47" s="6">
        <v>220981</v>
      </c>
      <c r="Y47" s="6">
        <v>203592</v>
      </c>
      <c r="Z47" s="6">
        <v>227292</v>
      </c>
    </row>
    <row r="48" spans="2:136" s="6" customFormat="1" x14ac:dyDescent="0.35">
      <c r="B48" s="6" t="s">
        <v>53</v>
      </c>
      <c r="I48" s="6" cm="1">
        <f t="array" ref="I48:Z48">_xldudf_WISE($B$1,$B48,I$5:Z$5,I$2:Z$2, 1000)</f>
        <v>0</v>
      </c>
      <c r="J48" s="6">
        <v>0</v>
      </c>
      <c r="K48" s="6">
        <v>4520</v>
      </c>
      <c r="L48" s="6">
        <v>4320</v>
      </c>
      <c r="M48" s="6">
        <v>0</v>
      </c>
      <c r="N48" s="6">
        <v>641</v>
      </c>
      <c r="O48" s="6">
        <v>11206</v>
      </c>
      <c r="P48" s="6">
        <v>1365</v>
      </c>
      <c r="Q48" s="6">
        <v>1388</v>
      </c>
      <c r="R48" s="6">
        <v>1412</v>
      </c>
      <c r="S48" s="6">
        <v>1605</v>
      </c>
      <c r="T48" s="6">
        <v>1658</v>
      </c>
      <c r="U48" s="6">
        <v>1687</v>
      </c>
      <c r="V48" s="6">
        <v>1839</v>
      </c>
      <c r="W48" s="6">
        <v>1930</v>
      </c>
      <c r="X48" s="6">
        <v>1281</v>
      </c>
      <c r="Y48" s="6">
        <v>1544</v>
      </c>
      <c r="Z48" s="6">
        <v>1634</v>
      </c>
    </row>
    <row r="49" spans="2:43" s="7" customFormat="1" x14ac:dyDescent="0.35">
      <c r="B49" s="7" t="s">
        <v>54</v>
      </c>
      <c r="I49" s="7" cm="1">
        <f t="array" ref="I49:Z49">_xldudf_WISE($B$1,$B49,I$5:Z$5,I$2:Z$2, 1000)</f>
        <v>0</v>
      </c>
      <c r="J49" s="7">
        <v>0</v>
      </c>
      <c r="K49" s="7">
        <v>0</v>
      </c>
      <c r="L49" s="7">
        <v>0</v>
      </c>
      <c r="M49" s="7">
        <v>0</v>
      </c>
      <c r="N49" s="7">
        <v>0</v>
      </c>
      <c r="O49" s="7">
        <v>0</v>
      </c>
      <c r="P49" s="7">
        <v>4117</v>
      </c>
      <c r="Q49" s="7">
        <v>3763</v>
      </c>
      <c r="R49" s="7">
        <v>3402</v>
      </c>
      <c r="S49" s="7">
        <v>4075</v>
      </c>
      <c r="T49" s="7">
        <v>3649</v>
      </c>
      <c r="U49" s="7">
        <v>3217</v>
      </c>
      <c r="V49" s="7">
        <v>3252</v>
      </c>
      <c r="W49" s="7">
        <v>2753</v>
      </c>
      <c r="X49" s="7">
        <v>8667</v>
      </c>
      <c r="Y49" s="7">
        <v>10279</v>
      </c>
      <c r="Z49" s="7">
        <v>9841</v>
      </c>
    </row>
    <row r="50" spans="2:43" s="6" customFormat="1" x14ac:dyDescent="0.35">
      <c r="B50" s="6" t="s">
        <v>55</v>
      </c>
      <c r="I50" s="6">
        <f>I47-SUM(I48:I49)</f>
        <v>60368</v>
      </c>
      <c r="J50" s="6">
        <f t="shared" ref="J50:Z50" si="41">J47-SUM(J48:J49)</f>
        <v>88397</v>
      </c>
      <c r="K50" s="6">
        <f t="shared" si="41"/>
        <v>91026</v>
      </c>
      <c r="L50" s="6">
        <f t="shared" si="41"/>
        <v>95888</v>
      </c>
      <c r="M50" s="6">
        <f t="shared" si="41"/>
        <v>323266</v>
      </c>
      <c r="N50" s="6">
        <f t="shared" si="41"/>
        <v>316682</v>
      </c>
      <c r="O50" s="6">
        <f t="shared" si="41"/>
        <v>241219</v>
      </c>
      <c r="P50" s="6">
        <f t="shared" si="41"/>
        <v>241792</v>
      </c>
      <c r="Q50" s="6">
        <f t="shared" si="41"/>
        <v>197902</v>
      </c>
      <c r="R50" s="6">
        <f t="shared" si="41"/>
        <v>190163</v>
      </c>
      <c r="S50" s="6">
        <f t="shared" si="41"/>
        <v>192711</v>
      </c>
      <c r="T50" s="6">
        <f t="shared" si="41"/>
        <v>174318</v>
      </c>
      <c r="U50" s="6">
        <f t="shared" si="41"/>
        <v>179489</v>
      </c>
      <c r="V50" s="6">
        <f t="shared" si="41"/>
        <v>188051</v>
      </c>
      <c r="W50" s="6">
        <f t="shared" si="41"/>
        <v>207814</v>
      </c>
      <c r="X50" s="6">
        <f t="shared" si="41"/>
        <v>211033</v>
      </c>
      <c r="Y50" s="6">
        <f t="shared" si="41"/>
        <v>191769</v>
      </c>
      <c r="Z50" s="6">
        <f t="shared" si="41"/>
        <v>215817</v>
      </c>
    </row>
    <row r="52" spans="2:43" x14ac:dyDescent="0.35">
      <c r="B52" s="6" t="s">
        <v>56</v>
      </c>
      <c r="I52" s="6" cm="1">
        <f t="array" ref="I52:Z52">_xldudf_WISE($B$1,$B52,I$5:Z$5,I$2:Z$2, 1000)</f>
        <v>60368</v>
      </c>
      <c r="J52">
        <v>100424</v>
      </c>
      <c r="K52">
        <v>107131</v>
      </c>
      <c r="L52">
        <v>113084</v>
      </c>
      <c r="M52">
        <v>340196</v>
      </c>
      <c r="N52">
        <v>336342</v>
      </c>
      <c r="O52">
        <v>274233</v>
      </c>
      <c r="P52">
        <v>269905</v>
      </c>
      <c r="Q52">
        <v>231946</v>
      </c>
      <c r="R52">
        <v>230485</v>
      </c>
      <c r="S52">
        <v>233455</v>
      </c>
      <c r="T52">
        <v>216595</v>
      </c>
      <c r="U52">
        <v>225525</v>
      </c>
      <c r="V52">
        <v>234648</v>
      </c>
      <c r="W52">
        <v>250219</v>
      </c>
      <c r="X52">
        <v>265053</v>
      </c>
      <c r="Y52">
        <v>261734</v>
      </c>
      <c r="Z52">
        <v>290918</v>
      </c>
    </row>
    <row r="53" spans="2:43" s="4" customFormat="1" x14ac:dyDescent="0.35">
      <c r="B53" s="7" t="s">
        <v>57</v>
      </c>
      <c r="I53" s="7" cm="1">
        <f t="array" ref="I53:Z53">_xldudf_WISE($B$1,$B53,I$5:Z$5,I$2:Z$2, 1000)</f>
        <v>-60368</v>
      </c>
      <c r="J53" s="4">
        <v>4046</v>
      </c>
      <c r="K53" s="4">
        <v>12056</v>
      </c>
      <c r="L53" s="4">
        <v>5613</v>
      </c>
      <c r="M53" s="4">
        <v>5704</v>
      </c>
      <c r="N53" s="4">
        <v>11357</v>
      </c>
      <c r="O53" s="4">
        <v>145836</v>
      </c>
      <c r="P53" s="4">
        <v>150680</v>
      </c>
      <c r="Q53" s="4">
        <v>150093</v>
      </c>
      <c r="R53" s="4">
        <v>149480</v>
      </c>
      <c r="S53" s="4">
        <v>149372</v>
      </c>
      <c r="T53" s="4">
        <v>149746</v>
      </c>
      <c r="U53" s="4">
        <v>150781</v>
      </c>
      <c r="V53" s="4">
        <v>155236</v>
      </c>
      <c r="W53" s="4">
        <v>163646</v>
      </c>
      <c r="X53" s="4">
        <v>176132.99900000001</v>
      </c>
      <c r="Y53" s="4">
        <v>186372</v>
      </c>
      <c r="Z53" s="4">
        <v>189582</v>
      </c>
    </row>
    <row r="54" spans="2:43" s="9" customFormat="1" x14ac:dyDescent="0.35">
      <c r="B54" s="14" t="s">
        <v>58</v>
      </c>
      <c r="I54" s="14">
        <f>SUM(I52:I53)</f>
        <v>0</v>
      </c>
      <c r="J54" s="14">
        <f t="shared" ref="J54:Z54" si="42">SUM(J52:J53)</f>
        <v>104470</v>
      </c>
      <c r="K54" s="14">
        <f t="shared" si="42"/>
        <v>119187</v>
      </c>
      <c r="L54" s="14">
        <f t="shared" si="42"/>
        <v>118697</v>
      </c>
      <c r="M54" s="14">
        <f t="shared" si="42"/>
        <v>345900</v>
      </c>
      <c r="N54" s="14">
        <f t="shared" si="42"/>
        <v>347699</v>
      </c>
      <c r="O54" s="14">
        <f t="shared" si="42"/>
        <v>420069</v>
      </c>
      <c r="P54" s="14">
        <f t="shared" si="42"/>
        <v>420585</v>
      </c>
      <c r="Q54" s="14">
        <f t="shared" si="42"/>
        <v>382039</v>
      </c>
      <c r="R54" s="14">
        <f t="shared" si="42"/>
        <v>379965</v>
      </c>
      <c r="S54" s="14">
        <f t="shared" si="42"/>
        <v>382827</v>
      </c>
      <c r="T54" s="14">
        <f t="shared" si="42"/>
        <v>366341</v>
      </c>
      <c r="U54" s="14">
        <f t="shared" si="42"/>
        <v>376306</v>
      </c>
      <c r="V54" s="14">
        <f t="shared" si="42"/>
        <v>389884</v>
      </c>
      <c r="W54" s="14">
        <f t="shared" si="42"/>
        <v>413865</v>
      </c>
      <c r="X54" s="14">
        <f t="shared" si="42"/>
        <v>441185.99900000001</v>
      </c>
      <c r="Y54" s="14">
        <f t="shared" si="42"/>
        <v>448106</v>
      </c>
      <c r="Z54" s="14">
        <f t="shared" si="42"/>
        <v>480500</v>
      </c>
    </row>
    <row r="55" spans="2:43" x14ac:dyDescent="0.35">
      <c r="B55" s="6" t="s">
        <v>59</v>
      </c>
      <c r="I55" s="6" cm="1">
        <f t="array" ref="I55:Z55">_xldudf_WISE($B$1,$B55,I$5:Z$5,I$2:Z$2, 1000)</f>
        <v>1167.3879999999999</v>
      </c>
      <c r="J55">
        <v>15161</v>
      </c>
      <c r="K55">
        <v>16981</v>
      </c>
      <c r="L55">
        <v>15228</v>
      </c>
      <c r="M55">
        <v>19680</v>
      </c>
      <c r="N55">
        <v>27344</v>
      </c>
      <c r="O55">
        <v>52498</v>
      </c>
      <c r="P55">
        <v>79221</v>
      </c>
      <c r="Q55">
        <v>48500</v>
      </c>
      <c r="R55">
        <v>55623</v>
      </c>
      <c r="S55">
        <v>66818</v>
      </c>
      <c r="T55">
        <v>47941</v>
      </c>
      <c r="U55">
        <v>56283</v>
      </c>
      <c r="V55">
        <v>66547</v>
      </c>
      <c r="W55">
        <v>82545</v>
      </c>
      <c r="X55">
        <v>88468</v>
      </c>
      <c r="Y55">
        <v>93324</v>
      </c>
      <c r="Z55">
        <v>108671</v>
      </c>
    </row>
    <row r="56" spans="2:43" s="4" customFormat="1" x14ac:dyDescent="0.35">
      <c r="B56" s="7" t="s">
        <v>60</v>
      </c>
      <c r="I56" s="7" cm="1">
        <f t="array" ref="I56:Z56">_xldudf_WISE($B$1,$B56,I$5:Z$5,I$2:Z$2, 1000)</f>
        <v>7193.75</v>
      </c>
      <c r="J56" s="4">
        <v>7193.75</v>
      </c>
      <c r="K56" s="4">
        <v>245547</v>
      </c>
      <c r="L56" s="4">
        <v>250343</v>
      </c>
      <c r="M56" s="4">
        <v>33754</v>
      </c>
      <c r="N56" s="4">
        <v>27301</v>
      </c>
      <c r="O56" s="4">
        <v>12418</v>
      </c>
      <c r="P56" s="4">
        <v>6745</v>
      </c>
      <c r="Q56" s="4">
        <v>5824</v>
      </c>
      <c r="R56" s="4">
        <v>5283</v>
      </c>
      <c r="S56" s="4">
        <v>5063</v>
      </c>
      <c r="T56" s="4">
        <v>6659</v>
      </c>
      <c r="U56" s="4">
        <v>7278</v>
      </c>
      <c r="V56" s="4">
        <v>3266</v>
      </c>
      <c r="W56" s="4">
        <v>2758</v>
      </c>
      <c r="X56" s="4">
        <v>8688.9989999999998</v>
      </c>
      <c r="Y56" s="4">
        <v>10300</v>
      </c>
      <c r="Z56" s="4">
        <v>9863</v>
      </c>
    </row>
    <row r="57" spans="2:43" s="13" customFormat="1" x14ac:dyDescent="0.35">
      <c r="B57" s="12" t="s">
        <v>61</v>
      </c>
      <c r="I57" s="12">
        <f>SUM(I55:I56)</f>
        <v>8361.137999999999</v>
      </c>
      <c r="J57" s="12">
        <f t="shared" ref="J57:Z57" si="43">SUM(J55:J56)</f>
        <v>22354.75</v>
      </c>
      <c r="K57" s="12">
        <f t="shared" si="43"/>
        <v>262528</v>
      </c>
      <c r="L57" s="12">
        <f t="shared" si="43"/>
        <v>265571</v>
      </c>
      <c r="M57" s="12">
        <f t="shared" si="43"/>
        <v>53434</v>
      </c>
      <c r="N57" s="12">
        <f t="shared" si="43"/>
        <v>54645</v>
      </c>
      <c r="O57" s="12">
        <f t="shared" si="43"/>
        <v>64916</v>
      </c>
      <c r="P57" s="12">
        <f t="shared" si="43"/>
        <v>85966</v>
      </c>
      <c r="Q57" s="12">
        <f t="shared" si="43"/>
        <v>54324</v>
      </c>
      <c r="R57" s="12">
        <f t="shared" si="43"/>
        <v>60906</v>
      </c>
      <c r="S57" s="12">
        <f t="shared" si="43"/>
        <v>71881</v>
      </c>
      <c r="T57" s="12">
        <f t="shared" si="43"/>
        <v>54600</v>
      </c>
      <c r="U57" s="12">
        <f t="shared" si="43"/>
        <v>63561</v>
      </c>
      <c r="V57" s="12">
        <f t="shared" si="43"/>
        <v>69813</v>
      </c>
      <c r="W57" s="12">
        <f t="shared" si="43"/>
        <v>85303</v>
      </c>
      <c r="X57" s="12">
        <f t="shared" si="43"/>
        <v>97156.998999999996</v>
      </c>
      <c r="Y57" s="12">
        <f t="shared" si="43"/>
        <v>103624</v>
      </c>
      <c r="Z57" s="12">
        <f t="shared" si="43"/>
        <v>118534</v>
      </c>
    </row>
    <row r="58" spans="2:43" s="13" customFormat="1" x14ac:dyDescent="0.35">
      <c r="B58" s="12" t="s">
        <v>62</v>
      </c>
      <c r="I58" s="12">
        <f>I54-I57</f>
        <v>-8361.137999999999</v>
      </c>
      <c r="J58" s="12">
        <f t="shared" ref="J58:Z58" si="44">J54-J57</f>
        <v>82115.25</v>
      </c>
      <c r="K58" s="12">
        <f t="shared" si="44"/>
        <v>-143341</v>
      </c>
      <c r="L58" s="12">
        <f t="shared" si="44"/>
        <v>-146874</v>
      </c>
      <c r="M58" s="12">
        <f t="shared" si="44"/>
        <v>292466</v>
      </c>
      <c r="N58" s="12">
        <f t="shared" si="44"/>
        <v>293054</v>
      </c>
      <c r="O58" s="12">
        <f t="shared" si="44"/>
        <v>355153</v>
      </c>
      <c r="P58" s="12">
        <f t="shared" si="44"/>
        <v>334619</v>
      </c>
      <c r="Q58" s="12">
        <f t="shared" si="44"/>
        <v>327715</v>
      </c>
      <c r="R58" s="12">
        <f t="shared" si="44"/>
        <v>319059</v>
      </c>
      <c r="S58" s="12">
        <f t="shared" si="44"/>
        <v>310946</v>
      </c>
      <c r="T58" s="12">
        <f t="shared" si="44"/>
        <v>311741</v>
      </c>
      <c r="U58" s="12">
        <f t="shared" si="44"/>
        <v>312745</v>
      </c>
      <c r="V58" s="12">
        <f t="shared" si="44"/>
        <v>320071</v>
      </c>
      <c r="W58" s="12">
        <f t="shared" si="44"/>
        <v>328562</v>
      </c>
      <c r="X58" s="12">
        <f t="shared" si="44"/>
        <v>344029</v>
      </c>
      <c r="Y58" s="12">
        <f t="shared" si="44"/>
        <v>344482</v>
      </c>
      <c r="Z58" s="12">
        <f t="shared" si="44"/>
        <v>361966</v>
      </c>
    </row>
    <row r="59" spans="2:43" s="9" customFormat="1" x14ac:dyDescent="0.35">
      <c r="B59" s="14" t="s">
        <v>63</v>
      </c>
      <c r="I59" s="14">
        <f>I58+I57</f>
        <v>0</v>
      </c>
      <c r="J59" s="14">
        <f t="shared" ref="J59:Z59" si="45">J58+J57</f>
        <v>104470</v>
      </c>
      <c r="K59" s="14">
        <f t="shared" si="45"/>
        <v>119187</v>
      </c>
      <c r="L59" s="14">
        <f t="shared" si="45"/>
        <v>118697</v>
      </c>
      <c r="M59" s="14">
        <f t="shared" si="45"/>
        <v>345900</v>
      </c>
      <c r="N59" s="14">
        <f t="shared" si="45"/>
        <v>347699</v>
      </c>
      <c r="O59" s="14">
        <f t="shared" si="45"/>
        <v>420069</v>
      </c>
      <c r="P59" s="14">
        <f t="shared" si="45"/>
        <v>420585</v>
      </c>
      <c r="Q59" s="14">
        <f t="shared" si="45"/>
        <v>382039</v>
      </c>
      <c r="R59" s="14">
        <f t="shared" si="45"/>
        <v>379965</v>
      </c>
      <c r="S59" s="14">
        <f t="shared" si="45"/>
        <v>382827</v>
      </c>
      <c r="T59" s="14">
        <f t="shared" si="45"/>
        <v>366341</v>
      </c>
      <c r="U59" s="14">
        <f t="shared" si="45"/>
        <v>376306</v>
      </c>
      <c r="V59" s="14">
        <f t="shared" si="45"/>
        <v>389884</v>
      </c>
      <c r="W59" s="14">
        <f t="shared" si="45"/>
        <v>413865</v>
      </c>
      <c r="X59" s="14">
        <f t="shared" si="45"/>
        <v>441185.99900000001</v>
      </c>
      <c r="Y59" s="14">
        <f t="shared" si="45"/>
        <v>448106</v>
      </c>
      <c r="Z59" s="14">
        <f t="shared" si="45"/>
        <v>480500</v>
      </c>
    </row>
    <row r="60" spans="2:43" s="3" customFormat="1" x14ac:dyDescent="0.35">
      <c r="B60" s="3" t="s">
        <v>64</v>
      </c>
    </row>
    <row r="61" spans="2:43" s="6" customFormat="1" x14ac:dyDescent="0.35">
      <c r="B61" s="6" t="s">
        <v>65</v>
      </c>
      <c r="I61" s="6" cm="1">
        <f t="array" ref="I61:Z61">_xldudf_WISE($B$1,"Operating Cash Flow",I$5:Z$5,I$2:Z$2, 1000)</f>
        <v>-5191</v>
      </c>
      <c r="J61" s="6">
        <v>-155</v>
      </c>
      <c r="K61" s="6">
        <v>3136</v>
      </c>
      <c r="L61" s="6">
        <v>-269</v>
      </c>
      <c r="M61" s="6">
        <v>-15948</v>
      </c>
      <c r="N61" s="6">
        <v>601</v>
      </c>
      <c r="O61" s="6">
        <v>-15960</v>
      </c>
      <c r="P61" s="6">
        <v>-3105</v>
      </c>
      <c r="Q61" s="6">
        <v>-19403</v>
      </c>
      <c r="R61" s="6">
        <v>-6394</v>
      </c>
      <c r="S61" s="6">
        <v>5985</v>
      </c>
      <c r="T61" s="6">
        <v>-6719</v>
      </c>
      <c r="U61" s="6">
        <v>9483</v>
      </c>
      <c r="V61" s="6">
        <v>16826</v>
      </c>
      <c r="W61" s="6">
        <v>25191</v>
      </c>
      <c r="X61" s="6">
        <v>23916</v>
      </c>
      <c r="Y61" s="6">
        <v>25838</v>
      </c>
      <c r="Z61" s="6">
        <v>53594</v>
      </c>
      <c r="AM61" s="6" cm="1">
        <f t="array" ref="AM61:AQ61">_xldudf_WISE($B$1, "Operating Cash Flow", AM$2:AQ$2,,1000)</f>
        <v>-74867</v>
      </c>
      <c r="AN61" s="6">
        <v>-2479</v>
      </c>
      <c r="AO61" s="6">
        <v>-34412</v>
      </c>
      <c r="AP61" s="6">
        <v>-26531</v>
      </c>
      <c r="AQ61" s="6">
        <v>75416</v>
      </c>
    </row>
    <row r="62" spans="2:43" s="7" customFormat="1" x14ac:dyDescent="0.35">
      <c r="B62" s="7" t="s">
        <v>66</v>
      </c>
      <c r="I62" s="7">
        <f>I61-I63</f>
        <v>725</v>
      </c>
      <c r="J62" s="7">
        <f t="shared" ref="J62:Z62" si="46">J61-J63</f>
        <v>1126</v>
      </c>
      <c r="K62" s="7">
        <f t="shared" si="46"/>
        <v>1093</v>
      </c>
      <c r="L62" s="7">
        <f t="shared" si="46"/>
        <v>1289</v>
      </c>
      <c r="M62" s="7">
        <f t="shared" si="46"/>
        <v>803</v>
      </c>
      <c r="N62" s="7">
        <f t="shared" si="46"/>
        <v>1152</v>
      </c>
      <c r="O62" s="7">
        <f t="shared" si="46"/>
        <v>1566</v>
      </c>
      <c r="P62" s="7">
        <f t="shared" si="46"/>
        <v>1486</v>
      </c>
      <c r="Q62" s="7">
        <f t="shared" si="46"/>
        <v>1297</v>
      </c>
      <c r="R62" s="7">
        <f t="shared" si="46"/>
        <v>1376</v>
      </c>
      <c r="S62" s="7">
        <f t="shared" si="46"/>
        <v>1961</v>
      </c>
      <c r="T62" s="7">
        <f t="shared" si="46"/>
        <v>2613</v>
      </c>
      <c r="U62" s="7">
        <f t="shared" si="46"/>
        <v>2510</v>
      </c>
      <c r="V62" s="7">
        <f t="shared" si="46"/>
        <v>6864</v>
      </c>
      <c r="W62" s="7">
        <f t="shared" si="46"/>
        <v>5920</v>
      </c>
      <c r="X62" s="7">
        <f t="shared" si="46"/>
        <v>11198</v>
      </c>
      <c r="Y62" s="7">
        <f t="shared" si="46"/>
        <v>13958</v>
      </c>
      <c r="Z62" s="7">
        <f t="shared" si="46"/>
        <v>6026</v>
      </c>
      <c r="AM62" s="7">
        <f t="shared" ref="AM62" si="47">AM61-AM63</f>
        <v>1787</v>
      </c>
      <c r="AN62" s="7">
        <f t="shared" ref="AN62" si="48">AN61-AN63</f>
        <v>4233</v>
      </c>
      <c r="AO62" s="7">
        <f t="shared" ref="AO62" si="49">AO61-AO63</f>
        <v>5007</v>
      </c>
      <c r="AP62" s="7">
        <f t="shared" ref="AP62" si="50">AP61-AP63</f>
        <v>7247</v>
      </c>
      <c r="AQ62" s="7">
        <f t="shared" ref="AQ62" si="51">AQ61-AQ63</f>
        <v>26492</v>
      </c>
    </row>
    <row r="63" spans="2:43" s="6" customFormat="1" x14ac:dyDescent="0.35">
      <c r="B63" s="14" t="s">
        <v>67</v>
      </c>
      <c r="I63" s="6" cm="1">
        <f t="array" ref="I63:Z63">_xldudf_WISE($B$1,"Free Cash Flow",I$5:Z$5,I$2:Z$2, 1000)</f>
        <v>-5916</v>
      </c>
      <c r="J63" s="6">
        <v>-1281</v>
      </c>
      <c r="K63" s="6">
        <v>2043</v>
      </c>
      <c r="L63" s="6">
        <v>-1558</v>
      </c>
      <c r="M63" s="6">
        <v>-16751</v>
      </c>
      <c r="N63" s="6">
        <v>-551</v>
      </c>
      <c r="O63" s="6">
        <v>-17526</v>
      </c>
      <c r="P63" s="6">
        <v>-4591</v>
      </c>
      <c r="Q63" s="6">
        <v>-20700</v>
      </c>
      <c r="R63" s="6">
        <v>-7770</v>
      </c>
      <c r="S63" s="6">
        <v>4024</v>
      </c>
      <c r="T63" s="6">
        <v>-9332</v>
      </c>
      <c r="U63" s="6">
        <v>6973</v>
      </c>
      <c r="V63" s="6">
        <v>9962</v>
      </c>
      <c r="W63" s="6">
        <v>19271</v>
      </c>
      <c r="X63" s="6">
        <v>12718</v>
      </c>
      <c r="Y63" s="6">
        <v>11880</v>
      </c>
      <c r="Z63" s="6">
        <v>47568</v>
      </c>
      <c r="AM63" s="6" cm="1">
        <f t="array" ref="AM63:AQ63">_xldudf_WISE($B$1, "Free Cash Flow", AM$2:AQ$2,,1000)</f>
        <v>-76654</v>
      </c>
      <c r="AN63" s="6">
        <v>-6712</v>
      </c>
      <c r="AO63" s="6">
        <v>-39419</v>
      </c>
      <c r="AP63" s="6">
        <v>-33778</v>
      </c>
      <c r="AQ63" s="6">
        <v>48924</v>
      </c>
    </row>
    <row r="65" spans="2:50" s="6" customFormat="1" x14ac:dyDescent="0.35">
      <c r="B65" s="6" t="s">
        <v>68</v>
      </c>
      <c r="I65" s="6" cm="1">
        <f t="array" ref="I65:Z65">_xldudf_WISE($B$1,"Stock Based Compensation",I$5:Z$5,I$2:Z$2, 1000)</f>
        <v>1404</v>
      </c>
      <c r="J65" s="6">
        <v>1925</v>
      </c>
      <c r="K65" s="6">
        <v>1414</v>
      </c>
      <c r="L65" s="6">
        <v>1088</v>
      </c>
      <c r="M65" s="6">
        <v>34230</v>
      </c>
      <c r="N65" s="6">
        <v>9160</v>
      </c>
      <c r="O65" s="6">
        <v>11869</v>
      </c>
      <c r="P65" s="6">
        <v>11952</v>
      </c>
      <c r="Q65" s="6">
        <v>8856</v>
      </c>
      <c r="R65" s="6">
        <v>10632</v>
      </c>
      <c r="S65" s="6">
        <v>10979</v>
      </c>
      <c r="T65" s="6">
        <v>12350</v>
      </c>
      <c r="U65" s="6">
        <v>14167</v>
      </c>
      <c r="V65" s="6">
        <v>16845</v>
      </c>
      <c r="W65" s="6">
        <v>17277</v>
      </c>
      <c r="X65" s="6">
        <v>17791</v>
      </c>
      <c r="Y65" s="6">
        <v>19032</v>
      </c>
      <c r="Z65" s="6">
        <v>0</v>
      </c>
    </row>
    <row r="66" spans="2:50" s="6" customFormat="1" x14ac:dyDescent="0.35">
      <c r="B66" s="6" t="s">
        <v>69</v>
      </c>
      <c r="I66" s="6" cm="1">
        <f t="array" ref="I66:Z66">_xldudf_WISE($B$1,"Common Stock Issued",I$5:Z$5,I$2:Z$2, 1000)</f>
        <v>0</v>
      </c>
      <c r="J66" s="6">
        <v>0</v>
      </c>
      <c r="K66" s="6">
        <v>0</v>
      </c>
      <c r="L66" s="6">
        <v>0</v>
      </c>
      <c r="M66" s="6">
        <v>185779</v>
      </c>
      <c r="N66" s="6">
        <v>118</v>
      </c>
      <c r="O66" s="6">
        <v>292</v>
      </c>
      <c r="P66" s="6">
        <v>686</v>
      </c>
      <c r="Q66" s="6">
        <v>891</v>
      </c>
      <c r="R66" s="6">
        <v>1132</v>
      </c>
      <c r="S66" s="6">
        <v>687</v>
      </c>
      <c r="T66" s="6">
        <v>2246</v>
      </c>
      <c r="U66" s="6">
        <v>245</v>
      </c>
      <c r="V66" s="6">
        <v>1213</v>
      </c>
      <c r="W66" s="6">
        <v>1131</v>
      </c>
      <c r="X66" s="6">
        <v>2031</v>
      </c>
      <c r="Y66" s="6">
        <v>5070</v>
      </c>
      <c r="Z66" s="6">
        <v>13024</v>
      </c>
    </row>
    <row r="67" spans="2:50" s="6" customFormat="1" x14ac:dyDescent="0.35">
      <c r="B67" s="6" t="s">
        <v>70</v>
      </c>
      <c r="I67" s="6" cm="1">
        <f t="array" ref="I67:Z67">_xldudf_WISE($B$1,"Common Stock Repurchased",I$5:Z$5,I$2:Z$2, 1000)</f>
        <v>-18</v>
      </c>
      <c r="J67" s="6">
        <v>0</v>
      </c>
      <c r="K67" s="6">
        <v>0</v>
      </c>
      <c r="L67" s="6">
        <v>0</v>
      </c>
      <c r="M67" s="6">
        <v>-22027</v>
      </c>
      <c r="N67" s="6">
        <v>-4458</v>
      </c>
      <c r="O67" s="6">
        <v>-776</v>
      </c>
      <c r="P67" s="6">
        <v>-764</v>
      </c>
      <c r="Q67" s="6">
        <v>-404</v>
      </c>
      <c r="R67" s="6">
        <v>-779</v>
      </c>
      <c r="S67" s="6">
        <v>-1181</v>
      </c>
      <c r="T67" s="6">
        <v>-1537</v>
      </c>
      <c r="U67" s="6">
        <v>-3657</v>
      </c>
      <c r="V67" s="6">
        <v>-3754</v>
      </c>
      <c r="W67" s="6">
        <v>-2690</v>
      </c>
      <c r="X67" s="6">
        <v>-1999</v>
      </c>
      <c r="Y67" s="6">
        <v>-28064</v>
      </c>
      <c r="Z67" s="6">
        <v>-19932</v>
      </c>
    </row>
    <row r="68" spans="2:50" s="6" customFormat="1" x14ac:dyDescent="0.35">
      <c r="B68" s="6" t="s">
        <v>71</v>
      </c>
      <c r="I68" s="6" cm="1">
        <f t="array" ref="I68:Z68">_xldudf_WISE($B$1,"Dividends Paid",I$5:Z$5,I$2:Z$2, 1000)</f>
        <v>0</v>
      </c>
      <c r="J68" s="6">
        <v>0</v>
      </c>
      <c r="K68" s="6">
        <v>0</v>
      </c>
      <c r="L68" s="6">
        <v>-1742.713</v>
      </c>
      <c r="M68" s="6">
        <v>0</v>
      </c>
      <c r="N68" s="6">
        <v>0</v>
      </c>
      <c r="O68" s="6">
        <v>0</v>
      </c>
      <c r="P68" s="6">
        <v>0</v>
      </c>
      <c r="Q68" s="6">
        <v>0</v>
      </c>
      <c r="R68" s="6">
        <v>0</v>
      </c>
      <c r="S68" s="6">
        <v>0</v>
      </c>
      <c r="T68" s="6">
        <v>0</v>
      </c>
      <c r="U68" s="6">
        <v>0</v>
      </c>
      <c r="V68" s="6">
        <v>0</v>
      </c>
      <c r="W68" s="6">
        <v>0</v>
      </c>
      <c r="X68" s="6">
        <v>0</v>
      </c>
      <c r="Y68" s="6">
        <v>0</v>
      </c>
      <c r="Z68" s="6">
        <v>0</v>
      </c>
    </row>
    <row r="70" spans="2:50" s="15" customFormat="1" x14ac:dyDescent="0.35">
      <c r="B70" s="15" t="s">
        <v>72</v>
      </c>
    </row>
    <row r="71" spans="2:50" s="8" customFormat="1" x14ac:dyDescent="0.35">
      <c r="B71" s="8" t="s">
        <v>28</v>
      </c>
      <c r="I71" s="8" t="e">
        <f>(I24-E24)/ABS(E24)</f>
        <v>#DIV/0!</v>
      </c>
      <c r="J71" s="8" t="e">
        <f t="shared" ref="J71:Y71" si="52">(J24-F24)/ABS(F24)</f>
        <v>#DIV/0!</v>
      </c>
      <c r="K71" s="8" t="e">
        <f t="shared" si="52"/>
        <v>#DIV/0!</v>
      </c>
      <c r="L71" s="8" t="e">
        <f t="shared" si="52"/>
        <v>#DIV/0!</v>
      </c>
      <c r="M71" s="8">
        <f t="shared" si="52"/>
        <v>0.74014569404251074</v>
      </c>
      <c r="N71" s="8">
        <f t="shared" si="52"/>
        <v>0.69039661319073087</v>
      </c>
      <c r="O71" s="8">
        <f t="shared" si="52"/>
        <v>0.79491336753460462</v>
      </c>
      <c r="P71" s="8">
        <f t="shared" si="52"/>
        <v>1.0426132252930111</v>
      </c>
      <c r="Q71" s="8">
        <f t="shared" si="52"/>
        <v>0.9366517566999274</v>
      </c>
      <c r="R71" s="8">
        <f t="shared" si="52"/>
        <v>0.87113622882752262</v>
      </c>
      <c r="S71" s="8">
        <f t="shared" si="52"/>
        <v>0.95267819826621547</v>
      </c>
      <c r="T71" s="8">
        <f t="shared" si="52"/>
        <v>0.97408469993742552</v>
      </c>
      <c r="U71" s="8">
        <f t="shared" si="52"/>
        <v>0.88295793276348777</v>
      </c>
      <c r="V71" s="8">
        <f t="shared" si="52"/>
        <v>0.83080756936678324</v>
      </c>
      <c r="W71" s="8">
        <f t="shared" si="52"/>
        <v>0.56521168770195251</v>
      </c>
      <c r="X71" s="8">
        <f t="shared" si="52"/>
        <v>0.4749675544099089</v>
      </c>
      <c r="Y71" s="8">
        <f t="shared" si="52"/>
        <v>0.45814855585259739</v>
      </c>
      <c r="Z71" s="8">
        <f>(Z24-V24)/ABS(V24)</f>
        <v>0.51818076878679442</v>
      </c>
      <c r="AG71" s="8" t="e">
        <f>(AG24-AF24)/ABS(AF24)</f>
        <v>#DIV/0!</v>
      </c>
      <c r="AH71" s="8" t="e">
        <f t="shared" ref="AH71:AP71" si="53">(AH24-AG24)/ABS(AG24)</f>
        <v>#DIV/0!</v>
      </c>
      <c r="AI71" s="8" t="e">
        <f t="shared" si="53"/>
        <v>#DIV/0!</v>
      </c>
      <c r="AJ71" s="8" t="e">
        <f t="shared" si="53"/>
        <v>#DIV/0!</v>
      </c>
      <c r="AK71" s="8" t="e">
        <f t="shared" si="53"/>
        <v>#DIV/0!</v>
      </c>
      <c r="AL71" s="8" t="e">
        <f t="shared" si="53"/>
        <v>#DIV/0!</v>
      </c>
      <c r="AM71" s="8" t="e">
        <f t="shared" si="53"/>
        <v>#DIV/0!</v>
      </c>
      <c r="AN71" s="8" t="e">
        <f t="shared" si="53"/>
        <v>#DIV/0!</v>
      </c>
      <c r="AO71" s="8" t="e">
        <f t="shared" si="53"/>
        <v>#DIV/0!</v>
      </c>
      <c r="AP71" s="8">
        <f t="shared" si="53"/>
        <v>0.93806045358579948</v>
      </c>
      <c r="AQ71" s="8">
        <f>(AQ24-AP24)/ABS(AP24)</f>
        <v>0.65491273751413892</v>
      </c>
      <c r="AR71" s="8">
        <v>0.6</v>
      </c>
      <c r="AS71" s="8">
        <v>0.6</v>
      </c>
      <c r="AT71" s="8">
        <v>0.6</v>
      </c>
      <c r="AU71" s="8">
        <v>0.6</v>
      </c>
      <c r="AV71" s="8">
        <v>0.3</v>
      </c>
      <c r="AW71" s="8">
        <v>0.3</v>
      </c>
      <c r="AX71" s="8">
        <v>0.3</v>
      </c>
    </row>
    <row r="73" spans="2:50" s="8" customFormat="1" x14ac:dyDescent="0.35">
      <c r="B73" s="8" t="s">
        <v>67</v>
      </c>
      <c r="AG73" s="8" t="e">
        <f>(AG63-AF63)/ABS(AF63)</f>
        <v>#DIV/0!</v>
      </c>
      <c r="AH73" s="8" t="e">
        <f t="shared" ref="AH73:AP73" si="54">(AH63-AG63)/ABS(AG63)</f>
        <v>#DIV/0!</v>
      </c>
      <c r="AI73" s="8" t="e">
        <f t="shared" si="54"/>
        <v>#DIV/0!</v>
      </c>
      <c r="AJ73" s="8" t="e">
        <f t="shared" si="54"/>
        <v>#DIV/0!</v>
      </c>
      <c r="AK73" s="8" t="e">
        <f t="shared" si="54"/>
        <v>#DIV/0!</v>
      </c>
      <c r="AL73" s="8" t="e">
        <f t="shared" si="54"/>
        <v>#DIV/0!</v>
      </c>
      <c r="AM73" s="8" t="e">
        <f t="shared" si="54"/>
        <v>#DIV/0!</v>
      </c>
      <c r="AN73" s="8">
        <f t="shared" si="54"/>
        <v>0.91243770709943384</v>
      </c>
      <c r="AO73" s="8">
        <f t="shared" si="54"/>
        <v>-4.8729141835518472</v>
      </c>
      <c r="AP73" s="8">
        <f t="shared" si="54"/>
        <v>0.1431035794921231</v>
      </c>
      <c r="AQ73" s="8">
        <f>(AQ63-AP63)/ABS(AP63)</f>
        <v>2.4483983658002249</v>
      </c>
    </row>
    <row r="76" spans="2:50" s="15" customFormat="1" x14ac:dyDescent="0.35">
      <c r="B76" s="15" t="s">
        <v>73</v>
      </c>
    </row>
    <row r="77" spans="2:50" s="8" customFormat="1" x14ac:dyDescent="0.35">
      <c r="B77" s="8" t="s">
        <v>74</v>
      </c>
      <c r="I77" s="8">
        <f>I26/I24</f>
        <v>0.6858596946412534</v>
      </c>
      <c r="J77" s="8">
        <f t="shared" ref="J77:Z77" si="55">J26/J24</f>
        <v>0.71473930481283421</v>
      </c>
      <c r="K77" s="8">
        <f t="shared" si="55"/>
        <v>0.75687251960120028</v>
      </c>
      <c r="L77" s="8">
        <f t="shared" si="55"/>
        <v>0.76911204360198715</v>
      </c>
      <c r="M77" s="8">
        <f t="shared" si="55"/>
        <v>0.76933516840616278</v>
      </c>
      <c r="N77" s="8">
        <f t="shared" si="55"/>
        <v>0.7789659263164832</v>
      </c>
      <c r="O77" s="8">
        <f t="shared" si="55"/>
        <v>0.73978401844336883</v>
      </c>
      <c r="P77" s="8">
        <f t="shared" si="55"/>
        <v>0.73316095821674399</v>
      </c>
      <c r="Q77" s="8">
        <f t="shared" si="55"/>
        <v>0.73786446098268743</v>
      </c>
      <c r="R77" s="8">
        <f t="shared" si="55"/>
        <v>0.76764439121897099</v>
      </c>
      <c r="S77" s="8">
        <f t="shared" si="55"/>
        <v>0.7902248059874617</v>
      </c>
      <c r="T77" s="8">
        <f t="shared" si="55"/>
        <v>0.79147503334270319</v>
      </c>
      <c r="U77" s="8">
        <f t="shared" si="55"/>
        <v>0.80424070870681974</v>
      </c>
      <c r="V77" s="8">
        <f t="shared" si="55"/>
        <v>0.81841355958290041</v>
      </c>
      <c r="W77" s="8">
        <f t="shared" si="55"/>
        <v>0.82624096268620506</v>
      </c>
      <c r="X77" s="8">
        <f t="shared" si="55"/>
        <v>0.82742205588377216</v>
      </c>
      <c r="Y77" s="8">
        <f t="shared" si="55"/>
        <v>0.82357614560827697</v>
      </c>
      <c r="Z77" s="8">
        <f t="shared" si="55"/>
        <v>0.81297204480940799</v>
      </c>
      <c r="AM77" s="8" t="e">
        <f t="shared" ref="AM77:AQ77" si="56">AM26/AM24</f>
        <v>#DIV/0!</v>
      </c>
      <c r="AN77" s="8" t="e">
        <f t="shared" si="56"/>
        <v>#DIV/0!</v>
      </c>
      <c r="AO77" s="8">
        <f t="shared" si="56"/>
        <v>0.75215353945519681</v>
      </c>
      <c r="AP77" s="8">
        <f t="shared" si="56"/>
        <v>0.77568720630992416</v>
      </c>
      <c r="AQ77" s="8">
        <f t="shared" si="56"/>
        <v>0.81989564220183486</v>
      </c>
      <c r="AR77" s="8">
        <v>0.78</v>
      </c>
      <c r="AS77" s="8">
        <v>0.78</v>
      </c>
      <c r="AT77" s="8">
        <v>0.78</v>
      </c>
      <c r="AU77" s="8">
        <v>0.78</v>
      </c>
      <c r="AV77" s="8">
        <v>0.78</v>
      </c>
      <c r="AW77" s="8">
        <v>0.78</v>
      </c>
      <c r="AX77" s="8">
        <v>0.78</v>
      </c>
    </row>
    <row r="78" spans="2:50" s="8" customFormat="1" x14ac:dyDescent="0.35">
      <c r="B78" s="8" t="s">
        <v>75</v>
      </c>
      <c r="I78" s="8">
        <f>I32/I26</f>
        <v>-0.30156651631989911</v>
      </c>
      <c r="J78" s="8">
        <f t="shared" ref="J78:Z78" si="57">J32/J26</f>
        <v>-3.8149793468942407E-2</v>
      </c>
      <c r="K78" s="8">
        <f t="shared" si="57"/>
        <v>-0.10618026025513956</v>
      </c>
      <c r="L78" s="8">
        <f t="shared" si="57"/>
        <v>-0.14505205067101468</v>
      </c>
      <c r="M78" s="8">
        <f t="shared" si="57"/>
        <v>-1.2027977240539667</v>
      </c>
      <c r="N78" s="8">
        <f t="shared" si="57"/>
        <v>-0.36819172113289761</v>
      </c>
      <c r="O78" s="8">
        <f t="shared" si="57"/>
        <v>-0.50410045196092723</v>
      </c>
      <c r="P78" s="8">
        <f t="shared" si="57"/>
        <v>-0.34727366420818706</v>
      </c>
      <c r="Q78" s="8">
        <f t="shared" si="57"/>
        <v>-0.2263229707314463</v>
      </c>
      <c r="R78" s="8">
        <f t="shared" si="57"/>
        <v>-0.23160044048820777</v>
      </c>
      <c r="S78" s="8">
        <f t="shared" si="57"/>
        <v>-0.17459568556525387</v>
      </c>
      <c r="T78" s="8">
        <f t="shared" si="57"/>
        <v>-8.7692784330912751E-2</v>
      </c>
      <c r="U78" s="8">
        <f t="shared" si="57"/>
        <v>-7.3410461137363534E-2</v>
      </c>
      <c r="V78" s="8">
        <f t="shared" si="57"/>
        <v>-5.4278964256749607E-2</v>
      </c>
      <c r="W78" s="8">
        <f t="shared" si="57"/>
        <v>-4.5668097465137635E-2</v>
      </c>
      <c r="X78" s="8">
        <f t="shared" si="57"/>
        <v>-1.9602269942859381E-3</v>
      </c>
      <c r="Y78" s="8">
        <f t="shared" si="57"/>
        <v>4.3226609048647939E-2</v>
      </c>
      <c r="Z78" s="8">
        <f t="shared" si="57"/>
        <v>4.2983013331358892E-2</v>
      </c>
      <c r="AM78" s="8" t="e">
        <f t="shared" ref="AM78:AQ78" si="58">AM32/AM26</f>
        <v>#DIV/0!</v>
      </c>
      <c r="AN78" s="8" t="e">
        <f t="shared" si="58"/>
        <v>#DIV/0!</v>
      </c>
      <c r="AO78" s="8">
        <f t="shared" si="58"/>
        <v>-0.56256907293123515</v>
      </c>
      <c r="AP78" s="8">
        <f t="shared" si="58"/>
        <v>-0.16807756861632112</v>
      </c>
      <c r="AQ78" s="8">
        <f t="shared" si="58"/>
        <v>-4.1195945445059716E-2</v>
      </c>
    </row>
    <row r="79" spans="2:50" s="8" customFormat="1" x14ac:dyDescent="0.35">
      <c r="B79" s="8" t="s">
        <v>76</v>
      </c>
      <c r="I79" s="8">
        <f>I40/I24</f>
        <v>-0.20207564115357748</v>
      </c>
      <c r="J79" s="8">
        <f t="shared" ref="J79:Z79" si="59">J40/J24</f>
        <v>-2.6654411764705881E-2</v>
      </c>
      <c r="K79" s="8">
        <f t="shared" si="59"/>
        <v>-0.1419272093698577</v>
      </c>
      <c r="L79" s="8">
        <f t="shared" si="59"/>
        <v>-0.12612742970144214</v>
      </c>
      <c r="M79" s="8">
        <f t="shared" si="59"/>
        <v>-0.98377107466452574</v>
      </c>
      <c r="N79" s="8">
        <f t="shared" si="59"/>
        <v>-0.15028339814143543</v>
      </c>
      <c r="O79" s="8">
        <f t="shared" si="59"/>
        <v>-0.21507826297979049</v>
      </c>
      <c r="P79" s="8">
        <f t="shared" si="59"/>
        <v>-0.36890636253084452</v>
      </c>
      <c r="Q79" s="8">
        <f t="shared" si="59"/>
        <v>-0.16224806048522417</v>
      </c>
      <c r="R79" s="8">
        <f t="shared" si="59"/>
        <v>-0.17456389845284115</v>
      </c>
      <c r="S79" s="8">
        <f t="shared" si="59"/>
        <v>-0.13003673119942555</v>
      </c>
      <c r="T79" s="8">
        <f t="shared" si="59"/>
        <v>-6.4125643678642125E-2</v>
      </c>
      <c r="U79" s="8">
        <f t="shared" si="59"/>
        <v>-5.1900193950830842E-2</v>
      </c>
      <c r="V79" s="8">
        <f t="shared" si="59"/>
        <v>-3.5130247412366769E-2</v>
      </c>
      <c r="W79" s="8">
        <f t="shared" si="59"/>
        <v>-3.282767017057861E-2</v>
      </c>
      <c r="X79" s="8">
        <f t="shared" si="59"/>
        <v>5.0847663805302914E-3</v>
      </c>
      <c r="Y79" s="8">
        <f t="shared" si="59"/>
        <v>3.9867563477141758E-2</v>
      </c>
      <c r="Z79" s="8">
        <f t="shared" si="59"/>
        <v>4.210703061638281E-2</v>
      </c>
      <c r="AM79" s="8" t="e">
        <f t="shared" ref="AM79:AQ79" si="60">AM40/AM24</f>
        <v>#DIV/0!</v>
      </c>
      <c r="AN79" s="8" t="e">
        <f t="shared" si="60"/>
        <v>#DIV/0!</v>
      </c>
      <c r="AO79" s="8">
        <f t="shared" si="60"/>
        <v>-0.3964462001338836</v>
      </c>
      <c r="AP79" s="8">
        <f t="shared" si="60"/>
        <v>-0.12491175063957063</v>
      </c>
      <c r="AQ79" s="8">
        <f t="shared" si="60"/>
        <v>-2.682683486238532E-2</v>
      </c>
    </row>
    <row r="80" spans="2:50" s="8" customFormat="1" x14ac:dyDescent="0.35">
      <c r="B80" s="8" t="s">
        <v>79</v>
      </c>
      <c r="AM80" s="8" t="e">
        <f>AM37/AM36</f>
        <v>#DIV/0!</v>
      </c>
      <c r="AN80" s="8" t="e">
        <f t="shared" ref="AN80:AP80" si="61">AN37/AN36</f>
        <v>#DIV/0!</v>
      </c>
      <c r="AO80" s="8">
        <f t="shared" si="61"/>
        <v>-2.8304526377544114E-2</v>
      </c>
      <c r="AP80" s="8">
        <f t="shared" si="61"/>
        <v>-4.717770777214689E-4</v>
      </c>
      <c r="AQ80" s="8">
        <f>AQ37/AQ36</f>
        <v>9.1558110426034955E-2</v>
      </c>
      <c r="AR80" s="8">
        <v>0.25</v>
      </c>
      <c r="AS80" s="8">
        <v>0.25</v>
      </c>
      <c r="AT80" s="8">
        <v>0.25</v>
      </c>
      <c r="AU80" s="8">
        <v>0.25</v>
      </c>
      <c r="AV80" s="8">
        <v>0.25</v>
      </c>
      <c r="AW80" s="8">
        <v>0.25</v>
      </c>
      <c r="AX80" s="8">
        <v>0.25</v>
      </c>
    </row>
    <row r="82" spans="2:50" s="15" customFormat="1" x14ac:dyDescent="0.35">
      <c r="B82" s="15" t="s">
        <v>77</v>
      </c>
    </row>
    <row r="83" spans="2:50" s="8" customFormat="1" x14ac:dyDescent="0.35">
      <c r="B83" s="8" t="s">
        <v>31</v>
      </c>
      <c r="I83" s="8">
        <f>I27/I$24</f>
        <v>0.42487443036290456</v>
      </c>
      <c r="J83" s="8">
        <f t="shared" ref="J83:Z83" si="62">J27/J$24</f>
        <v>0.32865418894830661</v>
      </c>
      <c r="K83" s="8">
        <f t="shared" si="62"/>
        <v>0.36545348949762851</v>
      </c>
      <c r="L83" s="8">
        <f t="shared" si="62"/>
        <v>0.46577919259152079</v>
      </c>
      <c r="M83" s="8">
        <f t="shared" si="62"/>
        <v>0.51531138892074779</v>
      </c>
      <c r="N83" s="8">
        <f t="shared" si="62"/>
        <v>0.46042312001581759</v>
      </c>
      <c r="O83" s="8">
        <f t="shared" si="62"/>
        <v>0.51626602672131372</v>
      </c>
      <c r="P83" s="8">
        <f t="shared" si="62"/>
        <v>0.50422082905347165</v>
      </c>
      <c r="Q83" s="8">
        <f t="shared" si="62"/>
        <v>0.47469254002408356</v>
      </c>
      <c r="R83" s="8">
        <f t="shared" si="62"/>
        <v>0.53265588263783104</v>
      </c>
      <c r="S83" s="8">
        <f t="shared" si="62"/>
        <v>0.54172995664061419</v>
      </c>
      <c r="T83" s="8">
        <f t="shared" si="62"/>
        <v>0.51160565300861827</v>
      </c>
      <c r="U83" s="8">
        <f t="shared" si="62"/>
        <v>0.50974996068564238</v>
      </c>
      <c r="V83" s="8">
        <f t="shared" si="62"/>
        <v>0.51569413982838896</v>
      </c>
      <c r="W83" s="8">
        <f t="shared" si="62"/>
        <v>0.512026960859995</v>
      </c>
      <c r="X83" s="8">
        <f t="shared" si="62"/>
        <v>0.51048378267692274</v>
      </c>
      <c r="Y83" s="8">
        <f t="shared" si="62"/>
        <v>0.46932642151769954</v>
      </c>
      <c r="Z83" s="8">
        <f t="shared" si="62"/>
        <v>0.45912535482562855</v>
      </c>
      <c r="AD83" s="6"/>
      <c r="AM83" s="8" t="e">
        <f t="shared" ref="AM83:AQ83" si="63">AM27/AM$24</f>
        <v>#DIV/0!</v>
      </c>
      <c r="AN83" s="8" t="e">
        <f t="shared" si="63"/>
        <v>#DIV/0!</v>
      </c>
      <c r="AO83" s="8">
        <f t="shared" si="63"/>
        <v>0.49986390954766474</v>
      </c>
      <c r="AP83" s="8">
        <f t="shared" si="63"/>
        <v>0.51732534217977821</v>
      </c>
      <c r="AQ83" s="8">
        <f t="shared" si="63"/>
        <v>0.51196674311926604</v>
      </c>
      <c r="AR83" s="8">
        <v>0.5</v>
      </c>
      <c r="AS83" s="8">
        <v>0.5</v>
      </c>
      <c r="AT83" s="8">
        <v>0.5</v>
      </c>
      <c r="AU83" s="8">
        <v>0.5</v>
      </c>
      <c r="AV83" s="8">
        <v>0.5</v>
      </c>
      <c r="AW83" s="8">
        <v>0.5</v>
      </c>
      <c r="AX83" s="8">
        <v>0.5</v>
      </c>
    </row>
    <row r="84" spans="2:50" s="8" customFormat="1" x14ac:dyDescent="0.35">
      <c r="B84" s="8" t="s">
        <v>32</v>
      </c>
      <c r="I84" s="8">
        <f>I28/I$24</f>
        <v>0</v>
      </c>
      <c r="J84" s="8">
        <f t="shared" ref="J84:Z84" si="64">J28/J$24</f>
        <v>0</v>
      </c>
      <c r="K84" s="8">
        <f t="shared" si="64"/>
        <v>0</v>
      </c>
      <c r="L84" s="8">
        <f t="shared" si="64"/>
        <v>0</v>
      </c>
      <c r="M84" s="8">
        <f t="shared" si="64"/>
        <v>0</v>
      </c>
      <c r="N84" s="8">
        <f t="shared" si="64"/>
        <v>0</v>
      </c>
      <c r="O84" s="8">
        <f t="shared" si="64"/>
        <v>0</v>
      </c>
      <c r="P84" s="8">
        <f t="shared" si="64"/>
        <v>0</v>
      </c>
      <c r="Q84" s="8">
        <f t="shared" si="64"/>
        <v>0</v>
      </c>
      <c r="R84" s="8">
        <f t="shared" si="64"/>
        <v>0</v>
      </c>
      <c r="S84" s="8">
        <f t="shared" si="64"/>
        <v>0.15017675163633351</v>
      </c>
      <c r="T84" s="8">
        <f t="shared" si="64"/>
        <v>0.1346925593440309</v>
      </c>
      <c r="U84" s="8">
        <f t="shared" si="64"/>
        <v>0.13724380143628453</v>
      </c>
      <c r="V84" s="8">
        <f t="shared" si="64"/>
        <v>0.14057389664858208</v>
      </c>
      <c r="W84" s="8">
        <f t="shared" si="64"/>
        <v>0.13943158108328665</v>
      </c>
      <c r="X84" s="8">
        <f t="shared" si="64"/>
        <v>0.133156812735434</v>
      </c>
      <c r="Y84" s="8">
        <f t="shared" si="64"/>
        <v>0.13929201821900916</v>
      </c>
      <c r="Z84" s="8">
        <f t="shared" si="64"/>
        <v>0.13132666768045417</v>
      </c>
      <c r="AM84" s="8" t="e">
        <f t="shared" ref="AM84:AQ84" si="65">AM28/AM$24</f>
        <v>#DIV/0!</v>
      </c>
      <c r="AN84" s="8" t="e">
        <f t="shared" si="65"/>
        <v>#DIV/0!</v>
      </c>
      <c r="AO84" s="8">
        <f t="shared" si="65"/>
        <v>0.17505278102678407</v>
      </c>
      <c r="AP84" s="8">
        <f t="shared" si="65"/>
        <v>0.14689817731858587</v>
      </c>
      <c r="AQ84" s="8">
        <f t="shared" si="65"/>
        <v>0.1374506880733945</v>
      </c>
      <c r="AR84" s="8">
        <v>0.15</v>
      </c>
      <c r="AS84" s="8">
        <v>0.15</v>
      </c>
      <c r="AT84" s="8">
        <v>0.15</v>
      </c>
      <c r="AU84" s="8">
        <v>0.15</v>
      </c>
      <c r="AV84" s="8">
        <v>0.15</v>
      </c>
      <c r="AW84" s="8">
        <v>0.15</v>
      </c>
      <c r="AX84" s="8">
        <v>0.15</v>
      </c>
    </row>
    <row r="85" spans="2:50" s="8" customFormat="1" x14ac:dyDescent="0.35">
      <c r="B85" s="8" t="s">
        <v>33</v>
      </c>
      <c r="I85" s="8">
        <f>I29/I$24</f>
        <v>0.46781758307554139</v>
      </c>
      <c r="J85" s="8">
        <f t="shared" ref="J85:Z85" si="66">J29/J$24</f>
        <v>0.41335227272727271</v>
      </c>
      <c r="K85" s="8">
        <f t="shared" si="66"/>
        <v>0.47178395121479044</v>
      </c>
      <c r="L85" s="8">
        <f t="shared" si="66"/>
        <v>0.41489413013070947</v>
      </c>
      <c r="M85" s="8">
        <f t="shared" si="66"/>
        <v>1.1793783690790227</v>
      </c>
      <c r="N85" s="8">
        <f t="shared" si="66"/>
        <v>0.60535161141501348</v>
      </c>
      <c r="O85" s="8">
        <f t="shared" si="66"/>
        <v>0.59644344977282837</v>
      </c>
      <c r="P85" s="8">
        <f t="shared" si="66"/>
        <v>0.48354762157758652</v>
      </c>
      <c r="Q85" s="8">
        <f t="shared" si="66"/>
        <v>0.43016759776536312</v>
      </c>
      <c r="R85" s="8">
        <f t="shared" si="66"/>
        <v>0.41277528772575572</v>
      </c>
      <c r="S85" s="8">
        <f t="shared" si="66"/>
        <v>5.507608605595294E-2</v>
      </c>
      <c r="T85" s="8">
        <f t="shared" si="66"/>
        <v>4.9706045944151719E-2</v>
      </c>
      <c r="U85" s="8">
        <f t="shared" si="66"/>
        <v>5.6340095402841114E-2</v>
      </c>
      <c r="V85" s="8">
        <f t="shared" si="66"/>
        <v>5.6774019777598217E-2</v>
      </c>
      <c r="W85" s="8">
        <f t="shared" si="66"/>
        <v>5.4124632221580156E-2</v>
      </c>
      <c r="X85" s="8">
        <f t="shared" si="66"/>
        <v>5.4355098350086568E-2</v>
      </c>
      <c r="Y85" s="8">
        <f t="shared" si="66"/>
        <v>5.5088416837125363E-2</v>
      </c>
      <c r="Z85" s="8">
        <f t="shared" si="66"/>
        <v>5.9097475669099758E-2</v>
      </c>
      <c r="AM85" s="8" t="e">
        <f t="shared" ref="AM85:AQ85" si="67">AM29/AM$24</f>
        <v>#DIV/0!</v>
      </c>
      <c r="AN85" s="8" t="e">
        <f t="shared" si="67"/>
        <v>#DIV/0!</v>
      </c>
      <c r="AO85" s="8">
        <f t="shared" si="67"/>
        <v>8.2312654940819047E-2</v>
      </c>
      <c r="AP85" s="8">
        <f t="shared" si="67"/>
        <v>5.5487022599427616E-2</v>
      </c>
      <c r="AQ85" s="8">
        <f t="shared" si="67"/>
        <v>5.5306192660550459E-2</v>
      </c>
      <c r="AR85" s="8">
        <v>0.06</v>
      </c>
      <c r="AS85" s="8">
        <v>0.06</v>
      </c>
      <c r="AT85" s="8">
        <v>0.06</v>
      </c>
      <c r="AU85" s="8">
        <v>0.06</v>
      </c>
      <c r="AV85" s="8">
        <v>0.06</v>
      </c>
      <c r="AW85" s="8">
        <v>0.06</v>
      </c>
      <c r="AX85" s="8">
        <v>0.06</v>
      </c>
    </row>
    <row r="86" spans="2:50" s="8" customFormat="1" x14ac:dyDescent="0.35">
      <c r="B86" s="8" t="s">
        <v>34</v>
      </c>
      <c r="I86" s="8">
        <f>I30/I$24</f>
        <v>0</v>
      </c>
      <c r="J86" s="8">
        <f t="shared" ref="J86:Z86" si="68">J30/J$24</f>
        <v>0</v>
      </c>
      <c r="K86" s="8">
        <f t="shared" si="68"/>
        <v>0</v>
      </c>
      <c r="L86" s="8">
        <f t="shared" si="68"/>
        <v>0</v>
      </c>
      <c r="M86" s="8">
        <f t="shared" si="68"/>
        <v>0</v>
      </c>
      <c r="N86" s="8">
        <f t="shared" si="68"/>
        <v>0</v>
      </c>
      <c r="O86" s="8">
        <f t="shared" si="68"/>
        <v>0</v>
      </c>
      <c r="P86" s="8">
        <f t="shared" si="68"/>
        <v>0</v>
      </c>
      <c r="Q86" s="8">
        <f t="shared" si="68"/>
        <v>0</v>
      </c>
      <c r="R86" s="8">
        <f t="shared" si="68"/>
        <v>0</v>
      </c>
      <c r="S86" s="8">
        <f t="shared" si="68"/>
        <v>0.18121185340661161</v>
      </c>
      <c r="T86" s="8">
        <f t="shared" si="68"/>
        <v>0.16487742444812592</v>
      </c>
      <c r="U86" s="8">
        <f t="shared" si="68"/>
        <v>0.15994653247365939</v>
      </c>
      <c r="V86" s="8">
        <f t="shared" si="68"/>
        <v>0.14979414367617069</v>
      </c>
      <c r="W86" s="8">
        <f t="shared" si="68"/>
        <v>0.15839064133498604</v>
      </c>
      <c r="X86" s="8">
        <f t="shared" si="68"/>
        <v>0.1310482971709398</v>
      </c>
      <c r="Y86" s="8">
        <f t="shared" si="68"/>
        <v>0.12426888496644151</v>
      </c>
      <c r="Z86" s="8">
        <f t="shared" si="68"/>
        <v>0.12847855839416059</v>
      </c>
      <c r="AM86" s="8" t="e">
        <f t="shared" ref="AM86:AQ86" si="69">AM30/AM$24</f>
        <v>#DIV/0!</v>
      </c>
      <c r="AN86" s="8" t="e">
        <f t="shared" si="69"/>
        <v>#DIV/0!</v>
      </c>
      <c r="AO86" s="8">
        <f t="shared" si="69"/>
        <v>0.41806251333318623</v>
      </c>
      <c r="AP86" s="8">
        <f t="shared" si="69"/>
        <v>0.18635228385549119</v>
      </c>
      <c r="AQ86" s="8">
        <f t="shared" si="69"/>
        <v>0.14894839449541283</v>
      </c>
      <c r="AR86" s="8">
        <v>0.25</v>
      </c>
      <c r="AS86" s="8">
        <v>0.25</v>
      </c>
      <c r="AT86" s="8">
        <v>0.25</v>
      </c>
      <c r="AU86" s="8">
        <v>0.25</v>
      </c>
      <c r="AV86" s="8">
        <v>0.25</v>
      </c>
      <c r="AW86" s="8">
        <v>0.25</v>
      </c>
      <c r="AX86" s="8">
        <v>0.25</v>
      </c>
    </row>
    <row r="87" spans="2:50" x14ac:dyDescent="0.35">
      <c r="I87" s="8"/>
    </row>
    <row r="89" spans="2:50" s="15" customFormat="1" x14ac:dyDescent="0.35">
      <c r="B89" s="15" t="s">
        <v>80</v>
      </c>
    </row>
    <row r="90" spans="2:50" s="10" customFormat="1" x14ac:dyDescent="0.35">
      <c r="B90" s="10" t="s">
        <v>81</v>
      </c>
      <c r="I90" s="10" cm="1">
        <f t="array" ref="I90:Z90">_xldudf_WISE($B$1,"PE Ratio",I$5:Z$5,I$2:Z$2)</f>
        <v>-14.34197787170562</v>
      </c>
      <c r="J90" s="10">
        <v>-91.569842866972479</v>
      </c>
      <c r="K90" s="10">
        <v>-17.819431378811103</v>
      </c>
      <c r="L90" s="10">
        <v>-55.362130617708921</v>
      </c>
      <c r="M90" s="10">
        <v>-9.849698066979224</v>
      </c>
      <c r="N90" s="10">
        <v>-57.086097731071781</v>
      </c>
      <c r="O90" s="10">
        <v>-23.654291731070824</v>
      </c>
      <c r="P90" s="10">
        <v>-10.581575237476333</v>
      </c>
      <c r="Q90" s="10">
        <v>-16.619024121646568</v>
      </c>
      <c r="R90" s="10">
        <v>-11.701150388104072</v>
      </c>
      <c r="S90" s="10">
        <v>-15.19639007245223</v>
      </c>
      <c r="T90" s="10">
        <v>-30.286953654304575</v>
      </c>
      <c r="U90" s="10">
        <v>-51.028900272176422</v>
      </c>
      <c r="V90" s="10">
        <v>-68.435606923291886</v>
      </c>
      <c r="W90" s="10">
        <v>-43.668136100502181</v>
      </c>
      <c r="X90" s="10">
        <v>378.13368343373492</v>
      </c>
      <c r="Y90" s="10">
        <v>75.095699153486706</v>
      </c>
      <c r="Z90" s="10">
        <v>86.431494933819664</v>
      </c>
      <c r="AM90" s="10" cm="1">
        <f t="array" ref="AM90:AQ90">_xldudf_WISE($B$1, "PE Ratio",AM$2:AQ$2)</f>
        <v>-3.455912452819716</v>
      </c>
      <c r="AN90" s="10">
        <v>-28.49539645578006</v>
      </c>
      <c r="AO90" s="10">
        <v>-11.363834582803111</v>
      </c>
      <c r="AP90" s="10">
        <v>-19.960235226407622</v>
      </c>
      <c r="AQ90" s="10">
        <v>-79.128851473711038</v>
      </c>
    </row>
    <row r="91" spans="2:50" s="10" customFormat="1" x14ac:dyDescent="0.35">
      <c r="B91" s="10" t="s">
        <v>82</v>
      </c>
      <c r="I91" s="10" cm="1">
        <f t="array" ref="I91:Z91">_xldudf_WISE($B$1,"Price To Sales Ratio",I$5:Z$5,I$2:Z$2)</f>
        <v>11.512510727472309</v>
      </c>
      <c r="J91" s="10">
        <v>10.00780034007353</v>
      </c>
      <c r="K91" s="10">
        <v>10.126597776110737</v>
      </c>
      <c r="L91" s="10">
        <v>27.925392466116818</v>
      </c>
      <c r="M91" s="10">
        <v>38.713451805252895</v>
      </c>
      <c r="N91" s="10">
        <v>34.436766132768739</v>
      </c>
      <c r="O91" s="10">
        <v>20.334788372318769</v>
      </c>
      <c r="P91" s="10">
        <v>15.571965004309376</v>
      </c>
      <c r="Q91" s="10">
        <v>10.66357581479361</v>
      </c>
      <c r="R91" s="10">
        <v>8.1106324590755801</v>
      </c>
      <c r="S91" s="10">
        <v>7.9068736768482983</v>
      </c>
      <c r="T91" s="10">
        <v>7.9027243173268422</v>
      </c>
      <c r="U91" s="10">
        <v>10.771252063532</v>
      </c>
      <c r="V91" s="10">
        <v>9.4230951315941365</v>
      </c>
      <c r="W91" s="10">
        <v>5.8304057075240738</v>
      </c>
      <c r="X91" s="10">
        <v>7.635688018765789</v>
      </c>
      <c r="Y91" s="10">
        <v>12.016564489900098</v>
      </c>
      <c r="Z91" s="10">
        <v>14.564066151345802</v>
      </c>
      <c r="AM91" s="10" cm="1">
        <f t="array" ref="AM91:AQ91">_xldudf_WISE($B$1, "Price To Sales Ratio",AM$2:AQ$2)</f>
        <v>3.0166292182465662</v>
      </c>
      <c r="AN91" s="10">
        <v>3.4698576295569281</v>
      </c>
      <c r="AO91" s="10">
        <v>4.4998825478707358</v>
      </c>
      <c r="AP91" s="10">
        <v>2.4879645507063746</v>
      </c>
      <c r="AQ91" s="10">
        <v>2.1366604779816516</v>
      </c>
    </row>
    <row r="92" spans="2:50" s="10" customFormat="1" x14ac:dyDescent="0.35">
      <c r="B92" s="10" t="s">
        <v>83</v>
      </c>
      <c r="I92" s="10" cm="1">
        <f t="array" ref="I92:Z92">_xldudf_WISE($B$1,"PB Ratio",I$5:Z$5,I$2:Z$2)</f>
        <v>7.3719990201925532</v>
      </c>
      <c r="J92" s="10">
        <v>4.0290196944484933</v>
      </c>
      <c r="K92" s="10">
        <v>-2.9194126349055751</v>
      </c>
      <c r="L92" s="10">
        <v>-7.8839980119013573</v>
      </c>
      <c r="M92" s="10">
        <v>6.9247554168347776</v>
      </c>
      <c r="N92" s="10">
        <v>7.1319149717458217</v>
      </c>
      <c r="O92" s="10">
        <v>4.2468802401781769</v>
      </c>
      <c r="P92" s="10">
        <v>3.9415868910611769</v>
      </c>
      <c r="Q92" s="10">
        <v>3.2966740005797721</v>
      </c>
      <c r="R92" s="10">
        <v>2.8868258032213481</v>
      </c>
      <c r="S92" s="10">
        <v>3.6829544546641539</v>
      </c>
      <c r="T92" s="10">
        <v>4.2386443041819977</v>
      </c>
      <c r="U92" s="10">
        <v>6.5703104962829144</v>
      </c>
      <c r="V92" s="10">
        <v>6.1210623736608447</v>
      </c>
      <c r="W92" s="10">
        <v>4.0228241351403993</v>
      </c>
      <c r="X92" s="10">
        <v>5.4736831589778774</v>
      </c>
      <c r="Y92" s="10">
        <v>9.7034380917435445</v>
      </c>
      <c r="Z92" s="10">
        <v>12.700414824983564</v>
      </c>
      <c r="AM92" s="10" cm="1">
        <f t="array" ref="AM92:AQ92">_xldudf_WISE($B$1, "PB Ratio",AM$2:AQ$2)</f>
        <v>-1.8407964565794239</v>
      </c>
      <c r="AN92" s="10">
        <v>-3.5143429837820173</v>
      </c>
      <c r="AO92" s="10">
        <v>3.6561554106311953</v>
      </c>
      <c r="AP92" s="10">
        <v>4.2052483606583673</v>
      </c>
      <c r="AQ92" s="10">
        <v>5.4157293042156338</v>
      </c>
    </row>
    <row r="93" spans="2:50" s="10" customFormat="1" x14ac:dyDescent="0.35">
      <c r="B93" s="10" t="s">
        <v>84</v>
      </c>
      <c r="I93" s="10" cm="1">
        <f t="array" ref="I93:Z93">_xldudf_WISE($B$1,"PFCF Ratio",I$5:Z$5,I$2:Z$2)</f>
        <v>-58.50246957403651</v>
      </c>
      <c r="J93" s="10">
        <v>-280.49965918032791</v>
      </c>
      <c r="K93" s="10">
        <v>204.83187787567303</v>
      </c>
      <c r="L93" s="10">
        <v>-743.23127342747114</v>
      </c>
      <c r="M93" s="10">
        <v>-120.90355905557875</v>
      </c>
      <c r="N93" s="10">
        <v>-3793.1691653901999</v>
      </c>
      <c r="O93" s="10">
        <v>-86.060268055460469</v>
      </c>
      <c r="P93" s="10">
        <v>-287.28596469178825</v>
      </c>
      <c r="Q93" s="10">
        <v>-52.191764256038645</v>
      </c>
      <c r="R93" s="10">
        <v>-118.54153847490348</v>
      </c>
      <c r="S93" s="10">
        <v>284.59243435884696</v>
      </c>
      <c r="T93" s="10">
        <v>-141.59442927882554</v>
      </c>
      <c r="U93" s="10">
        <v>294.68403214685213</v>
      </c>
      <c r="V93" s="10">
        <v>196.66478167034731</v>
      </c>
      <c r="W93" s="10">
        <v>68.587366690363766</v>
      </c>
      <c r="X93" s="10">
        <v>148.06618520993868</v>
      </c>
      <c r="Y93" s="10">
        <v>281.36866672727274</v>
      </c>
      <c r="Z93" s="10">
        <v>96.643086792381439</v>
      </c>
      <c r="AM93" s="10" cm="1">
        <f t="array" ref="AM93:AQ93">_xldudf_WISE($B$1, "PFCF Ratio",AM$2:AQ$2)</f>
        <v>-3.2489742870561225</v>
      </c>
      <c r="AN93" s="10">
        <v>-76.901908730631703</v>
      </c>
      <c r="AO93" s="10">
        <v>-31.036278630863286</v>
      </c>
      <c r="AP93" s="10">
        <v>-38.81071493871751</v>
      </c>
      <c r="AQ93" s="10">
        <v>38.082902804349608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activeCell="B8" sqref="B8"/>
    </sheetView>
  </sheetViews>
  <sheetFormatPr defaultRowHeight="14.5" x14ac:dyDescent="0.35"/>
  <cols>
    <col min="2" max="2" width="15" bestFit="1" customWidth="1"/>
  </cols>
  <sheetData>
    <row r="1" spans="1:4" x14ac:dyDescent="0.35">
      <c r="A1" t="e" vm="1">
        <v>#VALUE!</v>
      </c>
      <c r="B1" s="1"/>
    </row>
    <row r="2" spans="1:4" x14ac:dyDescent="0.35">
      <c r="A2" t="s">
        <v>46</v>
      </c>
      <c r="B2" s="17" cm="1">
        <f t="array" ref="B2">_FV(A1,"Shares outstanding",TRUE)/1000</f>
        <v>216795.3</v>
      </c>
    </row>
    <row r="3" spans="1:4" x14ac:dyDescent="0.35">
      <c r="B3" s="1"/>
    </row>
    <row r="4" spans="1:4" x14ac:dyDescent="0.35">
      <c r="B4" s="1"/>
    </row>
    <row r="5" spans="1:4" s="5" customFormat="1" x14ac:dyDescent="0.35">
      <c r="A5" s="15" t="s">
        <v>28</v>
      </c>
      <c r="B5" s="15"/>
      <c r="C5" s="15"/>
      <c r="D5" s="15"/>
    </row>
    <row r="6" spans="1:4" s="8" customFormat="1" x14ac:dyDescent="0.35">
      <c r="A6" s="8" t="s">
        <v>85</v>
      </c>
      <c r="B6" s="8">
        <v>0.01</v>
      </c>
    </row>
    <row r="7" spans="1:4" s="8" customFormat="1" x14ac:dyDescent="0.35">
      <c r="A7" s="8" t="s">
        <v>86</v>
      </c>
      <c r="B7" s="8">
        <v>0.3</v>
      </c>
    </row>
    <row r="8" spans="1:4" x14ac:dyDescent="0.35">
      <c r="A8" t="s">
        <v>87</v>
      </c>
      <c r="B8" s="16">
        <f>NPV(B7,Model!AY24:EF24)</f>
        <v>42269449.46870061</v>
      </c>
    </row>
    <row r="9" spans="1:4" x14ac:dyDescent="0.35">
      <c r="A9" t="s">
        <v>88</v>
      </c>
      <c r="B9" s="16">
        <f>B8/B2</f>
        <v>194.97401220737078</v>
      </c>
    </row>
    <row r="10" spans="1:4" x14ac:dyDescent="0.35">
      <c r="A10" t="s">
        <v>89</v>
      </c>
      <c r="B10" s="18" cm="1">
        <f t="array" ref="B10">_FV($A$1,"Price")</f>
        <v>14.734999999999999</v>
      </c>
    </row>
    <row r="13" spans="1:4" s="5" customFormat="1" x14ac:dyDescent="0.35">
      <c r="A13" s="15" t="s">
        <v>28</v>
      </c>
      <c r="B13" s="15"/>
      <c r="C13" s="15"/>
      <c r="D13" s="15"/>
    </row>
    <row r="14" spans="1:4" s="8" customFormat="1" x14ac:dyDescent="0.35">
      <c r="A14" s="8" t="s">
        <v>85</v>
      </c>
      <c r="B14" s="8">
        <v>0.01</v>
      </c>
    </row>
    <row r="15" spans="1:4" s="8" customFormat="1" x14ac:dyDescent="0.35">
      <c r="A15" s="8" t="s">
        <v>86</v>
      </c>
      <c r="B15" s="8">
        <v>0.3</v>
      </c>
    </row>
    <row r="16" spans="1:4" x14ac:dyDescent="0.35">
      <c r="A16" t="s">
        <v>87</v>
      </c>
      <c r="B16" s="16">
        <f>NPV(B15,Model!AY40:EF40)</f>
        <v>35576105.232878208</v>
      </c>
    </row>
    <row r="17" spans="1:2" x14ac:dyDescent="0.35">
      <c r="A17" t="s">
        <v>88</v>
      </c>
      <c r="B17" s="16">
        <f>B16/B2</f>
        <v>164.09998386901472</v>
      </c>
    </row>
    <row r="18" spans="1:2" x14ac:dyDescent="0.35">
      <c r="A18" t="s">
        <v>89</v>
      </c>
      <c r="B18" s="18" cm="1">
        <f t="array" ref="B18">_FV($A$1,"Price")</f>
        <v>14.734999999999999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Info</vt:lpstr>
      <vt:lpstr>Model</vt:lpstr>
      <vt:lpstr>Valuations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 Kruta</cp:lastModifiedBy>
  <dcterms:created xsi:type="dcterms:W3CDTF">2015-06-05T18:17:20Z</dcterms:created>
  <dcterms:modified xsi:type="dcterms:W3CDTF">2024-08-29T21:18:21Z</dcterms:modified>
</cp:coreProperties>
</file>