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U/"/>
    </mc:Choice>
  </mc:AlternateContent>
  <xr:revisionPtr revIDLastSave="792" documentId="11_574923A7B64C355DB10AE14BE15D0F8CF00F1182" xr6:coauthVersionLast="47" xr6:coauthVersionMax="47" xr10:uidLastSave="{AF0B41D6-F7CD-42BE-B185-010BA4E183E5}"/>
  <bookViews>
    <workbookView xWindow="0" yWindow="0" windowWidth="19200" windowHeight="21600" activeTab="3" xr2:uid="{00000000-000D-0000-FFFF-FFFF00000000}"/>
  </bookViews>
  <sheets>
    <sheet name="Main" sheetId="1" r:id="rId1"/>
    <sheet name="Info" sheetId="2" r:id="rId2"/>
    <sheet name="Model" sheetId="3" r:id="rId3"/>
    <sheet name="New Model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2" i="8" l="1"/>
  <c r="S58" i="8"/>
  <c r="N58" i="8"/>
  <c r="O58" i="8"/>
  <c r="P58" i="8"/>
  <c r="Q58" i="8"/>
  <c r="R58" i="8"/>
  <c r="S48" i="8"/>
  <c r="S49" i="8"/>
  <c r="S50" i="8"/>
  <c r="S51" i="8"/>
  <c r="N44" i="8"/>
  <c r="O44" i="8"/>
  <c r="P44" i="8"/>
  <c r="Q44" i="8"/>
  <c r="R44" i="8"/>
  <c r="S44" i="8"/>
  <c r="S29" i="8"/>
  <c r="S30" i="8"/>
  <c r="S27" i="8"/>
  <c r="S23" i="8"/>
  <c r="S19" i="8"/>
  <c r="S15" i="8"/>
  <c r="S11" i="8"/>
  <c r="S83" i="8"/>
  <c r="S84" i="8"/>
  <c r="S81" i="8"/>
  <c r="S78" i="8"/>
  <c r="S73" i="8"/>
  <c r="S74" i="8" s="1"/>
  <c r="S68" i="8"/>
  <c r="U2" i="8"/>
  <c r="T2" i="8" s="1"/>
  <c r="S2" i="8" s="1"/>
  <c r="R2" i="8" s="1"/>
  <c r="Q2" i="8" s="1"/>
  <c r="P2" i="8" s="1"/>
  <c r="O2" i="8" s="1"/>
  <c r="N2" i="8" s="1"/>
  <c r="M2" i="8" s="1"/>
  <c r="L2" i="8" s="1"/>
  <c r="F58" i="8"/>
  <c r="G58" i="8"/>
  <c r="H58" i="8"/>
  <c r="I58" i="8"/>
  <c r="J58" i="8"/>
  <c r="K58" i="8"/>
  <c r="M58" i="8"/>
  <c r="T58" i="8"/>
  <c r="U58" i="8"/>
  <c r="V58" i="8"/>
  <c r="W58" i="8"/>
  <c r="X58" i="8"/>
  <c r="Y58" i="8"/>
  <c r="L58" i="8"/>
  <c r="G29" i="8"/>
  <c r="G34" i="8" s="1"/>
  <c r="G39" i="8" s="1"/>
  <c r="H29" i="8"/>
  <c r="H34" i="8" s="1"/>
  <c r="H39" i="8" s="1"/>
  <c r="I29" i="8"/>
  <c r="I37" i="8" s="1"/>
  <c r="J29" i="8"/>
  <c r="J37" i="8" s="1"/>
  <c r="K29" i="8"/>
  <c r="K37" i="8" s="1"/>
  <c r="L29" i="8"/>
  <c r="L37" i="8" s="1"/>
  <c r="M29" i="8"/>
  <c r="M35" i="8" s="1"/>
  <c r="N29" i="8"/>
  <c r="N35" i="8" s="1"/>
  <c r="O29" i="8"/>
  <c r="O38" i="8" s="1"/>
  <c r="P29" i="8"/>
  <c r="P38" i="8" s="1"/>
  <c r="G30" i="8"/>
  <c r="H30" i="8"/>
  <c r="I30" i="8"/>
  <c r="J30" i="8"/>
  <c r="K30" i="8"/>
  <c r="L30" i="8"/>
  <c r="M30" i="8"/>
  <c r="N30" i="8"/>
  <c r="O30" i="8"/>
  <c r="P30" i="8"/>
  <c r="F30" i="8"/>
  <c r="F29" i="8"/>
  <c r="F38" i="8" s="1"/>
  <c r="G27" i="8"/>
  <c r="H27" i="8"/>
  <c r="I27" i="8"/>
  <c r="J27" i="8"/>
  <c r="K27" i="8"/>
  <c r="L27" i="8"/>
  <c r="M27" i="8"/>
  <c r="N27" i="8"/>
  <c r="O27" i="8"/>
  <c r="P27" i="8"/>
  <c r="Q27" i="8"/>
  <c r="F27" i="8"/>
  <c r="G23" i="8"/>
  <c r="H23" i="8"/>
  <c r="I23" i="8"/>
  <c r="J23" i="8"/>
  <c r="K23" i="8"/>
  <c r="L23" i="8"/>
  <c r="M23" i="8"/>
  <c r="N23" i="8"/>
  <c r="O23" i="8"/>
  <c r="P23" i="8"/>
  <c r="Q23" i="8"/>
  <c r="F23" i="8"/>
  <c r="G19" i="8"/>
  <c r="H19" i="8"/>
  <c r="I19" i="8"/>
  <c r="J19" i="8"/>
  <c r="K19" i="8"/>
  <c r="L19" i="8"/>
  <c r="M19" i="8"/>
  <c r="N19" i="8"/>
  <c r="O19" i="8"/>
  <c r="P19" i="8"/>
  <c r="F19" i="8"/>
  <c r="G15" i="8"/>
  <c r="H15" i="8"/>
  <c r="I15" i="8"/>
  <c r="J15" i="8"/>
  <c r="K15" i="8"/>
  <c r="L15" i="8"/>
  <c r="M15" i="8"/>
  <c r="N15" i="8"/>
  <c r="O15" i="8"/>
  <c r="P15" i="8"/>
  <c r="F15" i="8"/>
  <c r="G11" i="8"/>
  <c r="H11" i="8"/>
  <c r="I11" i="8"/>
  <c r="J11" i="8"/>
  <c r="K11" i="8"/>
  <c r="L11" i="8"/>
  <c r="M11" i="8"/>
  <c r="N11" i="8"/>
  <c r="O11" i="8"/>
  <c r="P11" i="8"/>
  <c r="Q11" i="8"/>
  <c r="F11" i="8"/>
  <c r="M45" i="8"/>
  <c r="M51" i="8" s="1"/>
  <c r="N45" i="8"/>
  <c r="N51" i="8" s="1"/>
  <c r="O45" i="8"/>
  <c r="O51" i="8" s="1"/>
  <c r="P45" i="8"/>
  <c r="P48" i="8" s="1"/>
  <c r="Q45" i="8"/>
  <c r="Q48" i="8" s="1"/>
  <c r="R45" i="8"/>
  <c r="R48" i="8" s="1"/>
  <c r="Q29" i="8"/>
  <c r="Q34" i="8" s="1"/>
  <c r="R29" i="8"/>
  <c r="R34" i="8" s="1"/>
  <c r="Q30" i="8"/>
  <c r="R30" i="8"/>
  <c r="R27" i="8"/>
  <c r="R23" i="8"/>
  <c r="Q19" i="8"/>
  <c r="R19" i="8"/>
  <c r="Q15" i="8"/>
  <c r="R15" i="8"/>
  <c r="R11" i="8"/>
  <c r="W34" i="8"/>
  <c r="W39" i="8" s="1"/>
  <c r="X34" i="8"/>
  <c r="X39" i="8" s="1"/>
  <c r="Y34" i="8"/>
  <c r="Y39" i="8" s="1"/>
  <c r="W35" i="8"/>
  <c r="X35" i="8"/>
  <c r="Y35" i="8"/>
  <c r="W36" i="8"/>
  <c r="X36" i="8"/>
  <c r="Y36" i="8"/>
  <c r="W37" i="8"/>
  <c r="X37" i="8"/>
  <c r="Y37" i="8"/>
  <c r="W38" i="8"/>
  <c r="X38" i="8"/>
  <c r="Y38" i="8"/>
  <c r="T44" i="8"/>
  <c r="T45" i="8" s="1"/>
  <c r="T48" i="8" s="1"/>
  <c r="U44" i="8"/>
  <c r="W45" i="8"/>
  <c r="W49" i="8" s="1"/>
  <c r="X45" i="8"/>
  <c r="X49" i="8" s="1"/>
  <c r="Y45" i="8"/>
  <c r="Y50" i="8" s="1"/>
  <c r="L45" i="8"/>
  <c r="L48" i="8" s="1"/>
  <c r="L52" i="8" s="1"/>
  <c r="V44" i="8"/>
  <c r="V45" i="8" s="1"/>
  <c r="V49" i="8" s="1"/>
  <c r="M68" i="8"/>
  <c r="N68" i="8"/>
  <c r="O68" i="8"/>
  <c r="P68" i="8"/>
  <c r="Q68" i="8"/>
  <c r="R68" i="8"/>
  <c r="T68" i="8"/>
  <c r="U68" i="8"/>
  <c r="V68" i="8"/>
  <c r="W68" i="8"/>
  <c r="X68" i="8"/>
  <c r="Y68" i="8"/>
  <c r="L68" i="8"/>
  <c r="M73" i="8"/>
  <c r="N73" i="8"/>
  <c r="O73" i="8"/>
  <c r="P73" i="8"/>
  <c r="Q73" i="8"/>
  <c r="R73" i="8"/>
  <c r="T73" i="8"/>
  <c r="U73" i="8"/>
  <c r="V73" i="8"/>
  <c r="W73" i="8"/>
  <c r="X73" i="8"/>
  <c r="Y73" i="8"/>
  <c r="L73" i="8"/>
  <c r="U29" i="8"/>
  <c r="U34" i="8" s="1"/>
  <c r="U30" i="8"/>
  <c r="T30" i="8"/>
  <c r="T29" i="8"/>
  <c r="T34" i="8" s="1"/>
  <c r="V30" i="8"/>
  <c r="V29" i="8"/>
  <c r="V35" i="8" s="1"/>
  <c r="V27" i="8"/>
  <c r="U27" i="8"/>
  <c r="T27" i="8"/>
  <c r="V23" i="8"/>
  <c r="U23" i="8"/>
  <c r="T23" i="8"/>
  <c r="V19" i="8"/>
  <c r="U19" i="8"/>
  <c r="T19" i="8"/>
  <c r="V15" i="8"/>
  <c r="U15" i="8"/>
  <c r="T15" i="8"/>
  <c r="U11" i="8"/>
  <c r="V11" i="8"/>
  <c r="T11" i="8"/>
  <c r="S31" i="8" l="1"/>
  <c r="U35" i="8"/>
  <c r="P31" i="8"/>
  <c r="L31" i="8"/>
  <c r="K35" i="8"/>
  <c r="T35" i="8"/>
  <c r="F31" i="8"/>
  <c r="N31" i="8"/>
  <c r="M31" i="8"/>
  <c r="F35" i="8"/>
  <c r="K31" i="8"/>
  <c r="F37" i="8"/>
  <c r="N38" i="8"/>
  <c r="T37" i="8"/>
  <c r="M38" i="8"/>
  <c r="L38" i="8"/>
  <c r="K38" i="8"/>
  <c r="J38" i="8"/>
  <c r="M36" i="8"/>
  <c r="R31" i="8"/>
  <c r="Q31" i="8"/>
  <c r="R35" i="8"/>
  <c r="H37" i="8"/>
  <c r="Q35" i="8"/>
  <c r="G37" i="8"/>
  <c r="P36" i="8"/>
  <c r="O36" i="8"/>
  <c r="U37" i="8"/>
  <c r="O31" i="8"/>
  <c r="N36" i="8"/>
  <c r="R37" i="8"/>
  <c r="L36" i="8"/>
  <c r="Q37" i="8"/>
  <c r="F34" i="8"/>
  <c r="F39" i="8" s="1"/>
  <c r="L35" i="8"/>
  <c r="J31" i="8"/>
  <c r="F36" i="8"/>
  <c r="J35" i="8"/>
  <c r="I35" i="8"/>
  <c r="H35" i="8"/>
  <c r="I38" i="8"/>
  <c r="G35" i="8"/>
  <c r="I31" i="8"/>
  <c r="H38" i="8"/>
  <c r="P34" i="8"/>
  <c r="V38" i="8"/>
  <c r="V36" i="8"/>
  <c r="V34" i="8"/>
  <c r="H31" i="8"/>
  <c r="G38" i="8"/>
  <c r="K36" i="8"/>
  <c r="O34" i="8"/>
  <c r="U38" i="8"/>
  <c r="U36" i="8"/>
  <c r="G31" i="8"/>
  <c r="P37" i="8"/>
  <c r="J36" i="8"/>
  <c r="N34" i="8"/>
  <c r="T38" i="8"/>
  <c r="T36" i="8"/>
  <c r="O37" i="8"/>
  <c r="I36" i="8"/>
  <c r="M34" i="8"/>
  <c r="R38" i="8"/>
  <c r="R36" i="8"/>
  <c r="N37" i="8"/>
  <c r="H36" i="8"/>
  <c r="L34" i="8"/>
  <c r="L39" i="8" s="1"/>
  <c r="Q38" i="8"/>
  <c r="Q36" i="8"/>
  <c r="M37" i="8"/>
  <c r="G36" i="8"/>
  <c r="K34" i="8"/>
  <c r="K39" i="8" s="1"/>
  <c r="P35" i="8"/>
  <c r="J34" i="8"/>
  <c r="J39" i="8" s="1"/>
  <c r="O35" i="8"/>
  <c r="I34" i="8"/>
  <c r="I39" i="8" s="1"/>
  <c r="V37" i="8"/>
  <c r="L49" i="8"/>
  <c r="L50" i="8"/>
  <c r="X50" i="8"/>
  <c r="W50" i="8"/>
  <c r="T49" i="8"/>
  <c r="R49" i="8"/>
  <c r="L74" i="8"/>
  <c r="L78" i="8" s="1"/>
  <c r="L81" i="8" s="1"/>
  <c r="L83" i="8" s="1"/>
  <c r="Q49" i="8"/>
  <c r="O48" i="8"/>
  <c r="N48" i="8"/>
  <c r="M48" i="8"/>
  <c r="Y51" i="8"/>
  <c r="P49" i="8"/>
  <c r="X51" i="8"/>
  <c r="T50" i="8"/>
  <c r="O49" i="8"/>
  <c r="W51" i="8"/>
  <c r="R50" i="8"/>
  <c r="N49" i="8"/>
  <c r="U45" i="8"/>
  <c r="V51" i="8"/>
  <c r="Q50" i="8"/>
  <c r="M49" i="8"/>
  <c r="V50" i="8"/>
  <c r="P50" i="8"/>
  <c r="Y48" i="8"/>
  <c r="Y52" i="8" s="1"/>
  <c r="T51" i="8"/>
  <c r="O50" i="8"/>
  <c r="X48" i="8"/>
  <c r="X52" i="8" s="1"/>
  <c r="R51" i="8"/>
  <c r="N50" i="8"/>
  <c r="W48" i="8"/>
  <c r="W52" i="8" s="1"/>
  <c r="Q51" i="8"/>
  <c r="M50" i="8"/>
  <c r="V48" i="8"/>
  <c r="L51" i="8"/>
  <c r="P51" i="8"/>
  <c r="Y49" i="8"/>
  <c r="U31" i="8"/>
  <c r="T31" i="8"/>
  <c r="P74" i="8"/>
  <c r="P78" i="8" s="1"/>
  <c r="P81" i="8" s="1"/>
  <c r="P83" i="8" s="1"/>
  <c r="O74" i="8"/>
  <c r="O78" i="8" s="1"/>
  <c r="O81" i="8" s="1"/>
  <c r="O83" i="8" s="1"/>
  <c r="N74" i="8"/>
  <c r="N78" i="8" s="1"/>
  <c r="N81" i="8" s="1"/>
  <c r="N83" i="8" s="1"/>
  <c r="M74" i="8"/>
  <c r="M78" i="8" s="1"/>
  <c r="M81" i="8" s="1"/>
  <c r="M83" i="8" s="1"/>
  <c r="R74" i="8"/>
  <c r="R78" i="8" s="1"/>
  <c r="R81" i="8" s="1"/>
  <c r="V74" i="8"/>
  <c r="V78" i="8" s="1"/>
  <c r="V81" i="8" s="1"/>
  <c r="U74" i="8"/>
  <c r="U78" i="8" s="1"/>
  <c r="U81" i="8" s="1"/>
  <c r="Y74" i="8"/>
  <c r="Y78" i="8" s="1"/>
  <c r="Y81" i="8" s="1"/>
  <c r="X74" i="8"/>
  <c r="X78" i="8" s="1"/>
  <c r="X81" i="8" s="1"/>
  <c r="W74" i="8"/>
  <c r="W78" i="8" s="1"/>
  <c r="W81" i="8" s="1"/>
  <c r="T74" i="8"/>
  <c r="T78" i="8" s="1"/>
  <c r="T81" i="8" s="1"/>
  <c r="Q74" i="8"/>
  <c r="Q78" i="8" s="1"/>
  <c r="Q81" i="8" s="1"/>
  <c r="V31" i="8"/>
  <c r="S128" i="3"/>
  <c r="R128" i="3"/>
  <c r="Q128" i="3"/>
  <c r="P128" i="3"/>
  <c r="O128" i="3"/>
  <c r="N128" i="3"/>
  <c r="M128" i="3"/>
  <c r="L128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R107" i="3"/>
  <c r="R117" i="3" s="1"/>
  <c r="K107" i="3"/>
  <c r="K117" i="3" s="1"/>
  <c r="I107" i="3"/>
  <c r="I117" i="3" s="1"/>
  <c r="H107" i="3"/>
  <c r="H117" i="3" s="1"/>
  <c r="S106" i="3"/>
  <c r="S107" i="3" s="1"/>
  <c r="S117" i="3" s="1"/>
  <c r="R106" i="3"/>
  <c r="Q106" i="3"/>
  <c r="Q107" i="3" s="1"/>
  <c r="Q117" i="3" s="1"/>
  <c r="P106" i="3"/>
  <c r="O106" i="3"/>
  <c r="O107" i="3" s="1"/>
  <c r="O117" i="3" s="1"/>
  <c r="N106" i="3"/>
  <c r="N107" i="3" s="1"/>
  <c r="N117" i="3" s="1"/>
  <c r="M106" i="3"/>
  <c r="M107" i="3" s="1"/>
  <c r="M117" i="3" s="1"/>
  <c r="L106" i="3"/>
  <c r="L107" i="3" s="1"/>
  <c r="L117" i="3" s="1"/>
  <c r="K106" i="3"/>
  <c r="J106" i="3"/>
  <c r="J107" i="3" s="1"/>
  <c r="J117" i="3" s="1"/>
  <c r="I106" i="3"/>
  <c r="H106" i="3"/>
  <c r="S100" i="3"/>
  <c r="R100" i="3"/>
  <c r="Q100" i="3"/>
  <c r="P100" i="3"/>
  <c r="P107" i="3" s="1"/>
  <c r="P117" i="3" s="1"/>
  <c r="O100" i="3"/>
  <c r="N100" i="3"/>
  <c r="M100" i="3"/>
  <c r="L100" i="3"/>
  <c r="K100" i="3"/>
  <c r="J100" i="3"/>
  <c r="I100" i="3"/>
  <c r="H100" i="3"/>
  <c r="S95" i="3"/>
  <c r="Q95" i="3"/>
  <c r="O95" i="3"/>
  <c r="M95" i="3"/>
  <c r="L95" i="3"/>
  <c r="S94" i="3"/>
  <c r="R94" i="3"/>
  <c r="R95" i="3" s="1"/>
  <c r="Q94" i="3"/>
  <c r="P94" i="3"/>
  <c r="P95" i="3" s="1"/>
  <c r="O94" i="3"/>
  <c r="N94" i="3"/>
  <c r="N95" i="3" s="1"/>
  <c r="M94" i="3"/>
  <c r="L94" i="3"/>
  <c r="K94" i="3"/>
  <c r="K95" i="3" s="1"/>
  <c r="J94" i="3"/>
  <c r="I94" i="3"/>
  <c r="I95" i="3" s="1"/>
  <c r="H94" i="3"/>
  <c r="H95" i="3" s="1"/>
  <c r="S85" i="3"/>
  <c r="R85" i="3"/>
  <c r="Q85" i="3"/>
  <c r="P85" i="3"/>
  <c r="O85" i="3"/>
  <c r="N85" i="3"/>
  <c r="M85" i="3"/>
  <c r="L85" i="3"/>
  <c r="K85" i="3"/>
  <c r="J85" i="3"/>
  <c r="J95" i="3" s="1"/>
  <c r="I85" i="3"/>
  <c r="H85" i="3"/>
  <c r="O64" i="3"/>
  <c r="O67" i="3" s="1"/>
  <c r="O69" i="3" s="1"/>
  <c r="O60" i="3"/>
  <c r="K60" i="3"/>
  <c r="K64" i="3" s="1"/>
  <c r="K67" i="3" s="1"/>
  <c r="K69" i="3" s="1"/>
  <c r="J60" i="3"/>
  <c r="J64" i="3" s="1"/>
  <c r="J67" i="3" s="1"/>
  <c r="J69" i="3" s="1"/>
  <c r="S59" i="3"/>
  <c r="R59" i="3"/>
  <c r="Q59" i="3"/>
  <c r="P59" i="3"/>
  <c r="O59" i="3"/>
  <c r="N59" i="3"/>
  <c r="M59" i="3"/>
  <c r="M60" i="3" s="1"/>
  <c r="M64" i="3" s="1"/>
  <c r="M67" i="3" s="1"/>
  <c r="M69" i="3" s="1"/>
  <c r="L59" i="3"/>
  <c r="K59" i="3"/>
  <c r="J59" i="3"/>
  <c r="I59" i="3"/>
  <c r="H59" i="3"/>
  <c r="S53" i="3"/>
  <c r="S60" i="3" s="1"/>
  <c r="S64" i="3" s="1"/>
  <c r="S67" i="3" s="1"/>
  <c r="S69" i="3" s="1"/>
  <c r="R53" i="3"/>
  <c r="R60" i="3" s="1"/>
  <c r="R64" i="3" s="1"/>
  <c r="R67" i="3" s="1"/>
  <c r="R69" i="3" s="1"/>
  <c r="Q53" i="3"/>
  <c r="Q60" i="3" s="1"/>
  <c r="Q64" i="3" s="1"/>
  <c r="Q67" i="3" s="1"/>
  <c r="Q69" i="3" s="1"/>
  <c r="P53" i="3"/>
  <c r="P60" i="3" s="1"/>
  <c r="P64" i="3" s="1"/>
  <c r="P67" i="3" s="1"/>
  <c r="P69" i="3" s="1"/>
  <c r="O53" i="3"/>
  <c r="N53" i="3"/>
  <c r="N60" i="3" s="1"/>
  <c r="N64" i="3" s="1"/>
  <c r="N67" i="3" s="1"/>
  <c r="N69" i="3" s="1"/>
  <c r="M53" i="3"/>
  <c r="L53" i="3"/>
  <c r="L60" i="3" s="1"/>
  <c r="L64" i="3" s="1"/>
  <c r="L67" i="3" s="1"/>
  <c r="L69" i="3" s="1"/>
  <c r="K53" i="3"/>
  <c r="J53" i="3"/>
  <c r="I53" i="3"/>
  <c r="I60" i="3" s="1"/>
  <c r="I64" i="3" s="1"/>
  <c r="I67" i="3" s="1"/>
  <c r="I69" i="3" s="1"/>
  <c r="H53" i="3"/>
  <c r="H60" i="3" s="1"/>
  <c r="H64" i="3" s="1"/>
  <c r="H67" i="3" s="1"/>
  <c r="H69" i="3" s="1"/>
  <c r="S48" i="3"/>
  <c r="R48" i="3"/>
  <c r="Q48" i="3"/>
  <c r="P48" i="3"/>
  <c r="O48" i="3"/>
  <c r="N48" i="3"/>
  <c r="K48" i="3"/>
  <c r="J48" i="3"/>
  <c r="I48" i="3"/>
  <c r="H48" i="3"/>
  <c r="G48" i="3"/>
  <c r="N46" i="3"/>
  <c r="M46" i="3"/>
  <c r="M48" i="3" s="1"/>
  <c r="L46" i="3"/>
  <c r="L48" i="3" s="1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S30" i="3"/>
  <c r="R30" i="3"/>
  <c r="Q30" i="3"/>
  <c r="P30" i="3"/>
  <c r="O30" i="3"/>
  <c r="N30" i="3"/>
  <c r="M30" i="3"/>
  <c r="L30" i="3"/>
  <c r="K30" i="3"/>
  <c r="J30" i="3"/>
  <c r="I30" i="3"/>
  <c r="H30" i="3"/>
  <c r="S29" i="3"/>
  <c r="R29" i="3"/>
  <c r="Q29" i="3"/>
  <c r="P29" i="3"/>
  <c r="O29" i="3"/>
  <c r="N29" i="3"/>
  <c r="M29" i="3"/>
  <c r="L29" i="3"/>
  <c r="K29" i="3"/>
  <c r="J29" i="3"/>
  <c r="I29" i="3"/>
  <c r="H29" i="3"/>
  <c r="S27" i="3"/>
  <c r="R27" i="3"/>
  <c r="Q27" i="3"/>
  <c r="P27" i="3"/>
  <c r="O27" i="3"/>
  <c r="N27" i="3"/>
  <c r="M27" i="3"/>
  <c r="L27" i="3"/>
  <c r="K27" i="3"/>
  <c r="J27" i="3"/>
  <c r="I27" i="3"/>
  <c r="H27" i="3"/>
  <c r="S24" i="3"/>
  <c r="R24" i="3"/>
  <c r="Q24" i="3"/>
  <c r="P24" i="3"/>
  <c r="O24" i="3"/>
  <c r="N24" i="3"/>
  <c r="M24" i="3"/>
  <c r="L24" i="3"/>
  <c r="K24" i="3"/>
  <c r="J24" i="3"/>
  <c r="I24" i="3"/>
  <c r="H24" i="3"/>
  <c r="S22" i="3"/>
  <c r="R22" i="3"/>
  <c r="Q22" i="3"/>
  <c r="P22" i="3"/>
  <c r="O22" i="3"/>
  <c r="N22" i="3"/>
  <c r="M22" i="3"/>
  <c r="L22" i="3"/>
  <c r="K22" i="3"/>
  <c r="J22" i="3"/>
  <c r="I22" i="3"/>
  <c r="H22" i="3"/>
  <c r="S19" i="3"/>
  <c r="R19" i="3"/>
  <c r="Q19" i="3"/>
  <c r="P19" i="3"/>
  <c r="O19" i="3"/>
  <c r="N19" i="3"/>
  <c r="M19" i="3"/>
  <c r="L19" i="3"/>
  <c r="K19" i="3"/>
  <c r="J19" i="3"/>
  <c r="I19" i="3"/>
  <c r="H19" i="3"/>
  <c r="S17" i="3"/>
  <c r="R17" i="3"/>
  <c r="Q17" i="3"/>
  <c r="P17" i="3"/>
  <c r="O17" i="3"/>
  <c r="N17" i="3"/>
  <c r="M17" i="3"/>
  <c r="L17" i="3"/>
  <c r="K17" i="3"/>
  <c r="J17" i="3"/>
  <c r="I17" i="3"/>
  <c r="H17" i="3"/>
  <c r="S14" i="3"/>
  <c r="R14" i="3"/>
  <c r="Q14" i="3"/>
  <c r="P14" i="3"/>
  <c r="O14" i="3"/>
  <c r="N14" i="3"/>
  <c r="M14" i="3"/>
  <c r="L14" i="3"/>
  <c r="K14" i="3"/>
  <c r="J14" i="3"/>
  <c r="I14" i="3"/>
  <c r="H14" i="3"/>
  <c r="S12" i="3"/>
  <c r="R12" i="3"/>
  <c r="Q12" i="3"/>
  <c r="P12" i="3"/>
  <c r="O12" i="3"/>
  <c r="N12" i="3"/>
  <c r="M12" i="3"/>
  <c r="L12" i="3"/>
  <c r="K12" i="3"/>
  <c r="J12" i="3"/>
  <c r="I12" i="3"/>
  <c r="H12" i="3"/>
  <c r="S9" i="3"/>
  <c r="R9" i="3"/>
  <c r="Q9" i="3"/>
  <c r="P9" i="3"/>
  <c r="O9" i="3"/>
  <c r="N9" i="3"/>
  <c r="M9" i="3"/>
  <c r="L9" i="3"/>
  <c r="K9" i="3"/>
  <c r="J9" i="3"/>
  <c r="I9" i="3"/>
  <c r="H9" i="3"/>
  <c r="S7" i="3"/>
  <c r="R7" i="3"/>
  <c r="Q7" i="3"/>
  <c r="P7" i="3"/>
  <c r="O7" i="3"/>
  <c r="N7" i="3"/>
  <c r="M7" i="3"/>
  <c r="L7" i="3"/>
  <c r="K7" i="3"/>
  <c r="J7" i="3"/>
  <c r="I7" i="3"/>
  <c r="H7" i="3"/>
  <c r="R3" i="3"/>
  <c r="Q3" i="3"/>
  <c r="P3" i="3" s="1"/>
  <c r="O3" i="3" s="1"/>
  <c r="N3" i="3" s="1"/>
  <c r="M3" i="3" s="1"/>
  <c r="L3" i="3" s="1"/>
  <c r="K3" i="3" s="1"/>
  <c r="J3" i="3" s="1"/>
  <c r="I3" i="3" s="1"/>
  <c r="H3" i="3" s="1"/>
  <c r="B3" i="1" a="1"/>
  <c r="B3" i="1" s="1"/>
  <c r="B2" i="1" a="1"/>
  <c r="B2" i="1" s="1"/>
  <c r="B4" i="1" s="1"/>
  <c r="L84" i="8" l="1"/>
  <c r="T39" i="8"/>
  <c r="Q39" i="8"/>
  <c r="U39" i="8"/>
  <c r="V39" i="8"/>
  <c r="R39" i="8"/>
  <c r="P52" i="8"/>
  <c r="M39" i="8"/>
  <c r="P39" i="8"/>
  <c r="Q52" i="8"/>
  <c r="N39" i="8"/>
  <c r="O39" i="8"/>
  <c r="M52" i="8"/>
  <c r="N52" i="8"/>
  <c r="O52" i="8"/>
  <c r="R52" i="8"/>
  <c r="T52" i="8"/>
  <c r="U49" i="8"/>
  <c r="U48" i="8"/>
  <c r="U50" i="8"/>
  <c r="V52" i="8"/>
  <c r="U51" i="8"/>
  <c r="N84" i="8"/>
  <c r="O84" i="8"/>
  <c r="P84" i="8"/>
  <c r="M84" i="8"/>
  <c r="X84" i="8"/>
  <c r="X83" i="8"/>
  <c r="W84" i="8"/>
  <c r="W83" i="8"/>
  <c r="Y84" i="8"/>
  <c r="Y83" i="8"/>
  <c r="U84" i="8"/>
  <c r="U83" i="8"/>
  <c r="V84" i="8"/>
  <c r="V83" i="8"/>
  <c r="T84" i="8"/>
  <c r="T83" i="8"/>
  <c r="R84" i="8"/>
  <c r="R83" i="8"/>
  <c r="Q84" i="8"/>
  <c r="Q83" i="8"/>
  <c r="J71" i="3"/>
  <c r="J72" i="3"/>
  <c r="R71" i="3"/>
  <c r="R72" i="3"/>
  <c r="P71" i="3"/>
  <c r="P72" i="3"/>
  <c r="S71" i="3"/>
  <c r="S72" i="3"/>
  <c r="Q71" i="3"/>
  <c r="Q72" i="3"/>
  <c r="O71" i="3"/>
  <c r="O72" i="3"/>
  <c r="H71" i="3"/>
  <c r="H72" i="3"/>
  <c r="N71" i="3"/>
  <c r="N72" i="3"/>
  <c r="M71" i="3"/>
  <c r="M72" i="3"/>
  <c r="I71" i="3"/>
  <c r="I72" i="3"/>
  <c r="K71" i="3"/>
  <c r="K72" i="3"/>
  <c r="L71" i="3"/>
  <c r="L72" i="3"/>
  <c r="U52" i="8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<sst xmlns="http://schemas.openxmlformats.org/spreadsheetml/2006/main" count="213" uniqueCount="146">
  <si>
    <t>Price</t>
  </si>
  <si>
    <t>Shares</t>
  </si>
  <si>
    <t>MC</t>
  </si>
  <si>
    <t>Cash</t>
  </si>
  <si>
    <t>Debt</t>
  </si>
  <si>
    <t>EV</t>
  </si>
  <si>
    <t>Company Name</t>
  </si>
  <si>
    <t>Micron Technology, Inc.</t>
  </si>
  <si>
    <t>Ticker</t>
  </si>
  <si>
    <t>MU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</si>
  <si>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</si>
  <si>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</si>
  <si>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</si>
  <si>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</si>
  <si>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</si>
  <si>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</si>
  <si>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</si>
  <si>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</si>
  <si>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</si>
  <si>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Revenue Breakdown *in millions, USD</t>
  </si>
  <si>
    <t>Compute and Networking Business Unite (CNBU)</t>
  </si>
  <si>
    <t xml:space="preserve">Revenue  </t>
  </si>
  <si>
    <t>Expenses</t>
  </si>
  <si>
    <t>Operating Income</t>
  </si>
  <si>
    <t>Margin</t>
  </si>
  <si>
    <t>Mobile Business Unit (MBU)</t>
  </si>
  <si>
    <t>Embedded Business Unit (EBU)</t>
  </si>
  <si>
    <t>Storage Business Unit (SBU)</t>
  </si>
  <si>
    <t>Other</t>
  </si>
  <si>
    <t>Total Revenue</t>
  </si>
  <si>
    <t>Revenue by Region</t>
  </si>
  <si>
    <t>United States</t>
  </si>
  <si>
    <t>Taiwan</t>
  </si>
  <si>
    <t>Mainland China</t>
  </si>
  <si>
    <t>Japan</t>
  </si>
  <si>
    <t>Hong Kong</t>
  </si>
  <si>
    <t>Other Asia Pacific</t>
  </si>
  <si>
    <t xml:space="preserve">Other </t>
  </si>
  <si>
    <t>Revenue by Product</t>
  </si>
  <si>
    <t>DRAM</t>
  </si>
  <si>
    <t>NAND</t>
  </si>
  <si>
    <t>Other (primarily 3D Xpoint memory and NOR)</t>
  </si>
  <si>
    <t>Income Statement *in millions, USD</t>
  </si>
  <si>
    <t>Revenue</t>
  </si>
  <si>
    <t>COGs</t>
  </si>
  <si>
    <t>Gross Profit</t>
  </si>
  <si>
    <t>Operating Expenses</t>
  </si>
  <si>
    <t>R&amp;D</t>
  </si>
  <si>
    <t>SG&amp;A</t>
  </si>
  <si>
    <t>Restructure and asset impairments</t>
  </si>
  <si>
    <t>Other operating expense (income)</t>
  </si>
  <si>
    <t>Total Operating Expenses</t>
  </si>
  <si>
    <t>Interest income</t>
  </si>
  <si>
    <t>Interest expense</t>
  </si>
  <si>
    <t>Other non-operating income (expense), net</t>
  </si>
  <si>
    <t>Income before tax</t>
  </si>
  <si>
    <t>Tax</t>
  </si>
  <si>
    <t>Equity in net income (loss) of equity method investments</t>
  </si>
  <si>
    <t>Net Income</t>
  </si>
  <si>
    <t>Net income attributalbe to noncontrolling intersts</t>
  </si>
  <si>
    <t>Net Income attributable to Micron</t>
  </si>
  <si>
    <t>EPS - Basic</t>
  </si>
  <si>
    <t>EPS - Diluted</t>
  </si>
  <si>
    <t>Shares - Basic</t>
  </si>
  <si>
    <t>Shares - Diluted</t>
  </si>
  <si>
    <t>Balance Sheet</t>
  </si>
  <si>
    <t>Current Assets</t>
  </si>
  <si>
    <t>Cash &amp; cash equivalents</t>
  </si>
  <si>
    <t>Short-term investments</t>
  </si>
  <si>
    <t>AR</t>
  </si>
  <si>
    <t>Inventories</t>
  </si>
  <si>
    <t>Assets held for sale</t>
  </si>
  <si>
    <t>Other current assets</t>
  </si>
  <si>
    <t>Total Current Assets</t>
  </si>
  <si>
    <t>Long-term marketable investments</t>
  </si>
  <si>
    <t>PP&amp;E</t>
  </si>
  <si>
    <t>Operating lease right-of-use assets</t>
  </si>
  <si>
    <t>Intangible assets</t>
  </si>
  <si>
    <t>deferred tax assets</t>
  </si>
  <si>
    <t>Goodwill</t>
  </si>
  <si>
    <t>Other non-current Assets</t>
  </si>
  <si>
    <t>Total Non-current Assets</t>
  </si>
  <si>
    <t>Total Assets</t>
  </si>
  <si>
    <t>Current Liabilities</t>
  </si>
  <si>
    <t>AP &amp; Accrued expenses</t>
  </si>
  <si>
    <t>Current Debt</t>
  </si>
  <si>
    <t>Other current liabilities</t>
  </si>
  <si>
    <t>Total Current Liabilities</t>
  </si>
  <si>
    <t>Non-current Liabilities</t>
  </si>
  <si>
    <t>Long-term debt</t>
  </si>
  <si>
    <t>Noncurrent operating lease liabilities</t>
  </si>
  <si>
    <t>Noncurrent unearned government incentives</t>
  </si>
  <si>
    <t>Other noncurrent liabilities</t>
  </si>
  <si>
    <t>Total Non-current Liabilities</t>
  </si>
  <si>
    <t>Total Liabilities</t>
  </si>
  <si>
    <t>Equity</t>
  </si>
  <si>
    <t>Redeemable noncontrolling interests</t>
  </si>
  <si>
    <t>Common stock</t>
  </si>
  <si>
    <t>Additional capital</t>
  </si>
  <si>
    <t>Retained earnings</t>
  </si>
  <si>
    <t>Treasury Stock</t>
  </si>
  <si>
    <t>Accumulated other comprehensive income</t>
  </si>
  <si>
    <t>Total Micron Shareholders' Equity</t>
  </si>
  <si>
    <t>Noncontrolling interest in subsidiary</t>
  </si>
  <si>
    <t>Total Equity &amp; Liabilities</t>
  </si>
  <si>
    <t>Cash Flow</t>
  </si>
  <si>
    <t>Operating Cash Flow</t>
  </si>
  <si>
    <t>CapEx</t>
  </si>
  <si>
    <t>FCF</t>
  </si>
  <si>
    <t>Share buyback - common stock</t>
  </si>
  <si>
    <t>Share buyback - treasury stock</t>
  </si>
  <si>
    <t xml:space="preserve">Dividends </t>
  </si>
  <si>
    <t>Dividends per share</t>
  </si>
  <si>
    <t>EPS</t>
  </si>
  <si>
    <t>Fiscal Year</t>
  </si>
  <si>
    <t>Fiscal Period</t>
  </si>
  <si>
    <t>Period Of Report</t>
  </si>
  <si>
    <t xml:space="preserve">Segments </t>
  </si>
  <si>
    <t>Compute &amp; Networking Business Unit (CNBU)</t>
  </si>
  <si>
    <t>Mobile Business Unit</t>
  </si>
  <si>
    <t>Embedded Business Unit</t>
  </si>
  <si>
    <t>Storage Business Unit</t>
  </si>
  <si>
    <t>All other</t>
  </si>
  <si>
    <t xml:space="preserve">Total </t>
  </si>
  <si>
    <t>Restructuring &amp; impairment</t>
  </si>
  <si>
    <t>Other non-operating income</t>
  </si>
  <si>
    <t>Tax (expense)</t>
  </si>
  <si>
    <t>Equity in method investees</t>
  </si>
  <si>
    <t xml:space="preserve">EPS - Diluted </t>
  </si>
  <si>
    <t xml:space="preserve">Shares </t>
  </si>
  <si>
    <t xml:space="preserve">Geographic </t>
  </si>
  <si>
    <t>China</t>
  </si>
  <si>
    <t>Geographic Mix</t>
  </si>
  <si>
    <t>Total Mix %</t>
  </si>
  <si>
    <t>Revenue Mix %</t>
  </si>
  <si>
    <t>CNBU</t>
  </si>
  <si>
    <t>MBU</t>
  </si>
  <si>
    <t>EBU</t>
  </si>
  <si>
    <t>SBU</t>
  </si>
  <si>
    <t>Market Concentrations</t>
  </si>
  <si>
    <t>Compute &amp; Graphics</t>
  </si>
  <si>
    <t>Mobile</t>
  </si>
  <si>
    <t>SSDs &amp; other storage</t>
  </si>
  <si>
    <t>Automotive, industrial, medical, and other embedded</t>
  </si>
  <si>
    <t>Server</t>
  </si>
  <si>
    <t>Product Sales *in millions,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</si>
</sst>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0" fontId="4" fillId="2" borderId="0" xfId="0" applyFont="1" applyFill="1"/>
    <xf numFmtId="0" fontId="2" fillId="2" borderId="0" xfId="0" applyFont="1" applyFill="1"/>
    <xf numFmtId="3" fontId="4" fillId="2" borderId="0" xfId="0" applyNumberFormat="1" applyFont="1" applyFill="1"/>
    <xf numFmtId="0" fontId="5" fillId="3" borderId="0" xfId="0" applyFont="1" applyFill="1"/>
    <xf numFmtId="3" fontId="0" fillId="3" borderId="0" xfId="0" applyNumberFormat="1" applyFill="1"/>
    <xf numFmtId="0" fontId="0" fillId="0" borderId="2" xfId="0" applyBorder="1"/>
    <xf numFmtId="3" fontId="0" fillId="0" borderId="2" xfId="0" applyNumberFormat="1" applyBorder="1"/>
    <xf numFmtId="3" fontId="2" fillId="2" borderId="0" xfId="0" applyNumberFormat="1" applyFont="1" applyFill="1"/>
    <xf numFmtId="0" fontId="3" fillId="0" borderId="0" xfId="0" applyFont="1"/>
    <xf numFmtId="2" fontId="0" fillId="0" borderId="0" xfId="0" applyNumberFormat="1"/>
    <xf numFmtId="9" fontId="0" fillId="0" borderId="0" xfId="0" applyNumberFormat="1"/>
    <xf numFmtId="9" fontId="0" fillId="0" borderId="2" xfId="0" applyNumberFormat="1" applyBorder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6" fillId="3" borderId="0" xfId="0" applyNumberFormat="1" applyFont="1" applyFill="1"/>
    <xf numFmtId="3" fontId="3" fillId="0" borderId="2" xfId="0" applyNumberFormat="1" applyFont="1" applyBorder="1"/>
    <xf numFmtId="3" fontId="0" fillId="2" borderId="0" xfId="0" applyNumberFormat="1" applyFill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3" fontId="0" fillId="0" borderId="3" xfId="0" applyNumberFormat="1" applyBorder="1"/>
    <xf numFmtId="4" fontId="0" fillId="0" borderId="0" xfId="0" applyNumberFormat="1"/>
    <xf numFmtId="0" fontId="0" fillId="0" borderId="0" xfId="0" applyFill="1" applyBorder="1"/>
    <xf numFmtId="3" fontId="3" fillId="0" borderId="0" xfId="0" applyNumberFormat="1" applyFont="1" applyFill="1" applyBorder="1"/>
    <xf numFmtId="0" fontId="6" fillId="0" borderId="0" xfId="0" applyFont="1"/>
    <xf numFmtId="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35"/>
  <sheetViews>
    <sheetView workbookViewId="0">
      <pane xSplit="2" ySplit="3" topLeftCell="H121" activePane="bottomRight" state="frozen"/>
      <selection pane="topRight" activeCell="C1" sqref="C1"/>
      <selection pane="bottomLeft" activeCell="A4" sqref="A4"/>
      <selection pane="bottomRight" activeCell="S8" sqref="S8"/>
    </sheetView>
  </sheetViews>
  <sheetFormatPr defaultRowHeight="14.5" x14ac:dyDescent="0.35"/>
  <cols>
    <col min="2" max="2" width="30.81640625" customWidth="1"/>
    <col min="19" max="19" width="9.26953125" bestFit="1" customWidth="1"/>
  </cols>
  <sheetData>
    <row r="1" spans="2:20" x14ac:dyDescent="0.35">
      <c r="B1" t="s">
        <v>16</v>
      </c>
    </row>
    <row r="2" spans="2:20" x14ac:dyDescent="0.35">
      <c r="B2" t="s">
        <v>17</v>
      </c>
    </row>
    <row r="3" spans="2:20" x14ac:dyDescent="0.35">
      <c r="B3" t="s">
        <v>18</v>
      </c>
      <c r="H3">
        <f t="shared" ref="H3:R3" si="0">I3-1</f>
        <v>2011</v>
      </c>
      <c r="I3">
        <f t="shared" si="0"/>
        <v>2012</v>
      </c>
      <c r="J3">
        <f t="shared" si="0"/>
        <v>2013</v>
      </c>
      <c r="K3">
        <f t="shared" si="0"/>
        <v>2014</v>
      </c>
      <c r="L3">
        <f t="shared" si="0"/>
        <v>2015</v>
      </c>
      <c r="M3">
        <f t="shared" si="0"/>
        <v>2016</v>
      </c>
      <c r="N3">
        <f t="shared" si="0"/>
        <v>2017</v>
      </c>
      <c r="O3">
        <f t="shared" si="0"/>
        <v>2018</v>
      </c>
      <c r="P3">
        <f t="shared" si="0"/>
        <v>2019</v>
      </c>
      <c r="Q3">
        <f t="shared" si="0"/>
        <v>2020</v>
      </c>
      <c r="R3">
        <f t="shared" si="0"/>
        <v>2021</v>
      </c>
      <c r="S3">
        <v>2022</v>
      </c>
    </row>
    <row r="4" spans="2:20" s="6" customFormat="1" x14ac:dyDescent="0.35">
      <c r="B4" s="6" t="s">
        <v>19</v>
      </c>
    </row>
    <row r="5" spans="2:20" s="8" customFormat="1" x14ac:dyDescent="0.35">
      <c r="B5" s="8" t="s">
        <v>20</v>
      </c>
    </row>
    <row r="6" spans="2:20" x14ac:dyDescent="0.35">
      <c r="B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15252</v>
      </c>
      <c r="P6" s="3">
        <v>9968</v>
      </c>
      <c r="Q6" s="3">
        <v>9184</v>
      </c>
      <c r="R6" s="3">
        <v>12280</v>
      </c>
      <c r="S6" s="3">
        <v>13693</v>
      </c>
      <c r="T6" s="3"/>
    </row>
    <row r="7" spans="2:20" s="10" customFormat="1" x14ac:dyDescent="0.35">
      <c r="B7" s="10" t="s">
        <v>22</v>
      </c>
      <c r="C7" s="11"/>
      <c r="D7" s="11"/>
      <c r="E7" s="11"/>
      <c r="F7" s="11"/>
      <c r="G7" s="11"/>
      <c r="H7" s="11">
        <f t="shared" ref="H7:S7" si="1">H6-H8</f>
        <v>0</v>
      </c>
      <c r="I7" s="11">
        <f t="shared" si="1"/>
        <v>0</v>
      </c>
      <c r="J7" s="11">
        <f t="shared" si="1"/>
        <v>0</v>
      </c>
      <c r="K7" s="11">
        <f t="shared" si="1"/>
        <v>0</v>
      </c>
      <c r="L7" s="11">
        <f t="shared" si="1"/>
        <v>0</v>
      </c>
      <c r="M7" s="11">
        <f t="shared" si="1"/>
        <v>0</v>
      </c>
      <c r="N7" s="11">
        <f t="shared" si="1"/>
        <v>0</v>
      </c>
      <c r="O7" s="11">
        <f t="shared" si="1"/>
        <v>5479</v>
      </c>
      <c r="P7" s="11">
        <f t="shared" si="1"/>
        <v>5323</v>
      </c>
      <c r="Q7" s="11">
        <f t="shared" si="1"/>
        <v>7174</v>
      </c>
      <c r="R7" s="11">
        <f t="shared" si="1"/>
        <v>7985</v>
      </c>
      <c r="S7" s="11">
        <f t="shared" si="1"/>
        <v>7849</v>
      </c>
      <c r="T7" s="11"/>
    </row>
    <row r="8" spans="2:20" s="13" customFormat="1" x14ac:dyDescent="0.35">
      <c r="B8" s="13" t="s">
        <v>23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>
        <v>9773</v>
      </c>
      <c r="P8" s="17">
        <v>4645</v>
      </c>
      <c r="Q8" s="17">
        <v>2010</v>
      </c>
      <c r="R8" s="17">
        <v>4295</v>
      </c>
      <c r="S8" s="17">
        <v>5844</v>
      </c>
      <c r="T8" s="17"/>
    </row>
    <row r="9" spans="2:20" s="15" customFormat="1" x14ac:dyDescent="0.35">
      <c r="B9" s="15" t="s">
        <v>24</v>
      </c>
      <c r="H9" s="15" t="e">
        <f t="shared" ref="H9:S9" si="2">H8/H6</f>
        <v>#DIV/0!</v>
      </c>
      <c r="I9" s="15" t="e">
        <f t="shared" si="2"/>
        <v>#DIV/0!</v>
      </c>
      <c r="J9" s="15" t="e">
        <f t="shared" si="2"/>
        <v>#DIV/0!</v>
      </c>
      <c r="K9" s="15" t="e">
        <f t="shared" si="2"/>
        <v>#DIV/0!</v>
      </c>
      <c r="L9" s="15" t="e">
        <f t="shared" si="2"/>
        <v>#DIV/0!</v>
      </c>
      <c r="M9" s="15" t="e">
        <f t="shared" si="2"/>
        <v>#DIV/0!</v>
      </c>
      <c r="N9" s="15" t="e">
        <f t="shared" si="2"/>
        <v>#DIV/0!</v>
      </c>
      <c r="O9" s="15">
        <f t="shared" si="2"/>
        <v>0.64076842381327037</v>
      </c>
      <c r="P9" s="15">
        <f t="shared" si="2"/>
        <v>0.4659911717495987</v>
      </c>
      <c r="Q9" s="15">
        <f t="shared" si="2"/>
        <v>0.21885888501742159</v>
      </c>
      <c r="R9" s="15">
        <f t="shared" si="2"/>
        <v>0.34975570032573289</v>
      </c>
      <c r="S9" s="15">
        <f t="shared" si="2"/>
        <v>0.426787409625356</v>
      </c>
    </row>
    <row r="10" spans="2:20" s="8" customFormat="1" x14ac:dyDescent="0.35">
      <c r="B10" s="8" t="s">
        <v>25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5">
      <c r="B11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>
        <v>3692</v>
      </c>
      <c r="M11" s="3">
        <v>2569</v>
      </c>
      <c r="N11" s="3">
        <v>4424</v>
      </c>
      <c r="O11" s="3">
        <v>6579</v>
      </c>
      <c r="P11" s="3">
        <v>6403</v>
      </c>
      <c r="Q11" s="3">
        <v>5702</v>
      </c>
      <c r="R11" s="3">
        <v>7203</v>
      </c>
      <c r="S11" s="3">
        <v>7260</v>
      </c>
      <c r="T11" s="3"/>
    </row>
    <row r="12" spans="2:20" s="10" customFormat="1" x14ac:dyDescent="0.35">
      <c r="B12" s="10" t="s">
        <v>22</v>
      </c>
      <c r="C12" s="11"/>
      <c r="D12" s="11"/>
      <c r="E12" s="11"/>
      <c r="F12" s="11"/>
      <c r="G12" s="11"/>
      <c r="H12" s="11">
        <f t="shared" ref="H12:S12" si="3">H11-H13</f>
        <v>0</v>
      </c>
      <c r="I12" s="11">
        <f t="shared" si="3"/>
        <v>0</v>
      </c>
      <c r="J12" s="11">
        <f t="shared" si="3"/>
        <v>0</v>
      </c>
      <c r="K12" s="11">
        <f t="shared" si="3"/>
        <v>0</v>
      </c>
      <c r="L12" s="11">
        <f t="shared" si="3"/>
        <v>2526</v>
      </c>
      <c r="M12" s="11">
        <f t="shared" si="3"/>
        <v>2472</v>
      </c>
      <c r="N12" s="11">
        <f t="shared" si="3"/>
        <v>3497</v>
      </c>
      <c r="O12" s="11">
        <f t="shared" si="3"/>
        <v>3546</v>
      </c>
      <c r="P12" s="11">
        <f t="shared" si="3"/>
        <v>3797</v>
      </c>
      <c r="Q12" s="11">
        <f t="shared" si="3"/>
        <v>4628</v>
      </c>
      <c r="R12" s="11">
        <f t="shared" si="3"/>
        <v>5030</v>
      </c>
      <c r="S12" s="11">
        <f t="shared" si="3"/>
        <v>5100</v>
      </c>
      <c r="T12" s="11"/>
    </row>
    <row r="13" spans="2:20" s="13" customFormat="1" x14ac:dyDescent="0.35">
      <c r="B13" s="13" t="s">
        <v>23</v>
      </c>
      <c r="C13" s="17"/>
      <c r="D13" s="17"/>
      <c r="E13" s="17"/>
      <c r="F13" s="17"/>
      <c r="G13" s="17"/>
      <c r="H13" s="17"/>
      <c r="I13" s="17"/>
      <c r="J13" s="17"/>
      <c r="K13" s="17"/>
      <c r="L13" s="17">
        <v>1166</v>
      </c>
      <c r="M13" s="17">
        <v>97</v>
      </c>
      <c r="N13" s="17">
        <v>927</v>
      </c>
      <c r="O13" s="17">
        <v>3033</v>
      </c>
      <c r="P13" s="17">
        <v>2606</v>
      </c>
      <c r="Q13" s="17">
        <v>1074</v>
      </c>
      <c r="R13" s="17">
        <v>2173</v>
      </c>
      <c r="S13" s="17">
        <v>2160</v>
      </c>
      <c r="T13" s="17"/>
    </row>
    <row r="14" spans="2:20" s="15" customFormat="1" x14ac:dyDescent="0.35">
      <c r="B14" s="15" t="s">
        <v>24</v>
      </c>
      <c r="H14" s="15" t="e">
        <f t="shared" ref="H14:S14" si="4">H13/H11</f>
        <v>#DIV/0!</v>
      </c>
      <c r="I14" s="15" t="e">
        <f t="shared" si="4"/>
        <v>#DIV/0!</v>
      </c>
      <c r="J14" s="15" t="e">
        <f t="shared" si="4"/>
        <v>#DIV/0!</v>
      </c>
      <c r="K14" s="15" t="e">
        <f t="shared" si="4"/>
        <v>#DIV/0!</v>
      </c>
      <c r="L14" s="15">
        <f t="shared" si="4"/>
        <v>0.31581798483206935</v>
      </c>
      <c r="M14" s="15">
        <f t="shared" si="4"/>
        <v>3.7757882444530946E-2</v>
      </c>
      <c r="N14" s="15">
        <f t="shared" si="4"/>
        <v>0.2095388788426763</v>
      </c>
      <c r="O14" s="15">
        <f t="shared" si="4"/>
        <v>0.46101231190150477</v>
      </c>
      <c r="P14" s="15">
        <f t="shared" si="4"/>
        <v>0.40699672028736528</v>
      </c>
      <c r="Q14" s="15">
        <f t="shared" si="4"/>
        <v>0.18835496317081726</v>
      </c>
      <c r="R14" s="15">
        <f t="shared" si="4"/>
        <v>0.3016798556157157</v>
      </c>
      <c r="S14" s="15">
        <f t="shared" si="4"/>
        <v>0.2975206611570248</v>
      </c>
    </row>
    <row r="15" spans="2:20" s="8" customFormat="1" x14ac:dyDescent="0.35">
      <c r="B15" s="8" t="s">
        <v>26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5">
      <c r="B16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3479</v>
      </c>
      <c r="P16" s="3">
        <v>3137</v>
      </c>
      <c r="Q16" s="3">
        <v>2759</v>
      </c>
      <c r="R16" s="3">
        <v>4209</v>
      </c>
      <c r="S16" s="3">
        <v>5235</v>
      </c>
      <c r="T16" s="3"/>
    </row>
    <row r="17" spans="2:20" s="10" customFormat="1" x14ac:dyDescent="0.35">
      <c r="B17" s="10" t="s">
        <v>22</v>
      </c>
      <c r="C17" s="11"/>
      <c r="D17" s="11"/>
      <c r="E17" s="11"/>
      <c r="F17" s="11"/>
      <c r="G17" s="11"/>
      <c r="H17" s="11">
        <f t="shared" ref="H17:S17" si="5">H16-H18</f>
        <v>0</v>
      </c>
      <c r="I17" s="11">
        <f t="shared" si="5"/>
        <v>0</v>
      </c>
      <c r="J17" s="11">
        <f t="shared" si="5"/>
        <v>0</v>
      </c>
      <c r="K17" s="11">
        <f t="shared" si="5"/>
        <v>0</v>
      </c>
      <c r="L17" s="11">
        <f t="shared" si="5"/>
        <v>0</v>
      </c>
      <c r="M17" s="11">
        <f t="shared" si="5"/>
        <v>0</v>
      </c>
      <c r="N17" s="11">
        <f t="shared" si="5"/>
        <v>0</v>
      </c>
      <c r="O17" s="11">
        <f t="shared" si="5"/>
        <v>2006</v>
      </c>
      <c r="P17" s="11">
        <f t="shared" si="5"/>
        <v>2214</v>
      </c>
      <c r="Q17" s="11">
        <f t="shared" si="5"/>
        <v>2458</v>
      </c>
      <c r="R17" s="11">
        <f t="shared" si="5"/>
        <v>3203</v>
      </c>
      <c r="S17" s="11">
        <f t="shared" si="5"/>
        <v>3483</v>
      </c>
      <c r="T17" s="11"/>
    </row>
    <row r="18" spans="2:20" s="13" customFormat="1" x14ac:dyDescent="0.35">
      <c r="B18" s="13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>
        <v>1473</v>
      </c>
      <c r="P18" s="17">
        <v>923</v>
      </c>
      <c r="Q18" s="17">
        <v>301</v>
      </c>
      <c r="R18" s="17">
        <v>1006</v>
      </c>
      <c r="S18" s="17">
        <v>1752</v>
      </c>
      <c r="T18" s="17"/>
    </row>
    <row r="19" spans="2:20" s="15" customFormat="1" x14ac:dyDescent="0.35">
      <c r="B19" s="15" t="s">
        <v>24</v>
      </c>
      <c r="H19" s="15" t="e">
        <f t="shared" ref="H19:S19" si="6">H18/H16</f>
        <v>#DIV/0!</v>
      </c>
      <c r="I19" s="15" t="e">
        <f t="shared" si="6"/>
        <v>#DIV/0!</v>
      </c>
      <c r="J19" s="15" t="e">
        <f t="shared" si="6"/>
        <v>#DIV/0!</v>
      </c>
      <c r="K19" s="15" t="e">
        <f t="shared" si="6"/>
        <v>#DIV/0!</v>
      </c>
      <c r="L19" s="15" t="e">
        <f t="shared" si="6"/>
        <v>#DIV/0!</v>
      </c>
      <c r="M19" s="15" t="e">
        <f t="shared" si="6"/>
        <v>#DIV/0!</v>
      </c>
      <c r="N19" s="15" t="e">
        <f t="shared" si="6"/>
        <v>#DIV/0!</v>
      </c>
      <c r="O19" s="15">
        <f t="shared" si="6"/>
        <v>0.42339752802529462</v>
      </c>
      <c r="P19" s="15">
        <f t="shared" si="6"/>
        <v>0.29423015620019127</v>
      </c>
      <c r="Q19" s="15">
        <f t="shared" si="6"/>
        <v>0.10909749909387459</v>
      </c>
      <c r="R19" s="15">
        <f t="shared" si="6"/>
        <v>0.23901164172012354</v>
      </c>
      <c r="S19" s="15">
        <f t="shared" si="6"/>
        <v>0.33467048710601721</v>
      </c>
    </row>
    <row r="20" spans="2:20" s="8" customFormat="1" x14ac:dyDescent="0.35">
      <c r="B20" s="8" t="s">
        <v>27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2:20" x14ac:dyDescent="0.35">
      <c r="B21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>
        <v>3687</v>
      </c>
      <c r="M21" s="3">
        <v>3262</v>
      </c>
      <c r="N21" s="3">
        <v>4514</v>
      </c>
      <c r="O21" s="3">
        <v>5022</v>
      </c>
      <c r="P21" s="3">
        <v>3826</v>
      </c>
      <c r="Q21" s="3">
        <v>3765</v>
      </c>
      <c r="R21" s="3">
        <v>3973</v>
      </c>
      <c r="S21" s="3">
        <v>4553</v>
      </c>
      <c r="T21" s="3"/>
    </row>
    <row r="22" spans="2:20" s="10" customFormat="1" x14ac:dyDescent="0.35">
      <c r="B22" s="10" t="s">
        <v>22</v>
      </c>
      <c r="C22" s="11"/>
      <c r="D22" s="11"/>
      <c r="E22" s="11"/>
      <c r="F22" s="11"/>
      <c r="G22" s="11"/>
      <c r="H22" s="11">
        <f t="shared" ref="H22:S22" si="7">H21-H23</f>
        <v>0</v>
      </c>
      <c r="I22" s="11">
        <f t="shared" si="7"/>
        <v>0</v>
      </c>
      <c r="J22" s="11">
        <f t="shared" si="7"/>
        <v>0</v>
      </c>
      <c r="K22" s="11">
        <f t="shared" si="7"/>
        <v>0</v>
      </c>
      <c r="L22" s="11">
        <f t="shared" si="7"/>
        <v>3726</v>
      </c>
      <c r="M22" s="11">
        <f t="shared" si="7"/>
        <v>3385</v>
      </c>
      <c r="N22" s="11">
        <f t="shared" si="7"/>
        <v>3962</v>
      </c>
      <c r="O22" s="11">
        <f t="shared" si="7"/>
        <v>4058</v>
      </c>
      <c r="P22" s="11">
        <f t="shared" si="7"/>
        <v>4212</v>
      </c>
      <c r="Q22" s="11">
        <f t="shared" si="7"/>
        <v>3729</v>
      </c>
      <c r="R22" s="11">
        <f t="shared" si="7"/>
        <v>3800</v>
      </c>
      <c r="S22" s="11">
        <f t="shared" si="7"/>
        <v>4040</v>
      </c>
      <c r="T22" s="11"/>
    </row>
    <row r="23" spans="2:20" s="13" customFormat="1" x14ac:dyDescent="0.35">
      <c r="B23" s="13" t="s">
        <v>23</v>
      </c>
      <c r="C23" s="17"/>
      <c r="D23" s="17"/>
      <c r="E23" s="17"/>
      <c r="F23" s="17"/>
      <c r="G23" s="17"/>
      <c r="H23" s="17"/>
      <c r="I23" s="17"/>
      <c r="J23" s="17"/>
      <c r="K23" s="17"/>
      <c r="L23" s="17">
        <v>-39</v>
      </c>
      <c r="M23" s="17">
        <v>-123</v>
      </c>
      <c r="N23" s="17">
        <v>552</v>
      </c>
      <c r="O23" s="17">
        <v>964</v>
      </c>
      <c r="P23" s="17">
        <v>-386</v>
      </c>
      <c r="Q23" s="17">
        <v>36</v>
      </c>
      <c r="R23" s="17">
        <v>173</v>
      </c>
      <c r="S23" s="17">
        <v>513</v>
      </c>
      <c r="T23" s="17"/>
    </row>
    <row r="24" spans="2:20" s="15" customFormat="1" x14ac:dyDescent="0.35">
      <c r="B24" s="15" t="s">
        <v>24</v>
      </c>
      <c r="H24" s="15" t="e">
        <f t="shared" ref="H24:S24" si="8">H23/H21</f>
        <v>#DIV/0!</v>
      </c>
      <c r="I24" s="15" t="e">
        <f t="shared" si="8"/>
        <v>#DIV/0!</v>
      </c>
      <c r="J24" s="15" t="e">
        <f t="shared" si="8"/>
        <v>#DIV/0!</v>
      </c>
      <c r="K24" s="15" t="e">
        <f t="shared" si="8"/>
        <v>#DIV/0!</v>
      </c>
      <c r="L24" s="15">
        <f t="shared" si="8"/>
        <v>-1.0577705451586655E-2</v>
      </c>
      <c r="M24" s="15">
        <f t="shared" si="8"/>
        <v>-3.7706928264868177E-2</v>
      </c>
      <c r="N24" s="15">
        <f t="shared" si="8"/>
        <v>0.12228622064687639</v>
      </c>
      <c r="O24" s="15">
        <f t="shared" si="8"/>
        <v>0.19195539625647154</v>
      </c>
      <c r="P24" s="15">
        <f t="shared" si="8"/>
        <v>-0.10088865656037638</v>
      </c>
      <c r="Q24" s="15">
        <f t="shared" si="8"/>
        <v>9.5617529880478083E-3</v>
      </c>
      <c r="R24" s="15">
        <f t="shared" si="8"/>
        <v>4.3543921469921976E-2</v>
      </c>
      <c r="S24" s="15">
        <f t="shared" si="8"/>
        <v>0.11267296288161652</v>
      </c>
    </row>
    <row r="25" spans="2:20" s="8" customFormat="1" x14ac:dyDescent="0.35">
      <c r="B25" s="8" t="s">
        <v>28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5">
      <c r="B26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>
        <v>59</v>
      </c>
      <c r="P26" s="3">
        <v>72</v>
      </c>
      <c r="Q26" s="3">
        <v>25</v>
      </c>
      <c r="R26" s="3">
        <v>40</v>
      </c>
      <c r="S26" s="3">
        <v>17</v>
      </c>
      <c r="T26" s="3"/>
    </row>
    <row r="27" spans="2:20" s="10" customFormat="1" x14ac:dyDescent="0.35">
      <c r="B27" s="10" t="s">
        <v>22</v>
      </c>
      <c r="C27" s="11"/>
      <c r="D27" s="11"/>
      <c r="E27" s="11"/>
      <c r="F27" s="11"/>
      <c r="G27" s="11"/>
      <c r="H27" s="11">
        <f t="shared" ref="H27:S27" si="9">H26-H28</f>
        <v>0</v>
      </c>
      <c r="I27" s="11">
        <f t="shared" si="9"/>
        <v>0</v>
      </c>
      <c r="J27" s="11">
        <f t="shared" si="9"/>
        <v>0</v>
      </c>
      <c r="K27" s="11">
        <f t="shared" si="9"/>
        <v>0</v>
      </c>
      <c r="L27" s="11">
        <f t="shared" si="9"/>
        <v>0</v>
      </c>
      <c r="M27" s="11">
        <f t="shared" si="9"/>
        <v>0</v>
      </c>
      <c r="N27" s="11">
        <f t="shared" si="9"/>
        <v>0</v>
      </c>
      <c r="O27" s="11">
        <f t="shared" si="9"/>
        <v>59</v>
      </c>
      <c r="P27" s="11">
        <f t="shared" si="9"/>
        <v>59</v>
      </c>
      <c r="Q27" s="11">
        <f t="shared" si="9"/>
        <v>27</v>
      </c>
      <c r="R27" s="11">
        <f t="shared" si="9"/>
        <v>20</v>
      </c>
      <c r="S27" s="11">
        <f t="shared" si="9"/>
        <v>5</v>
      </c>
      <c r="T27" s="11"/>
    </row>
    <row r="28" spans="2:20" s="13" customFormat="1" x14ac:dyDescent="0.35">
      <c r="B28" s="13" t="s">
        <v>23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>
        <v>0</v>
      </c>
      <c r="P28" s="17">
        <v>13</v>
      </c>
      <c r="Q28" s="17">
        <v>-2</v>
      </c>
      <c r="R28" s="17">
        <v>20</v>
      </c>
      <c r="S28" s="17">
        <v>12</v>
      </c>
      <c r="T28" s="17"/>
    </row>
    <row r="29" spans="2:20" s="16" customFormat="1" x14ac:dyDescent="0.35">
      <c r="B29" s="16" t="s">
        <v>24</v>
      </c>
      <c r="H29" s="16" t="e">
        <f t="shared" ref="H29:S29" si="10">H28/H26</f>
        <v>#DIV/0!</v>
      </c>
      <c r="I29" s="16" t="e">
        <f t="shared" si="10"/>
        <v>#DIV/0!</v>
      </c>
      <c r="J29" s="16" t="e">
        <f t="shared" si="10"/>
        <v>#DIV/0!</v>
      </c>
      <c r="K29" s="16" t="e">
        <f t="shared" si="10"/>
        <v>#DIV/0!</v>
      </c>
      <c r="L29" s="16" t="e">
        <f t="shared" si="10"/>
        <v>#DIV/0!</v>
      </c>
      <c r="M29" s="16" t="e">
        <f t="shared" si="10"/>
        <v>#DIV/0!</v>
      </c>
      <c r="N29" s="16" t="e">
        <f t="shared" si="10"/>
        <v>#DIV/0!</v>
      </c>
      <c r="O29" s="16">
        <f t="shared" si="10"/>
        <v>0</v>
      </c>
      <c r="P29" s="16">
        <f t="shared" si="10"/>
        <v>0.18055555555555555</v>
      </c>
      <c r="Q29" s="16">
        <f t="shared" si="10"/>
        <v>-0.08</v>
      </c>
      <c r="R29" s="16">
        <f t="shared" si="10"/>
        <v>0.5</v>
      </c>
      <c r="S29" s="16">
        <f t="shared" si="10"/>
        <v>0.70588235294117652</v>
      </c>
    </row>
    <row r="30" spans="2:20" s="17" customFormat="1" x14ac:dyDescent="0.35">
      <c r="B30" s="17" t="s">
        <v>29</v>
      </c>
      <c r="H30" s="17">
        <f t="shared" ref="H30:S30" si="11">H26+H21+H16+H11+H6</f>
        <v>0</v>
      </c>
      <c r="I30" s="17">
        <f t="shared" si="11"/>
        <v>0</v>
      </c>
      <c r="J30" s="17">
        <f t="shared" si="11"/>
        <v>0</v>
      </c>
      <c r="K30" s="17">
        <f t="shared" si="11"/>
        <v>0</v>
      </c>
      <c r="L30" s="17">
        <f t="shared" si="11"/>
        <v>7379</v>
      </c>
      <c r="M30" s="17">
        <f t="shared" si="11"/>
        <v>5831</v>
      </c>
      <c r="N30" s="17">
        <f t="shared" si="11"/>
        <v>8938</v>
      </c>
      <c r="O30" s="17">
        <f t="shared" si="11"/>
        <v>30391</v>
      </c>
      <c r="P30" s="17">
        <f t="shared" si="11"/>
        <v>23406</v>
      </c>
      <c r="Q30" s="17">
        <f t="shared" si="11"/>
        <v>21435</v>
      </c>
      <c r="R30" s="17">
        <f t="shared" si="11"/>
        <v>27705</v>
      </c>
      <c r="S30" s="17">
        <f t="shared" si="11"/>
        <v>30758</v>
      </c>
    </row>
    <row r="31" spans="2:20" s="17" customFormat="1" x14ac:dyDescent="0.35"/>
    <row r="32" spans="2:20" s="17" customFormat="1" x14ac:dyDescent="0.35"/>
    <row r="33" spans="2:20" s="15" customFormat="1" x14ac:dyDescent="0.3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s="6" customFormat="1" x14ac:dyDescent="0.35">
      <c r="B34" s="6" t="s">
        <v>30</v>
      </c>
    </row>
    <row r="35" spans="2:20" s="3" customFormat="1" x14ac:dyDescent="0.35">
      <c r="B35" s="3" t="s">
        <v>31</v>
      </c>
      <c r="N35" s="3">
        <v>2763</v>
      </c>
      <c r="O35" s="3">
        <v>17116</v>
      </c>
      <c r="P35" s="3">
        <v>12451</v>
      </c>
      <c r="Q35" s="3">
        <v>10381</v>
      </c>
      <c r="R35" s="3">
        <v>12155</v>
      </c>
      <c r="S35" s="3">
        <v>16026</v>
      </c>
    </row>
    <row r="36" spans="2:20" s="3" customFormat="1" x14ac:dyDescent="0.35">
      <c r="B36" s="3" t="s">
        <v>32</v>
      </c>
      <c r="N36" s="3">
        <v>2544</v>
      </c>
      <c r="O36" s="3">
        <v>3918</v>
      </c>
      <c r="P36" s="3">
        <v>2703</v>
      </c>
      <c r="Q36" s="3">
        <v>3657</v>
      </c>
      <c r="R36" s="3">
        <v>6606</v>
      </c>
      <c r="S36" s="3">
        <v>6185</v>
      </c>
    </row>
    <row r="37" spans="2:20" s="3" customFormat="1" x14ac:dyDescent="0.35">
      <c r="B37" s="3" t="s">
        <v>33</v>
      </c>
      <c r="N37" s="3">
        <v>10388</v>
      </c>
      <c r="O37" s="3">
        <v>3607</v>
      </c>
      <c r="P37" s="3">
        <v>3595</v>
      </c>
      <c r="Q37" s="3">
        <v>2337</v>
      </c>
      <c r="R37" s="3">
        <v>2456</v>
      </c>
      <c r="S37" s="3">
        <v>3311</v>
      </c>
    </row>
    <row r="38" spans="2:20" s="3" customFormat="1" x14ac:dyDescent="0.35">
      <c r="B38" s="3" t="s">
        <v>34</v>
      </c>
      <c r="N38" s="3">
        <v>1025</v>
      </c>
      <c r="O38" s="3">
        <v>1761</v>
      </c>
      <c r="P38" s="3">
        <v>1614</v>
      </c>
      <c r="Q38" s="3">
        <v>1387</v>
      </c>
      <c r="R38" s="3">
        <v>1652</v>
      </c>
      <c r="S38" s="3">
        <v>1696</v>
      </c>
    </row>
    <row r="39" spans="2:20" s="3" customFormat="1" x14ac:dyDescent="0.35">
      <c r="B39" s="3" t="s">
        <v>35</v>
      </c>
      <c r="N39" s="3">
        <v>1808</v>
      </c>
      <c r="O39" s="3">
        <v>1265</v>
      </c>
      <c r="P39" s="3">
        <v>958</v>
      </c>
      <c r="Q39" s="3">
        <v>1792</v>
      </c>
      <c r="R39" s="3">
        <v>2582</v>
      </c>
      <c r="S39" s="3">
        <v>1665</v>
      </c>
    </row>
    <row r="40" spans="2:20" s="3" customFormat="1" x14ac:dyDescent="0.35">
      <c r="B40" s="3" t="s">
        <v>36</v>
      </c>
      <c r="O40" s="3">
        <v>1458</v>
      </c>
      <c r="P40" s="3">
        <v>1032</v>
      </c>
      <c r="Q40" s="3">
        <v>1157</v>
      </c>
      <c r="R40" s="3">
        <v>1420</v>
      </c>
      <c r="S40" s="3">
        <v>1223</v>
      </c>
    </row>
    <row r="41" spans="2:20" s="11" customFormat="1" x14ac:dyDescent="0.35">
      <c r="B41" s="11" t="s">
        <v>37</v>
      </c>
      <c r="O41" s="11">
        <v>1266</v>
      </c>
      <c r="P41" s="11">
        <v>1053</v>
      </c>
      <c r="Q41" s="11">
        <v>724</v>
      </c>
      <c r="R41" s="11">
        <v>834</v>
      </c>
      <c r="S41" s="11">
        <v>652</v>
      </c>
    </row>
    <row r="42" spans="2:20" s="17" customFormat="1" x14ac:dyDescent="0.35">
      <c r="B42" s="17" t="s">
        <v>29</v>
      </c>
      <c r="G42" s="17">
        <f t="shared" ref="G42:S42" si="12">SUM(G35:G41)</f>
        <v>0</v>
      </c>
      <c r="H42" s="17">
        <f t="shared" si="12"/>
        <v>0</v>
      </c>
      <c r="I42" s="17">
        <f t="shared" si="12"/>
        <v>0</v>
      </c>
      <c r="J42" s="17">
        <f t="shared" si="12"/>
        <v>0</v>
      </c>
      <c r="K42" s="17">
        <f t="shared" si="12"/>
        <v>0</v>
      </c>
      <c r="L42" s="17">
        <f t="shared" si="12"/>
        <v>0</v>
      </c>
      <c r="M42" s="17">
        <f t="shared" si="12"/>
        <v>0</v>
      </c>
      <c r="N42" s="17">
        <f t="shared" si="12"/>
        <v>18528</v>
      </c>
      <c r="O42" s="17">
        <f t="shared" si="12"/>
        <v>30391</v>
      </c>
      <c r="P42" s="17">
        <f t="shared" si="12"/>
        <v>23406</v>
      </c>
      <c r="Q42" s="17">
        <f t="shared" si="12"/>
        <v>21435</v>
      </c>
      <c r="R42" s="17">
        <f t="shared" si="12"/>
        <v>27705</v>
      </c>
      <c r="S42" s="17">
        <f t="shared" si="12"/>
        <v>30758</v>
      </c>
    </row>
    <row r="44" spans="2:20" s="6" customFormat="1" x14ac:dyDescent="0.35">
      <c r="B44" s="6" t="s">
        <v>38</v>
      </c>
    </row>
    <row r="45" spans="2:20" x14ac:dyDescent="0.35">
      <c r="B45" t="s">
        <v>39</v>
      </c>
      <c r="L45">
        <v>10339</v>
      </c>
      <c r="M45">
        <v>7207</v>
      </c>
      <c r="N45">
        <v>12963</v>
      </c>
      <c r="O45">
        <v>21232</v>
      </c>
      <c r="P45">
        <v>15247</v>
      </c>
      <c r="Q45">
        <v>14510</v>
      </c>
      <c r="R45">
        <v>20039</v>
      </c>
      <c r="S45">
        <v>22386</v>
      </c>
    </row>
    <row r="46" spans="2:20" x14ac:dyDescent="0.35">
      <c r="B46" t="s">
        <v>40</v>
      </c>
      <c r="L46">
        <f>4811+463</f>
        <v>5274</v>
      </c>
      <c r="M46">
        <f>4138+501</f>
        <v>4639</v>
      </c>
      <c r="N46">
        <f>6228+553</f>
        <v>6781</v>
      </c>
      <c r="O46">
        <v>7897</v>
      </c>
      <c r="P46">
        <v>6946</v>
      </c>
      <c r="Q46">
        <v>6131</v>
      </c>
      <c r="R46">
        <v>7007</v>
      </c>
      <c r="S46">
        <v>7811</v>
      </c>
    </row>
    <row r="47" spans="2:20" s="10" customFormat="1" x14ac:dyDescent="0.35">
      <c r="B47" s="10" t="s">
        <v>41</v>
      </c>
      <c r="L47" s="10">
        <v>579</v>
      </c>
      <c r="M47" s="10">
        <v>553</v>
      </c>
      <c r="N47" s="10">
        <v>578</v>
      </c>
      <c r="O47" s="10">
        <v>1262</v>
      </c>
      <c r="P47" s="10">
        <v>1213</v>
      </c>
      <c r="Q47" s="10">
        <v>794</v>
      </c>
      <c r="R47" s="10">
        <v>659</v>
      </c>
      <c r="S47" s="10">
        <v>561</v>
      </c>
    </row>
    <row r="48" spans="2:20" x14ac:dyDescent="0.35">
      <c r="B48" t="s">
        <v>29</v>
      </c>
      <c r="G48">
        <f t="shared" ref="G48:S48" si="13">SUM(G45:G47)</f>
        <v>0</v>
      </c>
      <c r="H48">
        <f t="shared" si="13"/>
        <v>0</v>
      </c>
      <c r="I48">
        <f t="shared" si="13"/>
        <v>0</v>
      </c>
      <c r="J48">
        <f t="shared" si="13"/>
        <v>0</v>
      </c>
      <c r="K48">
        <f t="shared" si="13"/>
        <v>0</v>
      </c>
      <c r="L48">
        <f t="shared" si="13"/>
        <v>16192</v>
      </c>
      <c r="M48">
        <f t="shared" si="13"/>
        <v>12399</v>
      </c>
      <c r="N48">
        <f t="shared" si="13"/>
        <v>20322</v>
      </c>
      <c r="O48">
        <f t="shared" si="13"/>
        <v>30391</v>
      </c>
      <c r="P48">
        <f t="shared" si="13"/>
        <v>23406</v>
      </c>
      <c r="Q48">
        <f t="shared" si="13"/>
        <v>21435</v>
      </c>
      <c r="R48">
        <f t="shared" si="13"/>
        <v>27705</v>
      </c>
      <c r="S48">
        <f t="shared" si="13"/>
        <v>30758</v>
      </c>
    </row>
    <row r="50" spans="2:54" s="5" customFormat="1" x14ac:dyDescent="0.35">
      <c r="B50" s="6" t="s">
        <v>42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2:54" s="3" customFormat="1" x14ac:dyDescent="0.35">
      <c r="B51" s="3" t="s">
        <v>43</v>
      </c>
      <c r="L51" s="3">
        <v>16192</v>
      </c>
      <c r="M51" s="3">
        <v>12399</v>
      </c>
      <c r="N51" s="3">
        <v>20322</v>
      </c>
      <c r="O51" s="3">
        <v>30391</v>
      </c>
      <c r="P51" s="3">
        <v>23406</v>
      </c>
      <c r="Q51" s="3">
        <v>21435</v>
      </c>
      <c r="R51" s="3">
        <v>27705</v>
      </c>
      <c r="S51" s="3">
        <v>30758</v>
      </c>
    </row>
    <row r="52" spans="2:54" s="11" customFormat="1" x14ac:dyDescent="0.35">
      <c r="B52" s="11" t="s">
        <v>44</v>
      </c>
      <c r="L52" s="11">
        <v>10977</v>
      </c>
      <c r="M52" s="11">
        <v>9894</v>
      </c>
      <c r="N52" s="11">
        <v>11886</v>
      </c>
      <c r="O52" s="11">
        <v>12500</v>
      </c>
      <c r="P52" s="11">
        <v>12704</v>
      </c>
      <c r="Q52" s="11">
        <v>14883</v>
      </c>
      <c r="R52" s="11">
        <v>17282</v>
      </c>
      <c r="S52" s="11">
        <v>16860</v>
      </c>
    </row>
    <row r="53" spans="2:54" s="17" customFormat="1" x14ac:dyDescent="0.35">
      <c r="B53" s="17" t="s">
        <v>45</v>
      </c>
      <c r="H53" s="17">
        <f t="shared" ref="H53:S53" si="14">H51-H52</f>
        <v>0</v>
      </c>
      <c r="I53" s="17">
        <f t="shared" si="14"/>
        <v>0</v>
      </c>
      <c r="J53" s="17">
        <f t="shared" si="14"/>
        <v>0</v>
      </c>
      <c r="K53" s="17">
        <f t="shared" si="14"/>
        <v>0</v>
      </c>
      <c r="L53" s="17">
        <f t="shared" si="14"/>
        <v>5215</v>
      </c>
      <c r="M53" s="17">
        <f t="shared" si="14"/>
        <v>2505</v>
      </c>
      <c r="N53" s="17">
        <f t="shared" si="14"/>
        <v>8436</v>
      </c>
      <c r="O53" s="17">
        <f t="shared" si="14"/>
        <v>17891</v>
      </c>
      <c r="P53" s="17">
        <f t="shared" si="14"/>
        <v>10702</v>
      </c>
      <c r="Q53" s="17">
        <f t="shared" si="14"/>
        <v>6552</v>
      </c>
      <c r="R53" s="17">
        <f t="shared" si="14"/>
        <v>10423</v>
      </c>
      <c r="S53" s="17">
        <f t="shared" si="14"/>
        <v>13898</v>
      </c>
    </row>
    <row r="54" spans="2:54" s="18" customFormat="1" x14ac:dyDescent="0.35">
      <c r="B54" s="18" t="s">
        <v>46</v>
      </c>
    </row>
    <row r="55" spans="2:54" s="3" customFormat="1" x14ac:dyDescent="0.35">
      <c r="B55" s="3" t="s">
        <v>47</v>
      </c>
      <c r="L55" s="3">
        <v>719</v>
      </c>
      <c r="M55" s="3">
        <v>659</v>
      </c>
      <c r="N55" s="3">
        <v>743</v>
      </c>
      <c r="O55" s="3">
        <v>2141</v>
      </c>
      <c r="P55" s="3">
        <v>2441</v>
      </c>
      <c r="Q55" s="3">
        <v>2600</v>
      </c>
      <c r="R55" s="3">
        <v>2663</v>
      </c>
      <c r="S55" s="3">
        <v>3116</v>
      </c>
    </row>
    <row r="56" spans="2:54" s="3" customFormat="1" x14ac:dyDescent="0.35">
      <c r="B56" s="3" t="s">
        <v>48</v>
      </c>
      <c r="L56" s="3">
        <v>1540</v>
      </c>
      <c r="M56" s="3">
        <v>1617</v>
      </c>
      <c r="N56" s="3">
        <v>1824</v>
      </c>
      <c r="O56" s="3">
        <v>813</v>
      </c>
      <c r="P56" s="3">
        <v>836</v>
      </c>
      <c r="Q56" s="3">
        <v>881</v>
      </c>
      <c r="R56" s="3">
        <v>894</v>
      </c>
      <c r="S56" s="3">
        <v>1066</v>
      </c>
    </row>
    <row r="57" spans="2:54" s="3" customFormat="1" x14ac:dyDescent="0.35">
      <c r="B57" s="3" t="s">
        <v>49</v>
      </c>
      <c r="L57" s="3">
        <v>3</v>
      </c>
      <c r="M57" s="3">
        <v>67</v>
      </c>
      <c r="N57" s="3">
        <v>18</v>
      </c>
      <c r="O57" s="3">
        <v>0</v>
      </c>
      <c r="P57" s="3">
        <v>0</v>
      </c>
      <c r="Q57" s="3">
        <v>60</v>
      </c>
      <c r="R57" s="3">
        <v>488</v>
      </c>
      <c r="S57" s="3">
        <v>48</v>
      </c>
    </row>
    <row r="58" spans="2:54" s="11" customFormat="1" x14ac:dyDescent="0.35">
      <c r="B58" s="11" t="s">
        <v>50</v>
      </c>
      <c r="L58" s="11">
        <v>-45</v>
      </c>
      <c r="M58" s="11">
        <v>-6</v>
      </c>
      <c r="N58" s="11">
        <v>-17</v>
      </c>
      <c r="O58" s="11">
        <v>-57</v>
      </c>
      <c r="P58" s="11">
        <v>49</v>
      </c>
      <c r="Q58" s="11">
        <v>8</v>
      </c>
      <c r="R58" s="11">
        <v>95</v>
      </c>
      <c r="S58" s="11">
        <v>-34</v>
      </c>
    </row>
    <row r="59" spans="2:54" s="19" customFormat="1" x14ac:dyDescent="0.35">
      <c r="B59" s="19" t="s">
        <v>51</v>
      </c>
      <c r="H59" s="19">
        <f t="shared" ref="H59:S59" si="15">SUM(H55:H58)</f>
        <v>0</v>
      </c>
      <c r="I59" s="19">
        <f t="shared" si="15"/>
        <v>0</v>
      </c>
      <c r="J59" s="19">
        <f t="shared" si="15"/>
        <v>0</v>
      </c>
      <c r="K59" s="19">
        <f t="shared" si="15"/>
        <v>0</v>
      </c>
      <c r="L59" s="19">
        <f t="shared" si="15"/>
        <v>2217</v>
      </c>
      <c r="M59" s="19">
        <f t="shared" si="15"/>
        <v>2337</v>
      </c>
      <c r="N59" s="19">
        <f t="shared" si="15"/>
        <v>2568</v>
      </c>
      <c r="O59" s="19">
        <f t="shared" si="15"/>
        <v>2897</v>
      </c>
      <c r="P59" s="19">
        <f t="shared" si="15"/>
        <v>3326</v>
      </c>
      <c r="Q59" s="19">
        <f t="shared" si="15"/>
        <v>3549</v>
      </c>
      <c r="R59" s="19">
        <f t="shared" si="15"/>
        <v>4140</v>
      </c>
      <c r="S59" s="19">
        <f t="shared" si="15"/>
        <v>4196</v>
      </c>
    </row>
    <row r="60" spans="2:54" s="17" customFormat="1" x14ac:dyDescent="0.35">
      <c r="B60" s="17" t="s">
        <v>23</v>
      </c>
      <c r="H60" s="17">
        <f t="shared" ref="H60:S60" si="16">H53-H59</f>
        <v>0</v>
      </c>
      <c r="I60" s="17">
        <f t="shared" si="16"/>
        <v>0</v>
      </c>
      <c r="J60" s="17">
        <f t="shared" si="16"/>
        <v>0</v>
      </c>
      <c r="K60" s="17">
        <f t="shared" si="16"/>
        <v>0</v>
      </c>
      <c r="L60" s="17">
        <f t="shared" si="16"/>
        <v>2998</v>
      </c>
      <c r="M60" s="17">
        <f t="shared" si="16"/>
        <v>168</v>
      </c>
      <c r="N60" s="17">
        <f t="shared" si="16"/>
        <v>5868</v>
      </c>
      <c r="O60" s="17">
        <f t="shared" si="16"/>
        <v>14994</v>
      </c>
      <c r="P60" s="17">
        <f t="shared" si="16"/>
        <v>7376</v>
      </c>
      <c r="Q60" s="17">
        <f t="shared" si="16"/>
        <v>3003</v>
      </c>
      <c r="R60" s="17">
        <f t="shared" si="16"/>
        <v>6283</v>
      </c>
      <c r="S60" s="17">
        <f t="shared" si="16"/>
        <v>9702</v>
      </c>
    </row>
    <row r="61" spans="2:54" s="3" customFormat="1" x14ac:dyDescent="0.35">
      <c r="B61" s="3" t="s">
        <v>52</v>
      </c>
      <c r="L61" s="3">
        <v>35</v>
      </c>
      <c r="M61" s="3">
        <v>42</v>
      </c>
      <c r="N61" s="3">
        <v>41</v>
      </c>
      <c r="O61" s="3">
        <v>120</v>
      </c>
      <c r="P61" s="3">
        <v>205</v>
      </c>
      <c r="Q61" s="3">
        <v>114</v>
      </c>
      <c r="R61" s="3">
        <v>37</v>
      </c>
      <c r="S61" s="3">
        <v>96</v>
      </c>
    </row>
    <row r="62" spans="2:54" s="3" customFormat="1" x14ac:dyDescent="0.35">
      <c r="B62" s="3" t="s">
        <v>53</v>
      </c>
      <c r="L62" s="3">
        <v>-371</v>
      </c>
      <c r="M62" s="3">
        <v>-437</v>
      </c>
      <c r="N62" s="3">
        <v>-601</v>
      </c>
      <c r="O62" s="3">
        <v>-342</v>
      </c>
      <c r="P62" s="3">
        <v>-128</v>
      </c>
      <c r="Q62" s="3">
        <v>-194</v>
      </c>
      <c r="R62" s="3">
        <v>-183</v>
      </c>
      <c r="S62" s="3">
        <v>-189</v>
      </c>
    </row>
    <row r="63" spans="2:54" s="11" customFormat="1" x14ac:dyDescent="0.35">
      <c r="B63" s="11" t="s">
        <v>54</v>
      </c>
      <c r="L63" s="11">
        <v>-53</v>
      </c>
      <c r="M63" s="11">
        <v>-54</v>
      </c>
      <c r="N63" s="11">
        <v>-112</v>
      </c>
      <c r="O63" s="11">
        <v>-465</v>
      </c>
      <c r="P63" s="11">
        <v>-405</v>
      </c>
      <c r="Q63" s="11">
        <v>60</v>
      </c>
      <c r="R63" s="11">
        <v>81</v>
      </c>
      <c r="S63" s="11">
        <v>-38</v>
      </c>
    </row>
    <row r="64" spans="2:54" s="17" customFormat="1" x14ac:dyDescent="0.35">
      <c r="B64" s="17" t="s">
        <v>55</v>
      </c>
      <c r="H64" s="17">
        <f t="shared" ref="H64:S64" si="17">SUM(H60:H63)</f>
        <v>0</v>
      </c>
      <c r="I64" s="17">
        <f t="shared" si="17"/>
        <v>0</v>
      </c>
      <c r="J64" s="17">
        <f t="shared" si="17"/>
        <v>0</v>
      </c>
      <c r="K64" s="17">
        <f t="shared" si="17"/>
        <v>0</v>
      </c>
      <c r="L64" s="17">
        <f t="shared" si="17"/>
        <v>2609</v>
      </c>
      <c r="M64" s="17">
        <f t="shared" si="17"/>
        <v>-281</v>
      </c>
      <c r="N64" s="17">
        <f t="shared" si="17"/>
        <v>5196</v>
      </c>
      <c r="O64" s="17">
        <f t="shared" si="17"/>
        <v>14307</v>
      </c>
      <c r="P64" s="17">
        <f t="shared" si="17"/>
        <v>7048</v>
      </c>
      <c r="Q64" s="17">
        <f t="shared" si="17"/>
        <v>2983</v>
      </c>
      <c r="R64" s="17">
        <f t="shared" si="17"/>
        <v>6218</v>
      </c>
      <c r="S64" s="17">
        <f t="shared" si="17"/>
        <v>9571</v>
      </c>
    </row>
    <row r="65" spans="2:19" s="3" customFormat="1" x14ac:dyDescent="0.35">
      <c r="B65" s="3" t="s">
        <v>56</v>
      </c>
      <c r="L65" s="3">
        <v>-157</v>
      </c>
      <c r="M65" s="3">
        <v>-19</v>
      </c>
      <c r="N65" s="3">
        <v>-114</v>
      </c>
      <c r="O65" s="3">
        <v>-168</v>
      </c>
      <c r="P65" s="3">
        <v>-693</v>
      </c>
      <c r="Q65" s="3">
        <v>-280</v>
      </c>
      <c r="R65" s="3">
        <v>-394</v>
      </c>
      <c r="S65" s="3">
        <v>-888</v>
      </c>
    </row>
    <row r="66" spans="2:19" s="11" customFormat="1" x14ac:dyDescent="0.35">
      <c r="B66" s="11" t="s">
        <v>57</v>
      </c>
      <c r="L66" s="11">
        <v>447</v>
      </c>
      <c r="M66" s="11">
        <v>25</v>
      </c>
      <c r="N66" s="11">
        <v>8</v>
      </c>
      <c r="O66" s="11">
        <v>-1</v>
      </c>
      <c r="P66" s="11">
        <v>3</v>
      </c>
      <c r="Q66" s="11">
        <v>7</v>
      </c>
      <c r="R66" s="11">
        <v>37</v>
      </c>
      <c r="S66" s="11">
        <v>4</v>
      </c>
    </row>
    <row r="67" spans="2:19" s="17" customFormat="1" x14ac:dyDescent="0.35">
      <c r="B67" s="17" t="s">
        <v>58</v>
      </c>
      <c r="H67" s="17">
        <f t="shared" ref="H67:S67" si="18">SUM(H64:H66)</f>
        <v>0</v>
      </c>
      <c r="I67" s="17">
        <f t="shared" si="18"/>
        <v>0</v>
      </c>
      <c r="J67" s="17">
        <f t="shared" si="18"/>
        <v>0</v>
      </c>
      <c r="K67" s="17">
        <f t="shared" si="18"/>
        <v>0</v>
      </c>
      <c r="L67" s="17">
        <f t="shared" si="18"/>
        <v>2899</v>
      </c>
      <c r="M67" s="17">
        <f t="shared" si="18"/>
        <v>-275</v>
      </c>
      <c r="N67" s="17">
        <f t="shared" si="18"/>
        <v>5090</v>
      </c>
      <c r="O67" s="17">
        <f t="shared" si="18"/>
        <v>14138</v>
      </c>
      <c r="P67" s="17">
        <f t="shared" si="18"/>
        <v>6358</v>
      </c>
      <c r="Q67" s="17">
        <f t="shared" si="18"/>
        <v>2710</v>
      </c>
      <c r="R67" s="17">
        <f t="shared" si="18"/>
        <v>5861</v>
      </c>
      <c r="S67" s="17">
        <f t="shared" si="18"/>
        <v>8687</v>
      </c>
    </row>
    <row r="68" spans="2:19" s="11" customFormat="1" x14ac:dyDescent="0.35">
      <c r="B68" s="11" t="s">
        <v>59</v>
      </c>
      <c r="L68" s="11">
        <v>0</v>
      </c>
      <c r="M68" s="11">
        <v>-1</v>
      </c>
      <c r="N68" s="11">
        <v>-1</v>
      </c>
      <c r="O68" s="11">
        <v>-3</v>
      </c>
      <c r="P68" s="11">
        <v>-45</v>
      </c>
      <c r="Q68" s="11">
        <v>-23</v>
      </c>
      <c r="R68" s="11">
        <v>0</v>
      </c>
      <c r="S68" s="11">
        <v>0</v>
      </c>
    </row>
    <row r="69" spans="2:19" s="17" customFormat="1" x14ac:dyDescent="0.35">
      <c r="B69" s="17" t="s">
        <v>60</v>
      </c>
      <c r="H69" s="17">
        <f t="shared" ref="H69:S69" si="19">SUM(H67:H68)</f>
        <v>0</v>
      </c>
      <c r="I69" s="17">
        <f t="shared" si="19"/>
        <v>0</v>
      </c>
      <c r="J69" s="17">
        <f t="shared" si="19"/>
        <v>0</v>
      </c>
      <c r="K69" s="17">
        <f t="shared" si="19"/>
        <v>0</v>
      </c>
      <c r="L69" s="17">
        <f t="shared" si="19"/>
        <v>2899</v>
      </c>
      <c r="M69" s="17">
        <f t="shared" si="19"/>
        <v>-276</v>
      </c>
      <c r="N69" s="17">
        <f t="shared" si="19"/>
        <v>5089</v>
      </c>
      <c r="O69" s="17">
        <f t="shared" si="19"/>
        <v>14135</v>
      </c>
      <c r="P69" s="17">
        <f t="shared" si="19"/>
        <v>6313</v>
      </c>
      <c r="Q69" s="17">
        <f t="shared" si="19"/>
        <v>2687</v>
      </c>
      <c r="R69" s="17">
        <f t="shared" si="19"/>
        <v>5861</v>
      </c>
      <c r="S69" s="17">
        <f t="shared" si="19"/>
        <v>8687</v>
      </c>
    </row>
    <row r="70" spans="2:19" s="3" customFormat="1" x14ac:dyDescent="0.35"/>
    <row r="71" spans="2:19" s="14" customFormat="1" x14ac:dyDescent="0.35">
      <c r="B71" s="14" t="s">
        <v>61</v>
      </c>
      <c r="H71" s="14" t="e">
        <f t="shared" ref="H71:S71" si="20">H69/H73</f>
        <v>#DIV/0!</v>
      </c>
      <c r="I71" s="14" t="e">
        <f t="shared" si="20"/>
        <v>#DIV/0!</v>
      </c>
      <c r="J71" s="14" t="e">
        <f t="shared" si="20"/>
        <v>#DIV/0!</v>
      </c>
      <c r="K71" s="14" t="e">
        <f t="shared" si="20"/>
        <v>#DIV/0!</v>
      </c>
      <c r="L71" s="14">
        <f t="shared" si="20"/>
        <v>2.7093457943925232</v>
      </c>
      <c r="M71" s="14">
        <f t="shared" si="20"/>
        <v>-0.26640926640926643</v>
      </c>
      <c r="N71" s="14">
        <f t="shared" si="20"/>
        <v>4.6730945821854917</v>
      </c>
      <c r="O71" s="14">
        <f t="shared" si="20"/>
        <v>12.269965277777779</v>
      </c>
      <c r="P71" s="14">
        <f t="shared" si="20"/>
        <v>5.6669658886894076</v>
      </c>
      <c r="Q71" s="14">
        <f t="shared" si="20"/>
        <v>2.4207207207207206</v>
      </c>
      <c r="R71" s="14">
        <f t="shared" si="20"/>
        <v>5.2330357142857142</v>
      </c>
      <c r="S71" s="14">
        <f t="shared" si="20"/>
        <v>7.8120503597122299</v>
      </c>
    </row>
    <row r="72" spans="2:19" s="14" customFormat="1" x14ac:dyDescent="0.35">
      <c r="B72" s="14" t="s">
        <v>62</v>
      </c>
      <c r="H72" s="14" t="e">
        <f t="shared" ref="H72:S72" si="21">H69/H74</f>
        <v>#DIV/0!</v>
      </c>
      <c r="I72" s="14" t="e">
        <f t="shared" si="21"/>
        <v>#DIV/0!</v>
      </c>
      <c r="J72" s="14" t="e">
        <f t="shared" si="21"/>
        <v>#DIV/0!</v>
      </c>
      <c r="K72" s="14" t="e">
        <f t="shared" si="21"/>
        <v>#DIV/0!</v>
      </c>
      <c r="L72" s="14">
        <f t="shared" si="21"/>
        <v>2.4777777777777779</v>
      </c>
      <c r="M72" s="14">
        <f t="shared" si="21"/>
        <v>-0.26640926640926643</v>
      </c>
      <c r="N72" s="14">
        <f t="shared" si="21"/>
        <v>4.4098786828422876</v>
      </c>
      <c r="O72" s="14">
        <f t="shared" si="21"/>
        <v>11.501220504475183</v>
      </c>
      <c r="P72" s="14">
        <f t="shared" si="21"/>
        <v>5.5231846019247595</v>
      </c>
      <c r="Q72" s="14">
        <f t="shared" si="21"/>
        <v>2.3757736516357206</v>
      </c>
      <c r="R72" s="14">
        <f t="shared" si="21"/>
        <v>5.1367221735319895</v>
      </c>
      <c r="S72" s="14">
        <f t="shared" si="21"/>
        <v>7.7424242424242422</v>
      </c>
    </row>
    <row r="73" spans="2:19" s="3" customFormat="1" x14ac:dyDescent="0.35">
      <c r="B73" s="3" t="s">
        <v>63</v>
      </c>
      <c r="L73" s="3">
        <v>1070</v>
      </c>
      <c r="M73" s="3">
        <v>1036</v>
      </c>
      <c r="N73" s="3">
        <v>1089</v>
      </c>
      <c r="O73" s="3">
        <v>1152</v>
      </c>
      <c r="P73" s="3">
        <v>1114</v>
      </c>
      <c r="Q73" s="3">
        <v>1110</v>
      </c>
      <c r="R73" s="3">
        <v>1120</v>
      </c>
      <c r="S73" s="3">
        <v>1112</v>
      </c>
    </row>
    <row r="74" spans="2:19" s="3" customFormat="1" x14ac:dyDescent="0.35">
      <c r="B74" s="3" t="s">
        <v>64</v>
      </c>
      <c r="L74" s="3">
        <v>1170</v>
      </c>
      <c r="M74" s="3">
        <v>1036</v>
      </c>
      <c r="N74" s="3">
        <v>1154</v>
      </c>
      <c r="O74" s="3">
        <v>1229</v>
      </c>
      <c r="P74" s="3">
        <v>1143</v>
      </c>
      <c r="Q74" s="3">
        <v>1131</v>
      </c>
      <c r="R74" s="3">
        <v>1141</v>
      </c>
      <c r="S74" s="3">
        <v>1122</v>
      </c>
    </row>
    <row r="75" spans="2:19" s="3" customFormat="1" x14ac:dyDescent="0.35"/>
    <row r="76" spans="2:19" s="3" customFormat="1" x14ac:dyDescent="0.35"/>
    <row r="77" spans="2:19" s="7" customFormat="1" x14ac:dyDescent="0.35">
      <c r="B77" s="12" t="s">
        <v>65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2:19" s="9" customFormat="1" x14ac:dyDescent="0.35">
      <c r="B78" s="18" t="s">
        <v>66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2:19" s="3" customFormat="1" x14ac:dyDescent="0.35">
      <c r="B79" s="3" t="s">
        <v>67</v>
      </c>
      <c r="M79" s="3">
        <v>4140</v>
      </c>
      <c r="N79" s="3">
        <v>5109</v>
      </c>
      <c r="O79" s="3">
        <v>6506</v>
      </c>
      <c r="P79" s="3">
        <v>7152</v>
      </c>
      <c r="Q79" s="3">
        <v>7624</v>
      </c>
      <c r="R79" s="3">
        <v>7763</v>
      </c>
      <c r="S79" s="3">
        <v>8262</v>
      </c>
    </row>
    <row r="80" spans="2:19" s="3" customFormat="1" x14ac:dyDescent="0.35">
      <c r="B80" s="3" t="s">
        <v>68</v>
      </c>
      <c r="M80" s="3">
        <v>258</v>
      </c>
      <c r="N80" s="3">
        <v>319</v>
      </c>
      <c r="O80" s="3">
        <v>296</v>
      </c>
      <c r="P80" s="3">
        <v>803</v>
      </c>
      <c r="Q80" s="3">
        <v>518</v>
      </c>
      <c r="R80" s="3">
        <v>870</v>
      </c>
      <c r="S80" s="3">
        <v>1069</v>
      </c>
    </row>
    <row r="81" spans="2:19" s="3" customFormat="1" x14ac:dyDescent="0.35">
      <c r="B81" s="3" t="s">
        <v>69</v>
      </c>
      <c r="M81" s="3">
        <v>2068</v>
      </c>
      <c r="N81" s="3">
        <v>3759</v>
      </c>
      <c r="O81" s="3">
        <v>5478</v>
      </c>
      <c r="P81" s="3">
        <v>3195</v>
      </c>
      <c r="Q81" s="3">
        <v>3912</v>
      </c>
      <c r="R81" s="3">
        <v>5311</v>
      </c>
      <c r="S81" s="3">
        <v>5130</v>
      </c>
    </row>
    <row r="82" spans="2:19" s="3" customFormat="1" x14ac:dyDescent="0.35">
      <c r="B82" s="3" t="s">
        <v>70</v>
      </c>
      <c r="M82" s="3">
        <v>2889</v>
      </c>
      <c r="N82" s="3">
        <v>3123</v>
      </c>
      <c r="O82" s="3">
        <v>3595</v>
      </c>
      <c r="P82" s="3">
        <v>5118</v>
      </c>
      <c r="Q82" s="3">
        <v>5607</v>
      </c>
      <c r="R82" s="3">
        <v>4487</v>
      </c>
      <c r="S82" s="3">
        <v>6663</v>
      </c>
    </row>
    <row r="83" spans="2:19" s="3" customFormat="1" x14ac:dyDescent="0.35">
      <c r="B83" s="3" t="s">
        <v>71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974</v>
      </c>
      <c r="S83" s="3">
        <v>13</v>
      </c>
    </row>
    <row r="84" spans="2:19" s="11" customFormat="1" x14ac:dyDescent="0.35">
      <c r="B84" s="11" t="s">
        <v>72</v>
      </c>
      <c r="M84" s="11">
        <v>140</v>
      </c>
      <c r="N84" s="11">
        <v>147</v>
      </c>
      <c r="O84" s="11">
        <v>164</v>
      </c>
      <c r="P84" s="11">
        <v>235</v>
      </c>
      <c r="Q84" s="11">
        <v>304</v>
      </c>
      <c r="R84" s="11">
        <v>502</v>
      </c>
      <c r="S84" s="11">
        <v>644</v>
      </c>
    </row>
    <row r="85" spans="2:19" s="17" customFormat="1" x14ac:dyDescent="0.35">
      <c r="B85" s="17" t="s">
        <v>73</v>
      </c>
      <c r="H85" s="17">
        <f t="shared" ref="H85:S85" si="22">SUM(H79:H84)</f>
        <v>0</v>
      </c>
      <c r="I85" s="17">
        <f t="shared" si="22"/>
        <v>0</v>
      </c>
      <c r="J85" s="17">
        <f t="shared" si="22"/>
        <v>0</v>
      </c>
      <c r="K85" s="17">
        <f t="shared" si="22"/>
        <v>0</v>
      </c>
      <c r="L85" s="17">
        <f t="shared" si="22"/>
        <v>0</v>
      </c>
      <c r="M85" s="17">
        <f t="shared" si="22"/>
        <v>9495</v>
      </c>
      <c r="N85" s="17">
        <f t="shared" si="22"/>
        <v>12457</v>
      </c>
      <c r="O85" s="17">
        <f t="shared" si="22"/>
        <v>16039</v>
      </c>
      <c r="P85" s="17">
        <f t="shared" si="22"/>
        <v>16503</v>
      </c>
      <c r="Q85" s="17">
        <f t="shared" si="22"/>
        <v>17965</v>
      </c>
      <c r="R85" s="17">
        <f t="shared" si="22"/>
        <v>19907</v>
      </c>
      <c r="S85" s="17">
        <f t="shared" si="22"/>
        <v>21781</v>
      </c>
    </row>
    <row r="86" spans="2:19" s="18" customFormat="1" x14ac:dyDescent="0.35"/>
    <row r="87" spans="2:19" s="3" customFormat="1" x14ac:dyDescent="0.35">
      <c r="B87" s="3" t="s">
        <v>74</v>
      </c>
      <c r="M87" s="3">
        <v>414</v>
      </c>
      <c r="N87" s="3">
        <v>617</v>
      </c>
      <c r="O87" s="3">
        <v>473</v>
      </c>
      <c r="P87" s="3">
        <v>1164</v>
      </c>
      <c r="Q87" s="3">
        <v>1048</v>
      </c>
      <c r="R87" s="3">
        <v>1765</v>
      </c>
      <c r="S87" s="3">
        <v>1647</v>
      </c>
    </row>
    <row r="88" spans="2:19" s="3" customFormat="1" x14ac:dyDescent="0.35">
      <c r="B88" s="3" t="s">
        <v>75</v>
      </c>
      <c r="M88" s="3">
        <v>14686</v>
      </c>
      <c r="N88" s="3">
        <v>19431</v>
      </c>
      <c r="O88" s="3">
        <v>23672</v>
      </c>
      <c r="P88" s="3">
        <v>28240</v>
      </c>
      <c r="Q88" s="3">
        <v>31031</v>
      </c>
      <c r="R88" s="3">
        <v>33213</v>
      </c>
      <c r="S88" s="3">
        <v>38549</v>
      </c>
    </row>
    <row r="89" spans="2:19" s="3" customFormat="1" x14ac:dyDescent="0.35">
      <c r="B89" s="3" t="s">
        <v>76</v>
      </c>
      <c r="M89" s="3">
        <v>1364</v>
      </c>
      <c r="N89" s="3">
        <v>16</v>
      </c>
      <c r="O89" s="3">
        <v>0</v>
      </c>
      <c r="P89" s="3">
        <v>0</v>
      </c>
      <c r="Q89" s="3">
        <v>584</v>
      </c>
      <c r="R89" s="3">
        <v>551</v>
      </c>
      <c r="S89" s="3">
        <v>678</v>
      </c>
    </row>
    <row r="90" spans="2:19" s="3" customFormat="1" x14ac:dyDescent="0.35">
      <c r="B90" s="3" t="s">
        <v>77</v>
      </c>
      <c r="M90" s="3">
        <v>464</v>
      </c>
      <c r="N90" s="3">
        <v>387</v>
      </c>
      <c r="O90" s="3">
        <v>331</v>
      </c>
      <c r="P90" s="3">
        <v>340</v>
      </c>
      <c r="Q90" s="3">
        <v>334</v>
      </c>
      <c r="R90" s="3">
        <v>349</v>
      </c>
      <c r="S90" s="3">
        <v>421</v>
      </c>
    </row>
    <row r="91" spans="2:19" s="3" customFormat="1" x14ac:dyDescent="0.35">
      <c r="B91" s="3" t="s">
        <v>78</v>
      </c>
      <c r="M91" s="3">
        <v>657</v>
      </c>
      <c r="N91" s="3">
        <v>766</v>
      </c>
      <c r="O91" s="3">
        <v>1022</v>
      </c>
      <c r="P91" s="3">
        <v>837</v>
      </c>
      <c r="Q91" s="3">
        <v>707</v>
      </c>
      <c r="R91" s="3">
        <v>782</v>
      </c>
      <c r="S91" s="3">
        <v>702</v>
      </c>
    </row>
    <row r="92" spans="2:19" s="3" customFormat="1" x14ac:dyDescent="0.35">
      <c r="B92" s="3" t="s">
        <v>79</v>
      </c>
      <c r="M92" s="3">
        <v>104</v>
      </c>
      <c r="N92" s="3">
        <v>1228</v>
      </c>
      <c r="O92" s="3">
        <v>1228</v>
      </c>
      <c r="P92" s="3">
        <v>1228</v>
      </c>
      <c r="Q92" s="3">
        <v>1228</v>
      </c>
      <c r="R92" s="3">
        <v>1228</v>
      </c>
      <c r="S92" s="3">
        <v>1228</v>
      </c>
    </row>
    <row r="93" spans="2:19" s="11" customFormat="1" x14ac:dyDescent="0.35">
      <c r="B93" s="11" t="s">
        <v>80</v>
      </c>
      <c r="M93" s="11">
        <v>356</v>
      </c>
      <c r="N93" s="11">
        <v>434</v>
      </c>
      <c r="O93" s="11">
        <v>611</v>
      </c>
      <c r="P93" s="11">
        <v>575</v>
      </c>
      <c r="Q93" s="11">
        <v>781</v>
      </c>
      <c r="R93" s="11">
        <v>1054</v>
      </c>
      <c r="S93" s="11">
        <v>1277</v>
      </c>
    </row>
    <row r="94" spans="2:19" s="19" customFormat="1" x14ac:dyDescent="0.35">
      <c r="B94" s="19" t="s">
        <v>81</v>
      </c>
      <c r="H94" s="19">
        <f t="shared" ref="H94:S94" si="23">SUM(H87:H93)</f>
        <v>0</v>
      </c>
      <c r="I94" s="19">
        <f t="shared" si="23"/>
        <v>0</v>
      </c>
      <c r="J94" s="19">
        <f t="shared" si="23"/>
        <v>0</v>
      </c>
      <c r="K94" s="19">
        <f t="shared" si="23"/>
        <v>0</v>
      </c>
      <c r="L94" s="19">
        <f t="shared" si="23"/>
        <v>0</v>
      </c>
      <c r="M94" s="19">
        <f t="shared" si="23"/>
        <v>18045</v>
      </c>
      <c r="N94" s="19">
        <f t="shared" si="23"/>
        <v>22879</v>
      </c>
      <c r="O94" s="19">
        <f t="shared" si="23"/>
        <v>27337</v>
      </c>
      <c r="P94" s="19">
        <f t="shared" si="23"/>
        <v>32384</v>
      </c>
      <c r="Q94" s="19">
        <f t="shared" si="23"/>
        <v>35713</v>
      </c>
      <c r="R94" s="19">
        <f t="shared" si="23"/>
        <v>38942</v>
      </c>
      <c r="S94" s="19">
        <f t="shared" si="23"/>
        <v>44502</v>
      </c>
    </row>
    <row r="95" spans="2:19" s="17" customFormat="1" x14ac:dyDescent="0.35">
      <c r="B95" s="17" t="s">
        <v>82</v>
      </c>
      <c r="H95" s="17">
        <f t="shared" ref="H95:S95" si="24">H94+H85</f>
        <v>0</v>
      </c>
      <c r="I95" s="17">
        <f t="shared" si="24"/>
        <v>0</v>
      </c>
      <c r="J95" s="17">
        <f t="shared" si="24"/>
        <v>0</v>
      </c>
      <c r="K95" s="17">
        <f t="shared" si="24"/>
        <v>0</v>
      </c>
      <c r="L95" s="17">
        <f t="shared" si="24"/>
        <v>0</v>
      </c>
      <c r="M95" s="17">
        <f t="shared" si="24"/>
        <v>27540</v>
      </c>
      <c r="N95" s="17">
        <f t="shared" si="24"/>
        <v>35336</v>
      </c>
      <c r="O95" s="17">
        <f t="shared" si="24"/>
        <v>43376</v>
      </c>
      <c r="P95" s="17">
        <f t="shared" si="24"/>
        <v>48887</v>
      </c>
      <c r="Q95" s="17">
        <f t="shared" si="24"/>
        <v>53678</v>
      </c>
      <c r="R95" s="17">
        <f t="shared" si="24"/>
        <v>58849</v>
      </c>
      <c r="S95" s="17">
        <f t="shared" si="24"/>
        <v>66283</v>
      </c>
    </row>
    <row r="96" spans="2:19" s="20" customFormat="1" x14ac:dyDescent="0.35">
      <c r="B96" s="18" t="s">
        <v>83</v>
      </c>
    </row>
    <row r="97" spans="2:19" s="3" customFormat="1" x14ac:dyDescent="0.35">
      <c r="B97" s="3" t="s">
        <v>84</v>
      </c>
      <c r="M97" s="3">
        <v>3879</v>
      </c>
      <c r="N97" s="3">
        <v>3664</v>
      </c>
      <c r="O97" s="3">
        <v>4374</v>
      </c>
      <c r="P97" s="3">
        <v>4626</v>
      </c>
      <c r="Q97" s="3">
        <v>5817</v>
      </c>
      <c r="R97" s="3">
        <v>5325</v>
      </c>
      <c r="S97" s="3">
        <v>6090</v>
      </c>
    </row>
    <row r="98" spans="2:19" s="3" customFormat="1" x14ac:dyDescent="0.35">
      <c r="B98" s="3" t="s">
        <v>85</v>
      </c>
      <c r="M98" s="3">
        <v>200</v>
      </c>
      <c r="N98" s="3">
        <v>408</v>
      </c>
      <c r="O98" s="3">
        <v>859</v>
      </c>
      <c r="P98" s="3">
        <v>1310</v>
      </c>
      <c r="Q98" s="3">
        <v>270</v>
      </c>
      <c r="R98" s="3">
        <v>155</v>
      </c>
      <c r="S98" s="3">
        <v>103</v>
      </c>
    </row>
    <row r="99" spans="2:19" s="11" customFormat="1" x14ac:dyDescent="0.35">
      <c r="B99" s="11" t="s">
        <v>86</v>
      </c>
      <c r="M99" s="11">
        <v>756</v>
      </c>
      <c r="N99" s="11">
        <v>1262</v>
      </c>
      <c r="O99" s="11">
        <v>521</v>
      </c>
      <c r="P99" s="11">
        <v>454</v>
      </c>
      <c r="Q99" s="11">
        <v>548</v>
      </c>
      <c r="R99" s="11">
        <v>944</v>
      </c>
      <c r="S99" s="11">
        <v>1346</v>
      </c>
    </row>
    <row r="100" spans="2:19" s="17" customFormat="1" x14ac:dyDescent="0.35">
      <c r="B100" s="17" t="s">
        <v>87</v>
      </c>
      <c r="H100" s="17">
        <f t="shared" ref="H100:S100" si="25">SUM(H97:H99)</f>
        <v>0</v>
      </c>
      <c r="I100" s="17">
        <f t="shared" si="25"/>
        <v>0</v>
      </c>
      <c r="J100" s="17">
        <f t="shared" si="25"/>
        <v>0</v>
      </c>
      <c r="K100" s="17">
        <f t="shared" si="25"/>
        <v>0</v>
      </c>
      <c r="L100" s="17">
        <f t="shared" si="25"/>
        <v>0</v>
      </c>
      <c r="M100" s="17">
        <f t="shared" si="25"/>
        <v>4835</v>
      </c>
      <c r="N100" s="17">
        <f t="shared" si="25"/>
        <v>5334</v>
      </c>
      <c r="O100" s="17">
        <f t="shared" si="25"/>
        <v>5754</v>
      </c>
      <c r="P100" s="17">
        <f t="shared" si="25"/>
        <v>6390</v>
      </c>
      <c r="Q100" s="17">
        <f t="shared" si="25"/>
        <v>6635</v>
      </c>
      <c r="R100" s="17">
        <f t="shared" si="25"/>
        <v>6424</v>
      </c>
      <c r="S100" s="17">
        <f t="shared" si="25"/>
        <v>7539</v>
      </c>
    </row>
    <row r="101" spans="2:19" s="18" customFormat="1" x14ac:dyDescent="0.35">
      <c r="B101" s="18" t="s">
        <v>88</v>
      </c>
    </row>
    <row r="102" spans="2:19" s="3" customFormat="1" x14ac:dyDescent="0.35">
      <c r="B102" s="3" t="s">
        <v>89</v>
      </c>
      <c r="M102" s="3">
        <v>9154</v>
      </c>
      <c r="N102" s="3">
        <v>9872</v>
      </c>
      <c r="O102" s="3">
        <v>3777</v>
      </c>
      <c r="P102" s="3">
        <v>4541</v>
      </c>
      <c r="Q102" s="3">
        <v>6373</v>
      </c>
      <c r="R102" s="3">
        <v>6621</v>
      </c>
      <c r="S102" s="3">
        <v>6803</v>
      </c>
    </row>
    <row r="103" spans="2:19" s="3" customFormat="1" x14ac:dyDescent="0.35">
      <c r="B103" s="3" t="s">
        <v>90</v>
      </c>
      <c r="M103" s="3">
        <v>0</v>
      </c>
      <c r="N103" s="3">
        <v>0</v>
      </c>
      <c r="O103" s="3">
        <v>0</v>
      </c>
      <c r="P103" s="3">
        <v>0</v>
      </c>
      <c r="Q103" s="3">
        <v>533</v>
      </c>
      <c r="R103" s="3">
        <v>504</v>
      </c>
      <c r="S103" s="3">
        <v>610</v>
      </c>
    </row>
    <row r="104" spans="2:19" s="3" customFormat="1" x14ac:dyDescent="0.35">
      <c r="B104" s="3" t="s">
        <v>91</v>
      </c>
      <c r="M104" s="3">
        <v>0</v>
      </c>
      <c r="N104" s="3">
        <v>0</v>
      </c>
      <c r="O104" s="3">
        <v>227</v>
      </c>
      <c r="P104" s="3">
        <v>636</v>
      </c>
      <c r="Q104" s="3">
        <v>643</v>
      </c>
      <c r="R104" s="3">
        <v>808</v>
      </c>
      <c r="S104" s="3">
        <v>589</v>
      </c>
    </row>
    <row r="105" spans="2:19" s="11" customFormat="1" x14ac:dyDescent="0.35">
      <c r="B105" s="11" t="s">
        <v>92</v>
      </c>
      <c r="M105" s="11">
        <v>623</v>
      </c>
      <c r="N105" s="11">
        <v>639</v>
      </c>
      <c r="O105" s="11">
        <v>354</v>
      </c>
      <c r="P105" s="11">
        <v>452</v>
      </c>
      <c r="Q105" s="11">
        <v>498</v>
      </c>
      <c r="R105" s="11">
        <v>559</v>
      </c>
      <c r="S105" s="11">
        <v>835</v>
      </c>
    </row>
    <row r="106" spans="2:19" s="21" customFormat="1" x14ac:dyDescent="0.35">
      <c r="B106" s="21" t="s">
        <v>93</v>
      </c>
      <c r="H106" s="21">
        <f t="shared" ref="H106:S106" si="26">SUM(H102:H105)</f>
        <v>0</v>
      </c>
      <c r="I106" s="21">
        <f t="shared" si="26"/>
        <v>0</v>
      </c>
      <c r="J106" s="21">
        <f t="shared" si="26"/>
        <v>0</v>
      </c>
      <c r="K106" s="21">
        <f t="shared" si="26"/>
        <v>0</v>
      </c>
      <c r="L106" s="21">
        <f t="shared" si="26"/>
        <v>0</v>
      </c>
      <c r="M106" s="21">
        <f t="shared" si="26"/>
        <v>9777</v>
      </c>
      <c r="N106" s="21">
        <f t="shared" si="26"/>
        <v>10511</v>
      </c>
      <c r="O106" s="21">
        <f t="shared" si="26"/>
        <v>4358</v>
      </c>
      <c r="P106" s="21">
        <f t="shared" si="26"/>
        <v>5629</v>
      </c>
      <c r="Q106" s="21">
        <f t="shared" si="26"/>
        <v>8047</v>
      </c>
      <c r="R106" s="21">
        <f t="shared" si="26"/>
        <v>8492</v>
      </c>
      <c r="S106" s="21">
        <f t="shared" si="26"/>
        <v>8837</v>
      </c>
    </row>
    <row r="107" spans="2:19" s="17" customFormat="1" x14ac:dyDescent="0.35">
      <c r="B107" s="17" t="s">
        <v>94</v>
      </c>
      <c r="H107" s="17">
        <f t="shared" ref="H107:S107" si="27">H106+H100</f>
        <v>0</v>
      </c>
      <c r="I107" s="17">
        <f t="shared" si="27"/>
        <v>0</v>
      </c>
      <c r="J107" s="17">
        <f t="shared" si="27"/>
        <v>0</v>
      </c>
      <c r="K107" s="17">
        <f t="shared" si="27"/>
        <v>0</v>
      </c>
      <c r="L107" s="17">
        <f t="shared" si="27"/>
        <v>0</v>
      </c>
      <c r="M107" s="17">
        <f t="shared" si="27"/>
        <v>14612</v>
      </c>
      <c r="N107" s="17">
        <f t="shared" si="27"/>
        <v>15845</v>
      </c>
      <c r="O107" s="17">
        <f t="shared" si="27"/>
        <v>10112</v>
      </c>
      <c r="P107" s="17">
        <f t="shared" si="27"/>
        <v>12019</v>
      </c>
      <c r="Q107" s="17">
        <f t="shared" si="27"/>
        <v>14682</v>
      </c>
      <c r="R107" s="17">
        <f t="shared" si="27"/>
        <v>14916</v>
      </c>
      <c r="S107" s="17">
        <f t="shared" si="27"/>
        <v>16376</v>
      </c>
    </row>
    <row r="108" spans="2:19" s="18" customFormat="1" x14ac:dyDescent="0.35">
      <c r="B108" s="18" t="s">
        <v>95</v>
      </c>
    </row>
    <row r="109" spans="2:19" s="3" customFormat="1" x14ac:dyDescent="0.35">
      <c r="B109" s="3" t="s">
        <v>96</v>
      </c>
      <c r="M109" s="3">
        <v>0</v>
      </c>
      <c r="N109" s="3">
        <v>21</v>
      </c>
      <c r="O109" s="3">
        <v>0</v>
      </c>
      <c r="P109" s="3">
        <v>98</v>
      </c>
      <c r="Q109" s="3">
        <v>0</v>
      </c>
      <c r="R109" s="3">
        <v>0</v>
      </c>
      <c r="S109" s="3">
        <v>0</v>
      </c>
    </row>
    <row r="110" spans="2:19" s="3" customFormat="1" x14ac:dyDescent="0.35">
      <c r="B110" s="3" t="s">
        <v>97</v>
      </c>
      <c r="M110" s="3">
        <v>109</v>
      </c>
      <c r="N110" s="3">
        <v>112</v>
      </c>
      <c r="P110" s="3">
        <v>118</v>
      </c>
      <c r="Q110" s="3">
        <v>119</v>
      </c>
      <c r="R110" s="3">
        <v>122</v>
      </c>
      <c r="S110" s="3">
        <v>123</v>
      </c>
    </row>
    <row r="111" spans="2:19" s="3" customFormat="1" x14ac:dyDescent="0.35">
      <c r="B111" s="3" t="s">
        <v>98</v>
      </c>
      <c r="M111" s="3">
        <v>7736</v>
      </c>
      <c r="N111" s="3">
        <v>8287</v>
      </c>
      <c r="P111" s="3">
        <v>8214</v>
      </c>
      <c r="Q111" s="3">
        <v>8917</v>
      </c>
      <c r="R111" s="3">
        <v>9453</v>
      </c>
      <c r="S111" s="3">
        <v>10197</v>
      </c>
    </row>
    <row r="112" spans="2:19" s="3" customFormat="1" x14ac:dyDescent="0.35">
      <c r="B112" s="3" t="s">
        <v>99</v>
      </c>
      <c r="M112" s="3">
        <v>5299</v>
      </c>
      <c r="N112" s="3">
        <v>10260</v>
      </c>
      <c r="P112" s="3">
        <v>30761</v>
      </c>
      <c r="Q112" s="3">
        <v>33384</v>
      </c>
      <c r="R112" s="3">
        <v>39051</v>
      </c>
      <c r="S112" s="3">
        <v>47274</v>
      </c>
    </row>
    <row r="113" spans="1:19" s="3" customFormat="1" x14ac:dyDescent="0.35">
      <c r="B113" s="3" t="s">
        <v>100</v>
      </c>
      <c r="M113" s="3">
        <v>-1029</v>
      </c>
      <c r="N113" s="3">
        <v>-67</v>
      </c>
      <c r="P113" s="3">
        <v>-3221</v>
      </c>
      <c r="Q113" s="3">
        <v>-3495</v>
      </c>
      <c r="R113" s="3">
        <v>-4695</v>
      </c>
      <c r="S113" s="3">
        <v>-7127</v>
      </c>
    </row>
    <row r="114" spans="1:19" s="11" customFormat="1" x14ac:dyDescent="0.35">
      <c r="B114" s="11" t="s">
        <v>101</v>
      </c>
      <c r="M114" s="11">
        <v>-35</v>
      </c>
      <c r="N114" s="11">
        <v>29</v>
      </c>
      <c r="P114" s="11">
        <v>9</v>
      </c>
      <c r="Q114" s="11">
        <v>71</v>
      </c>
      <c r="R114" s="11">
        <v>2</v>
      </c>
      <c r="S114" s="11">
        <v>-560</v>
      </c>
    </row>
    <row r="115" spans="1:19" s="17" customFormat="1" x14ac:dyDescent="0.35">
      <c r="B115" s="17" t="s">
        <v>102</v>
      </c>
      <c r="H115" s="17">
        <f t="shared" ref="H115:S115" si="28">SUM(H110:H114)</f>
        <v>0</v>
      </c>
      <c r="I115" s="17">
        <f t="shared" si="28"/>
        <v>0</v>
      </c>
      <c r="J115" s="17">
        <f t="shared" si="28"/>
        <v>0</v>
      </c>
      <c r="K115" s="17">
        <f t="shared" si="28"/>
        <v>0</v>
      </c>
      <c r="L115" s="17">
        <f t="shared" si="28"/>
        <v>0</v>
      </c>
      <c r="M115" s="17">
        <f t="shared" si="28"/>
        <v>12080</v>
      </c>
      <c r="N115" s="17">
        <f t="shared" si="28"/>
        <v>18621</v>
      </c>
      <c r="O115" s="17">
        <f t="shared" si="28"/>
        <v>0</v>
      </c>
      <c r="P115" s="17">
        <f t="shared" si="28"/>
        <v>35881</v>
      </c>
      <c r="Q115" s="17">
        <f t="shared" si="28"/>
        <v>38996</v>
      </c>
      <c r="R115" s="17">
        <f t="shared" si="28"/>
        <v>43933</v>
      </c>
      <c r="S115" s="17">
        <f t="shared" si="28"/>
        <v>49907</v>
      </c>
    </row>
    <row r="116" spans="1:19" s="11" customFormat="1" x14ac:dyDescent="0.35">
      <c r="B116" s="11" t="s">
        <v>103</v>
      </c>
      <c r="M116" s="11">
        <v>848</v>
      </c>
      <c r="N116" s="11">
        <v>849</v>
      </c>
      <c r="P116" s="11">
        <v>889</v>
      </c>
      <c r="Q116" s="11">
        <v>0</v>
      </c>
      <c r="R116" s="11">
        <v>0</v>
      </c>
      <c r="S116" s="11">
        <v>0</v>
      </c>
    </row>
    <row r="117" spans="1:19" s="17" customFormat="1" x14ac:dyDescent="0.35">
      <c r="B117" s="17" t="s">
        <v>104</v>
      </c>
      <c r="H117" s="17">
        <f t="shared" ref="H117:S117" si="29">SUM(H115:H116)+H107+H109</f>
        <v>0</v>
      </c>
      <c r="I117" s="17">
        <f t="shared" si="29"/>
        <v>0</v>
      </c>
      <c r="J117" s="17">
        <f t="shared" si="29"/>
        <v>0</v>
      </c>
      <c r="K117" s="17">
        <f t="shared" si="29"/>
        <v>0</v>
      </c>
      <c r="L117" s="17">
        <f t="shared" si="29"/>
        <v>0</v>
      </c>
      <c r="M117" s="17">
        <f t="shared" si="29"/>
        <v>27540</v>
      </c>
      <c r="N117" s="17">
        <f t="shared" si="29"/>
        <v>35336</v>
      </c>
      <c r="O117" s="17">
        <f t="shared" si="29"/>
        <v>10112</v>
      </c>
      <c r="P117" s="17">
        <f t="shared" si="29"/>
        <v>48887</v>
      </c>
      <c r="Q117" s="17">
        <f t="shared" si="29"/>
        <v>53678</v>
      </c>
      <c r="R117" s="17">
        <f t="shared" si="29"/>
        <v>58849</v>
      </c>
      <c r="S117" s="17">
        <f t="shared" si="29"/>
        <v>66283</v>
      </c>
    </row>
    <row r="118" spans="1:19" s="3" customFormat="1" x14ac:dyDescent="0.35"/>
    <row r="119" spans="1:19" s="22" customFormat="1" x14ac:dyDescent="0.35">
      <c r="A119" s="7"/>
      <c r="B119" s="12" t="s">
        <v>105</v>
      </c>
    </row>
    <row r="120" spans="1:19" s="3" customFormat="1" x14ac:dyDescent="0.35">
      <c r="B120" s="3" t="s">
        <v>106</v>
      </c>
      <c r="L120" s="3">
        <v>5208</v>
      </c>
      <c r="M120" s="3">
        <v>3168</v>
      </c>
      <c r="N120" s="3">
        <v>8153</v>
      </c>
      <c r="O120" s="3">
        <v>17400</v>
      </c>
      <c r="P120" s="3">
        <v>13189</v>
      </c>
      <c r="Q120" s="3">
        <v>8306</v>
      </c>
      <c r="R120" s="3">
        <v>12468</v>
      </c>
      <c r="S120" s="3">
        <v>15181</v>
      </c>
    </row>
    <row r="121" spans="1:19" s="11" customFormat="1" x14ac:dyDescent="0.35">
      <c r="B121" s="11" t="s">
        <v>107</v>
      </c>
      <c r="L121" s="11">
        <v>-4021</v>
      </c>
      <c r="M121" s="11">
        <v>-5817</v>
      </c>
      <c r="N121" s="11">
        <v>-4734</v>
      </c>
      <c r="O121" s="11">
        <v>-8879</v>
      </c>
      <c r="P121" s="11">
        <v>-9780</v>
      </c>
      <c r="Q121" s="11">
        <v>-8223</v>
      </c>
      <c r="R121" s="11">
        <v>-10030</v>
      </c>
      <c r="S121" s="11">
        <v>-12067</v>
      </c>
    </row>
    <row r="122" spans="1:19" s="3" customFormat="1" x14ac:dyDescent="0.35">
      <c r="B122" s="3" t="s">
        <v>108</v>
      </c>
      <c r="H122" s="3">
        <f t="shared" ref="H122:S122" si="30">SUM(H120:H121)</f>
        <v>0</v>
      </c>
      <c r="I122" s="3">
        <f t="shared" si="30"/>
        <v>0</v>
      </c>
      <c r="J122" s="3">
        <f t="shared" si="30"/>
        <v>0</v>
      </c>
      <c r="K122" s="3">
        <f t="shared" si="30"/>
        <v>0</v>
      </c>
      <c r="L122" s="3">
        <f t="shared" si="30"/>
        <v>1187</v>
      </c>
      <c r="M122" s="3">
        <f t="shared" si="30"/>
        <v>-2649</v>
      </c>
      <c r="N122" s="3">
        <f t="shared" si="30"/>
        <v>3419</v>
      </c>
      <c r="O122" s="3">
        <f t="shared" si="30"/>
        <v>8521</v>
      </c>
      <c r="P122" s="3">
        <f t="shared" si="30"/>
        <v>3409</v>
      </c>
      <c r="Q122" s="3">
        <f t="shared" si="30"/>
        <v>83</v>
      </c>
      <c r="R122" s="3">
        <f t="shared" si="30"/>
        <v>2438</v>
      </c>
      <c r="S122" s="3">
        <f t="shared" si="30"/>
        <v>3114</v>
      </c>
    </row>
    <row r="123" spans="1:19" s="3" customFormat="1" x14ac:dyDescent="0.35"/>
    <row r="124" spans="1:19" s="3" customFormat="1" x14ac:dyDescent="0.35">
      <c r="B124" s="3" t="s">
        <v>109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-176</v>
      </c>
      <c r="R124" s="3">
        <v>-1200</v>
      </c>
      <c r="S124" s="3">
        <v>-2432</v>
      </c>
    </row>
    <row r="125" spans="1:19" s="3" customFormat="1" x14ac:dyDescent="0.35">
      <c r="B125" s="3" t="s">
        <v>110</v>
      </c>
      <c r="L125" s="3">
        <v>-884</v>
      </c>
      <c r="M125" s="3">
        <v>-148</v>
      </c>
      <c r="N125" s="3">
        <v>-71</v>
      </c>
      <c r="O125" s="3">
        <v>-2729</v>
      </c>
      <c r="P125" s="3">
        <v>-251</v>
      </c>
      <c r="Q125" s="3">
        <v>0</v>
      </c>
      <c r="R125" s="3">
        <v>0</v>
      </c>
      <c r="S125" s="3">
        <v>0</v>
      </c>
    </row>
    <row r="126" spans="1:19" s="3" customFormat="1" x14ac:dyDescent="0.35">
      <c r="B126" s="3" t="s">
        <v>111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-461</v>
      </c>
    </row>
    <row r="127" spans="1:19" s="3" customFormat="1" x14ac:dyDescent="0.35"/>
    <row r="128" spans="1:19" s="23" customFormat="1" x14ac:dyDescent="0.35">
      <c r="B128" s="23" t="s">
        <v>112</v>
      </c>
      <c r="L128" s="23">
        <f t="shared" ref="L128:S128" si="31">(L126/L73)*-1</f>
        <v>0</v>
      </c>
      <c r="M128" s="23">
        <f t="shared" si="31"/>
        <v>0</v>
      </c>
      <c r="N128" s="23">
        <f t="shared" si="31"/>
        <v>0</v>
      </c>
      <c r="O128" s="23">
        <f t="shared" si="31"/>
        <v>0</v>
      </c>
      <c r="P128" s="23">
        <f t="shared" si="31"/>
        <v>0</v>
      </c>
      <c r="Q128" s="23">
        <f t="shared" si="31"/>
        <v>0</v>
      </c>
      <c r="R128" s="23">
        <f t="shared" si="31"/>
        <v>0</v>
      </c>
      <c r="S128" s="23">
        <f t="shared" si="31"/>
        <v>0.41456834532374098</v>
      </c>
    </row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4B6-13EF-47D6-8479-30F3A6A53609}">
  <dimension ref="B1:Y86"/>
  <sheetViews>
    <sheetView tabSelected="1" workbookViewId="0">
      <pane xSplit="2" ySplit="5" topLeftCell="I27" activePane="bottomRight" state="frozen"/>
      <selection pane="topRight" activeCell="C1" sqref="C1"/>
      <selection pane="bottomLeft" activeCell="A6" sqref="A6"/>
      <selection pane="bottomRight" activeCell="S61" sqref="S61"/>
    </sheetView>
  </sheetViews>
  <sheetFormatPr defaultRowHeight="14.5" x14ac:dyDescent="0.35"/>
  <cols>
    <col min="2" max="2" width="14.7265625" customWidth="1"/>
    <col min="14" max="18" width="10.453125" bestFit="1" customWidth="1"/>
    <col min="19" max="19" width="10.453125" customWidth="1"/>
    <col min="20" max="22" width="9.453125" bestFit="1" customWidth="1"/>
  </cols>
  <sheetData>
    <row r="1" spans="2:22" x14ac:dyDescent="0.35">
      <c r="B1" s="24" t="s">
        <v>9</v>
      </c>
    </row>
    <row r="2" spans="2:22" x14ac:dyDescent="0.35">
      <c r="B2" t="s">
        <v>114</v>
      </c>
      <c r="L2">
        <f>M2-1</f>
        <v>2013</v>
      </c>
      <c r="M2">
        <f t="shared" ref="M2:U2" si="0">N2-1</f>
        <v>2014</v>
      </c>
      <c r="N2">
        <f t="shared" si="0"/>
        <v>2015</v>
      </c>
      <c r="O2">
        <f t="shared" si="0"/>
        <v>2016</v>
      </c>
      <c r="P2">
        <f t="shared" si="0"/>
        <v>2017</v>
      </c>
      <c r="Q2">
        <f t="shared" si="0"/>
        <v>2018</v>
      </c>
      <c r="R2">
        <f t="shared" si="0"/>
        <v>2019</v>
      </c>
      <c r="S2">
        <f t="shared" si="0"/>
        <v>2020</v>
      </c>
      <c r="T2">
        <f t="shared" si="0"/>
        <v>2021</v>
      </c>
      <c r="U2">
        <f t="shared" si="0"/>
        <v>2022</v>
      </c>
      <c r="V2">
        <v>2023</v>
      </c>
    </row>
    <row r="3" spans="2:22" x14ac:dyDescent="0.35">
      <c r="B3" t="s">
        <v>115</v>
      </c>
    </row>
    <row r="4" spans="2:22" x14ac:dyDescent="0.35">
      <c r="B4" t="s">
        <v>17</v>
      </c>
      <c r="N4" s="25">
        <v>42304</v>
      </c>
      <c r="O4" s="25">
        <v>42671</v>
      </c>
      <c r="P4" s="25">
        <v>43034</v>
      </c>
      <c r="Q4" s="25">
        <v>43388</v>
      </c>
      <c r="R4" s="25">
        <v>43755</v>
      </c>
      <c r="S4" s="25"/>
      <c r="T4" s="25">
        <v>44477</v>
      </c>
      <c r="U4" s="25">
        <v>44841</v>
      </c>
      <c r="V4" s="25">
        <v>45205</v>
      </c>
    </row>
    <row r="5" spans="2:22" x14ac:dyDescent="0.35">
      <c r="B5" t="s">
        <v>116</v>
      </c>
      <c r="P5" s="25">
        <v>42978</v>
      </c>
      <c r="Q5" s="25">
        <v>43342</v>
      </c>
      <c r="R5" s="25">
        <v>43706</v>
      </c>
      <c r="S5" s="25">
        <v>44077</v>
      </c>
      <c r="T5" s="25">
        <v>44441</v>
      </c>
      <c r="U5" s="25">
        <v>44805</v>
      </c>
      <c r="V5" s="25">
        <v>45169</v>
      </c>
    </row>
    <row r="7" spans="2:22" s="6" customFormat="1" x14ac:dyDescent="0.35">
      <c r="B7" s="6" t="s">
        <v>117</v>
      </c>
    </row>
    <row r="8" spans="2:22" s="8" customFormat="1" x14ac:dyDescent="0.35">
      <c r="B8" s="8" t="s">
        <v>118</v>
      </c>
    </row>
    <row r="9" spans="2:22" s="3" customFormat="1" x14ac:dyDescent="0.35">
      <c r="B9" s="3" t="s">
        <v>43</v>
      </c>
      <c r="N9" s="3">
        <v>7333</v>
      </c>
      <c r="O9" s="3">
        <v>6725</v>
      </c>
      <c r="P9" s="3">
        <v>4529</v>
      </c>
      <c r="Q9" s="3">
        <v>15252</v>
      </c>
      <c r="R9" s="3">
        <v>9968</v>
      </c>
      <c r="S9" s="3">
        <v>9184</v>
      </c>
      <c r="T9" s="3">
        <v>12280</v>
      </c>
      <c r="U9" s="3">
        <v>13693</v>
      </c>
      <c r="V9" s="3">
        <v>5710</v>
      </c>
    </row>
    <row r="10" spans="2:22" s="3" customFormat="1" x14ac:dyDescent="0.35">
      <c r="B10" s="3" t="s">
        <v>23</v>
      </c>
      <c r="N10" s="3">
        <v>1957</v>
      </c>
      <c r="O10" s="3">
        <v>1481</v>
      </c>
      <c r="P10" s="3">
        <v>-134</v>
      </c>
      <c r="Q10" s="3">
        <v>9773</v>
      </c>
      <c r="R10" s="3">
        <v>4645</v>
      </c>
      <c r="S10" s="3">
        <v>2010</v>
      </c>
      <c r="T10" s="3">
        <v>4295</v>
      </c>
      <c r="U10" s="3">
        <v>5844</v>
      </c>
      <c r="V10" s="3">
        <v>-585</v>
      </c>
    </row>
    <row r="11" spans="2:22" s="15" customFormat="1" x14ac:dyDescent="0.35">
      <c r="B11" s="15" t="s">
        <v>24</v>
      </c>
      <c r="F11" s="15" t="e">
        <f t="shared" ref="F11" si="1">F10/F9</f>
        <v>#DIV/0!</v>
      </c>
      <c r="G11" s="15" t="e">
        <f t="shared" ref="G11" si="2">G10/G9</f>
        <v>#DIV/0!</v>
      </c>
      <c r="H11" s="15" t="e">
        <f t="shared" ref="H11" si="3">H10/H9</f>
        <v>#DIV/0!</v>
      </c>
      <c r="I11" s="15" t="e">
        <f t="shared" ref="I11" si="4">I10/I9</f>
        <v>#DIV/0!</v>
      </c>
      <c r="J11" s="15" t="e">
        <f t="shared" ref="J11" si="5">J10/J9</f>
        <v>#DIV/0!</v>
      </c>
      <c r="K11" s="15" t="e">
        <f t="shared" ref="K11" si="6">K10/K9</f>
        <v>#DIV/0!</v>
      </c>
      <c r="L11" s="15" t="e">
        <f t="shared" ref="L11" si="7">L10/L9</f>
        <v>#DIV/0!</v>
      </c>
      <c r="M11" s="15" t="e">
        <f t="shared" ref="M11" si="8">M10/M9</f>
        <v>#DIV/0!</v>
      </c>
      <c r="N11" s="15">
        <f t="shared" ref="N11" si="9">N10/N9</f>
        <v>0.26687576708032185</v>
      </c>
      <c r="O11" s="15">
        <f t="shared" ref="O11" si="10">O10/O9</f>
        <v>0.22022304832713754</v>
      </c>
      <c r="P11" s="15">
        <f t="shared" ref="P11" si="11">P10/P9</f>
        <v>-2.9587105321262974E-2</v>
      </c>
      <c r="Q11" s="15">
        <f t="shared" ref="Q11" si="12">Q10/Q9</f>
        <v>0.64076842381327037</v>
      </c>
      <c r="R11" s="15">
        <f t="shared" ref="R11:S11" si="13">R10/R9</f>
        <v>0.4659911717495987</v>
      </c>
      <c r="S11" s="15">
        <f t="shared" si="13"/>
        <v>0.21885888501742159</v>
      </c>
      <c r="T11" s="15">
        <f>T10/T9</f>
        <v>0.34975570032573289</v>
      </c>
      <c r="U11" s="15">
        <f t="shared" ref="U11:V11" si="14">U10/U9</f>
        <v>0.426787409625356</v>
      </c>
      <c r="V11" s="15">
        <f t="shared" si="14"/>
        <v>-0.10245183887915937</v>
      </c>
    </row>
    <row r="12" spans="2:22" s="8" customFormat="1" x14ac:dyDescent="0.35">
      <c r="B12" s="8" t="s">
        <v>119</v>
      </c>
    </row>
    <row r="13" spans="2:22" s="3" customFormat="1" x14ac:dyDescent="0.35">
      <c r="B13" s="3" t="s">
        <v>43</v>
      </c>
      <c r="N13" s="3">
        <v>3627</v>
      </c>
      <c r="O13" s="3">
        <v>3692</v>
      </c>
      <c r="P13" s="3">
        <v>2569</v>
      </c>
      <c r="Q13" s="3">
        <v>6579</v>
      </c>
      <c r="R13" s="3">
        <v>6403</v>
      </c>
      <c r="S13" s="3">
        <v>5702</v>
      </c>
      <c r="T13" s="3">
        <v>7203</v>
      </c>
      <c r="U13" s="3">
        <v>7260</v>
      </c>
      <c r="V13" s="3">
        <v>3630</v>
      </c>
    </row>
    <row r="14" spans="2:22" s="3" customFormat="1" x14ac:dyDescent="0.35">
      <c r="B14" s="3" t="s">
        <v>23</v>
      </c>
      <c r="N14" s="3">
        <v>683</v>
      </c>
      <c r="O14" s="3">
        <v>1126</v>
      </c>
      <c r="P14" s="3">
        <v>39</v>
      </c>
      <c r="Q14" s="3">
        <v>3033</v>
      </c>
      <c r="R14" s="3">
        <v>2606</v>
      </c>
      <c r="S14" s="3">
        <v>1074</v>
      </c>
      <c r="T14" s="3">
        <v>2173</v>
      </c>
      <c r="U14" s="3">
        <v>2160</v>
      </c>
      <c r="V14" s="3">
        <v>-1750</v>
      </c>
    </row>
    <row r="15" spans="2:22" s="15" customFormat="1" x14ac:dyDescent="0.35">
      <c r="B15" s="15" t="s">
        <v>24</v>
      </c>
      <c r="F15" s="15" t="e">
        <f t="shared" ref="F15" si="15">F14/F13</f>
        <v>#DIV/0!</v>
      </c>
      <c r="G15" s="15" t="e">
        <f t="shared" ref="G15" si="16">G14/G13</f>
        <v>#DIV/0!</v>
      </c>
      <c r="H15" s="15" t="e">
        <f t="shared" ref="H15" si="17">H14/H13</f>
        <v>#DIV/0!</v>
      </c>
      <c r="I15" s="15" t="e">
        <f t="shared" ref="I15" si="18">I14/I13</f>
        <v>#DIV/0!</v>
      </c>
      <c r="J15" s="15" t="e">
        <f t="shared" ref="J15" si="19">J14/J13</f>
        <v>#DIV/0!</v>
      </c>
      <c r="K15" s="15" t="e">
        <f t="shared" ref="K15" si="20">K14/K13</f>
        <v>#DIV/0!</v>
      </c>
      <c r="L15" s="15" t="e">
        <f t="shared" ref="L15" si="21">L14/L13</f>
        <v>#DIV/0!</v>
      </c>
      <c r="M15" s="15" t="e">
        <f t="shared" ref="M15" si="22">M14/M13</f>
        <v>#DIV/0!</v>
      </c>
      <c r="N15" s="15">
        <f t="shared" ref="N15" si="23">N14/N13</f>
        <v>0.18830989798731734</v>
      </c>
      <c r="O15" s="15">
        <f t="shared" ref="O15" si="24">O14/O13</f>
        <v>0.30498374864572048</v>
      </c>
      <c r="P15" s="15">
        <f t="shared" ref="P15" si="25">P14/P13</f>
        <v>1.518100428182172E-2</v>
      </c>
      <c r="Q15" s="15">
        <f t="shared" ref="Q15:S15" si="26">Q14/Q13</f>
        <v>0.46101231190150477</v>
      </c>
      <c r="R15" s="15">
        <f t="shared" si="26"/>
        <v>0.40699672028736528</v>
      </c>
      <c r="S15" s="15">
        <f t="shared" si="26"/>
        <v>0.18835496317081726</v>
      </c>
      <c r="T15" s="15">
        <f>T14/T13</f>
        <v>0.3016798556157157</v>
      </c>
      <c r="U15" s="15">
        <f t="shared" ref="U15" si="27">U14/U13</f>
        <v>0.2975206611570248</v>
      </c>
      <c r="V15" s="15">
        <f t="shared" ref="V15" si="28">V14/V13</f>
        <v>-0.48209366391184572</v>
      </c>
    </row>
    <row r="16" spans="2:22" s="8" customFormat="1" x14ac:dyDescent="0.35">
      <c r="B16" s="8" t="s">
        <v>120</v>
      </c>
    </row>
    <row r="17" spans="2:22" s="3" customFormat="1" x14ac:dyDescent="0.35">
      <c r="B17" s="3" t="s">
        <v>43</v>
      </c>
      <c r="N17" s="3">
        <v>1774</v>
      </c>
      <c r="O17" s="3">
        <v>1999</v>
      </c>
      <c r="P17" s="3">
        <v>1939</v>
      </c>
      <c r="Q17" s="3">
        <v>3479</v>
      </c>
      <c r="R17" s="3">
        <v>3137</v>
      </c>
      <c r="S17" s="3">
        <v>2759</v>
      </c>
      <c r="T17" s="3">
        <v>4209</v>
      </c>
      <c r="U17" s="3">
        <v>5235</v>
      </c>
      <c r="V17" s="3">
        <v>3637</v>
      </c>
    </row>
    <row r="18" spans="2:22" s="3" customFormat="1" x14ac:dyDescent="0.35">
      <c r="B18" s="3" t="s">
        <v>23</v>
      </c>
      <c r="N18" s="3">
        <v>331</v>
      </c>
      <c r="O18" s="3">
        <v>435</v>
      </c>
      <c r="P18" s="3">
        <v>433</v>
      </c>
      <c r="Q18" s="3">
        <v>1473</v>
      </c>
      <c r="R18" s="3">
        <v>923</v>
      </c>
      <c r="S18" s="3">
        <v>301</v>
      </c>
      <c r="T18" s="3">
        <v>1006</v>
      </c>
      <c r="U18" s="3">
        <v>1752</v>
      </c>
      <c r="V18" s="3">
        <v>382</v>
      </c>
    </row>
    <row r="19" spans="2:22" s="15" customFormat="1" x14ac:dyDescent="0.35">
      <c r="B19" s="15" t="s">
        <v>24</v>
      </c>
      <c r="F19" s="15" t="e">
        <f t="shared" ref="F19" si="29">F18/F17</f>
        <v>#DIV/0!</v>
      </c>
      <c r="G19" s="15" t="e">
        <f t="shared" ref="G19" si="30">G18/G17</f>
        <v>#DIV/0!</v>
      </c>
      <c r="H19" s="15" t="e">
        <f t="shared" ref="H19" si="31">H18/H17</f>
        <v>#DIV/0!</v>
      </c>
      <c r="I19" s="15" t="e">
        <f t="shared" ref="I19" si="32">I18/I17</f>
        <v>#DIV/0!</v>
      </c>
      <c r="J19" s="15" t="e">
        <f t="shared" ref="J19" si="33">J18/J17</f>
        <v>#DIV/0!</v>
      </c>
      <c r="K19" s="15" t="e">
        <f t="shared" ref="K19" si="34">K18/K17</f>
        <v>#DIV/0!</v>
      </c>
      <c r="L19" s="15" t="e">
        <f t="shared" ref="L19" si="35">L18/L17</f>
        <v>#DIV/0!</v>
      </c>
      <c r="M19" s="15" t="e">
        <f t="shared" ref="M19" si="36">M18/M17</f>
        <v>#DIV/0!</v>
      </c>
      <c r="N19" s="15">
        <f t="shared" ref="N19" si="37">N18/N17</f>
        <v>0.18658399098083428</v>
      </c>
      <c r="O19" s="15">
        <f t="shared" ref="O19" si="38">O18/O17</f>
        <v>0.21760880440220109</v>
      </c>
      <c r="P19" s="15">
        <f t="shared" ref="P19" si="39">P18/P17</f>
        <v>0.22331098504383703</v>
      </c>
      <c r="Q19" s="15">
        <f t="shared" ref="Q19:S19" si="40">Q18/Q17</f>
        <v>0.42339752802529462</v>
      </c>
      <c r="R19" s="15">
        <f t="shared" si="40"/>
        <v>0.29423015620019127</v>
      </c>
      <c r="S19" s="15">
        <f t="shared" si="40"/>
        <v>0.10909749909387459</v>
      </c>
      <c r="T19" s="15">
        <f>T18/T17</f>
        <v>0.23901164172012354</v>
      </c>
      <c r="U19" s="15">
        <f t="shared" ref="U19" si="41">U18/U17</f>
        <v>0.33467048710601721</v>
      </c>
      <c r="V19" s="15">
        <f t="shared" ref="V19" si="42">V18/V17</f>
        <v>0.10503161946659334</v>
      </c>
    </row>
    <row r="20" spans="2:22" s="8" customFormat="1" x14ac:dyDescent="0.35">
      <c r="B20" s="8" t="s">
        <v>121</v>
      </c>
    </row>
    <row r="21" spans="2:22" s="3" customFormat="1" x14ac:dyDescent="0.35">
      <c r="B21" s="3" t="s">
        <v>43</v>
      </c>
      <c r="N21" s="3">
        <v>3480</v>
      </c>
      <c r="O21" s="3">
        <v>3687</v>
      </c>
      <c r="P21" s="3">
        <v>3262</v>
      </c>
      <c r="Q21" s="3">
        <v>5022</v>
      </c>
      <c r="R21" s="3">
        <v>3826</v>
      </c>
      <c r="S21" s="3">
        <v>3765</v>
      </c>
      <c r="T21" s="3">
        <v>3973</v>
      </c>
      <c r="U21" s="3">
        <v>4553</v>
      </c>
      <c r="V21" s="3">
        <v>2553</v>
      </c>
    </row>
    <row r="22" spans="2:22" s="3" customFormat="1" x14ac:dyDescent="0.35">
      <c r="B22" s="3" t="s">
        <v>23</v>
      </c>
      <c r="N22" s="3">
        <v>255</v>
      </c>
      <c r="O22" s="3">
        <v>-89</v>
      </c>
      <c r="P22" s="3">
        <v>-205</v>
      </c>
      <c r="Q22" s="3">
        <v>964</v>
      </c>
      <c r="R22" s="3">
        <v>-386</v>
      </c>
      <c r="S22" s="3">
        <v>36</v>
      </c>
      <c r="T22" s="3">
        <v>173</v>
      </c>
      <c r="U22" s="3">
        <v>513</v>
      </c>
      <c r="V22" s="3">
        <v>-1887</v>
      </c>
    </row>
    <row r="23" spans="2:22" s="15" customFormat="1" x14ac:dyDescent="0.35">
      <c r="B23" s="15" t="s">
        <v>24</v>
      </c>
      <c r="F23" s="15" t="e">
        <f t="shared" ref="F23" si="43">F22/F21</f>
        <v>#DIV/0!</v>
      </c>
      <c r="G23" s="15" t="e">
        <f t="shared" ref="G23" si="44">G22/G21</f>
        <v>#DIV/0!</v>
      </c>
      <c r="H23" s="15" t="e">
        <f t="shared" ref="H23" si="45">H22/H21</f>
        <v>#DIV/0!</v>
      </c>
      <c r="I23" s="15" t="e">
        <f t="shared" ref="I23" si="46">I22/I21</f>
        <v>#DIV/0!</v>
      </c>
      <c r="J23" s="15" t="e">
        <f t="shared" ref="J23" si="47">J22/J21</f>
        <v>#DIV/0!</v>
      </c>
      <c r="K23" s="15" t="e">
        <f t="shared" ref="K23" si="48">K22/K21</f>
        <v>#DIV/0!</v>
      </c>
      <c r="L23" s="15" t="e">
        <f t="shared" ref="L23" si="49">L22/L21</f>
        <v>#DIV/0!</v>
      </c>
      <c r="M23" s="15" t="e">
        <f t="shared" ref="M23" si="50">M22/M21</f>
        <v>#DIV/0!</v>
      </c>
      <c r="N23" s="15">
        <f t="shared" ref="N23" si="51">N22/N21</f>
        <v>7.3275862068965511E-2</v>
      </c>
      <c r="O23" s="15">
        <f t="shared" ref="O23" si="52">O22/O21</f>
        <v>-2.4138866286954164E-2</v>
      </c>
      <c r="P23" s="15">
        <f t="shared" ref="P23" si="53">P22/P21</f>
        <v>-6.2844880441446968E-2</v>
      </c>
      <c r="Q23" s="15">
        <f t="shared" ref="Q23" si="54">Q22/Q21</f>
        <v>0.19195539625647154</v>
      </c>
      <c r="R23" s="15">
        <f t="shared" ref="R23:S23" si="55">R22/R21</f>
        <v>-0.10088865656037638</v>
      </c>
      <c r="S23" s="15">
        <f t="shared" si="55"/>
        <v>9.5617529880478083E-3</v>
      </c>
      <c r="T23" s="15">
        <f>T22/T21</f>
        <v>4.3543921469921976E-2</v>
      </c>
      <c r="U23" s="15">
        <f t="shared" ref="U23" si="56">U22/U21</f>
        <v>0.11267296288161652</v>
      </c>
      <c r="V23" s="15">
        <f t="shared" ref="V23" si="57">V22/V21</f>
        <v>-0.73913043478260865</v>
      </c>
    </row>
    <row r="24" spans="2:22" s="8" customFormat="1" x14ac:dyDescent="0.35">
      <c r="B24" s="8" t="s">
        <v>122</v>
      </c>
    </row>
    <row r="25" spans="2:22" x14ac:dyDescent="0.35">
      <c r="B25" t="s">
        <v>43</v>
      </c>
      <c r="N25">
        <v>144</v>
      </c>
      <c r="O25">
        <v>89</v>
      </c>
      <c r="P25">
        <v>100</v>
      </c>
      <c r="Q25">
        <v>59</v>
      </c>
      <c r="R25">
        <v>72</v>
      </c>
      <c r="S25">
        <v>25</v>
      </c>
      <c r="T25">
        <v>40</v>
      </c>
      <c r="U25">
        <v>17</v>
      </c>
      <c r="V25">
        <v>10</v>
      </c>
    </row>
    <row r="26" spans="2:22" x14ac:dyDescent="0.35">
      <c r="B26" t="s">
        <v>23</v>
      </c>
      <c r="N26">
        <v>94</v>
      </c>
      <c r="O26">
        <v>45</v>
      </c>
      <c r="P26">
        <v>35</v>
      </c>
      <c r="Q26">
        <v>0</v>
      </c>
      <c r="R26">
        <v>13</v>
      </c>
      <c r="S26">
        <v>-2</v>
      </c>
      <c r="T26">
        <v>20</v>
      </c>
      <c r="U26">
        <v>12</v>
      </c>
      <c r="V26">
        <v>8</v>
      </c>
    </row>
    <row r="27" spans="2:22" s="15" customFormat="1" x14ac:dyDescent="0.35">
      <c r="B27" s="15" t="s">
        <v>24</v>
      </c>
      <c r="F27" s="15" t="e">
        <f t="shared" ref="F27" si="58">F26/F25</f>
        <v>#DIV/0!</v>
      </c>
      <c r="G27" s="15" t="e">
        <f t="shared" ref="G27" si="59">G26/G25</f>
        <v>#DIV/0!</v>
      </c>
      <c r="H27" s="15" t="e">
        <f t="shared" ref="H27" si="60">H26/H25</f>
        <v>#DIV/0!</v>
      </c>
      <c r="I27" s="15" t="e">
        <f t="shared" ref="I27" si="61">I26/I25</f>
        <v>#DIV/0!</v>
      </c>
      <c r="J27" s="15" t="e">
        <f t="shared" ref="J27" si="62">J26/J25</f>
        <v>#DIV/0!</v>
      </c>
      <c r="K27" s="15" t="e">
        <f t="shared" ref="K27" si="63">K26/K25</f>
        <v>#DIV/0!</v>
      </c>
      <c r="L27" s="15" t="e">
        <f t="shared" ref="L27" si="64">L26/L25</f>
        <v>#DIV/0!</v>
      </c>
      <c r="M27" s="15" t="e">
        <f t="shared" ref="M27" si="65">M26/M25</f>
        <v>#DIV/0!</v>
      </c>
      <c r="N27" s="15">
        <f t="shared" ref="N27" si="66">N26/N25</f>
        <v>0.65277777777777779</v>
      </c>
      <c r="O27" s="15">
        <f t="shared" ref="O27" si="67">O26/O25</f>
        <v>0.5056179775280899</v>
      </c>
      <c r="P27" s="15">
        <f t="shared" ref="P27" si="68">P26/P25</f>
        <v>0.35</v>
      </c>
      <c r="Q27" s="15">
        <f t="shared" ref="Q27" si="69">Q26/Q25</f>
        <v>0</v>
      </c>
      <c r="R27" s="15">
        <f t="shared" ref="R27:S27" si="70">R26/R25</f>
        <v>0.18055555555555555</v>
      </c>
      <c r="S27" s="15">
        <f t="shared" si="70"/>
        <v>-0.08</v>
      </c>
      <c r="T27" s="15">
        <f>T26/T25</f>
        <v>0.5</v>
      </c>
      <c r="U27" s="15">
        <f t="shared" ref="U27" si="71">U26/U25</f>
        <v>0.70588235294117652</v>
      </c>
      <c r="V27" s="15">
        <f t="shared" ref="V27" si="72">V26/V25</f>
        <v>0.8</v>
      </c>
    </row>
    <row r="28" spans="2:22" s="8" customFormat="1" x14ac:dyDescent="0.35">
      <c r="B28" s="8" t="s">
        <v>123</v>
      </c>
    </row>
    <row r="29" spans="2:22" s="13" customFormat="1" x14ac:dyDescent="0.35">
      <c r="B29" s="13" t="s">
        <v>43</v>
      </c>
      <c r="F29" s="17">
        <f t="shared" ref="F29:P29" si="73">F25+F21+F17+F13+F9</f>
        <v>0</v>
      </c>
      <c r="G29" s="17">
        <f t="shared" si="73"/>
        <v>0</v>
      </c>
      <c r="H29" s="17">
        <f t="shared" si="73"/>
        <v>0</v>
      </c>
      <c r="I29" s="17">
        <f t="shared" si="73"/>
        <v>0</v>
      </c>
      <c r="J29" s="17">
        <f t="shared" si="73"/>
        <v>0</v>
      </c>
      <c r="K29" s="17">
        <f t="shared" si="73"/>
        <v>0</v>
      </c>
      <c r="L29" s="17">
        <f t="shared" si="73"/>
        <v>0</v>
      </c>
      <c r="M29" s="17">
        <f t="shared" si="73"/>
        <v>0</v>
      </c>
      <c r="N29" s="17">
        <f t="shared" si="73"/>
        <v>16358</v>
      </c>
      <c r="O29" s="17">
        <f t="shared" si="73"/>
        <v>16192</v>
      </c>
      <c r="P29" s="17">
        <f t="shared" si="73"/>
        <v>12399</v>
      </c>
      <c r="Q29" s="17">
        <f t="shared" ref="Q29:R29" si="74">Q25+Q21+Q17+Q13+Q9</f>
        <v>30391</v>
      </c>
      <c r="R29" s="17">
        <f t="shared" si="74"/>
        <v>23406</v>
      </c>
      <c r="S29" s="17">
        <f t="shared" ref="S29" si="75">S25+S21+S17+S13+S9</f>
        <v>21435</v>
      </c>
      <c r="T29" s="17">
        <f>T25+T21+T17+T13+T9</f>
        <v>27705</v>
      </c>
      <c r="U29" s="17">
        <f>U25+U21+U17+U13+U9</f>
        <v>30758</v>
      </c>
      <c r="V29" s="17">
        <f>V25+V21+V17+V13+V9</f>
        <v>15540</v>
      </c>
    </row>
    <row r="30" spans="2:22" x14ac:dyDescent="0.35">
      <c r="B30" t="s">
        <v>23</v>
      </c>
      <c r="F30" s="3">
        <f t="shared" ref="F30:P30" si="76">F26+F22+F18+F14+F10</f>
        <v>0</v>
      </c>
      <c r="G30" s="3">
        <f t="shared" si="76"/>
        <v>0</v>
      </c>
      <c r="H30" s="3">
        <f t="shared" si="76"/>
        <v>0</v>
      </c>
      <c r="I30" s="3">
        <f t="shared" si="76"/>
        <v>0</v>
      </c>
      <c r="J30" s="3">
        <f t="shared" si="76"/>
        <v>0</v>
      </c>
      <c r="K30" s="3">
        <f t="shared" si="76"/>
        <v>0</v>
      </c>
      <c r="L30" s="3">
        <f t="shared" si="76"/>
        <v>0</v>
      </c>
      <c r="M30" s="3">
        <f t="shared" si="76"/>
        <v>0</v>
      </c>
      <c r="N30" s="3">
        <f t="shared" si="76"/>
        <v>3320</v>
      </c>
      <c r="O30" s="3">
        <f t="shared" si="76"/>
        <v>2998</v>
      </c>
      <c r="P30" s="3">
        <f t="shared" si="76"/>
        <v>168</v>
      </c>
      <c r="Q30" s="3">
        <f t="shared" ref="Q30:R30" si="77">Q26+Q22+Q18+Q14+Q10</f>
        <v>15243</v>
      </c>
      <c r="R30" s="3">
        <f t="shared" si="77"/>
        <v>7801</v>
      </c>
      <c r="S30" s="3">
        <f t="shared" ref="S30" si="78">S26+S22+S18+S14+S10</f>
        <v>3419</v>
      </c>
      <c r="T30" s="3">
        <f>T26+T22+T18+T14+T10</f>
        <v>7667</v>
      </c>
      <c r="U30" s="3">
        <f>U26+U22+U18+U14+U10</f>
        <v>10281</v>
      </c>
      <c r="V30" s="3">
        <f>V26+V22+V18+V14+V10</f>
        <v>-3832</v>
      </c>
    </row>
    <row r="31" spans="2:22" s="15" customFormat="1" x14ac:dyDescent="0.35">
      <c r="B31" s="15" t="s">
        <v>24</v>
      </c>
      <c r="F31" s="15" t="e">
        <f t="shared" ref="F31" si="79">F30/F29</f>
        <v>#DIV/0!</v>
      </c>
      <c r="G31" s="15" t="e">
        <f t="shared" ref="G31" si="80">G30/G29</f>
        <v>#DIV/0!</v>
      </c>
      <c r="H31" s="15" t="e">
        <f t="shared" ref="H31" si="81">H30/H29</f>
        <v>#DIV/0!</v>
      </c>
      <c r="I31" s="15" t="e">
        <f t="shared" ref="I31" si="82">I30/I29</f>
        <v>#DIV/0!</v>
      </c>
      <c r="J31" s="15" t="e">
        <f t="shared" ref="J31" si="83">J30/J29</f>
        <v>#DIV/0!</v>
      </c>
      <c r="K31" s="15" t="e">
        <f t="shared" ref="K31" si="84">K30/K29</f>
        <v>#DIV/0!</v>
      </c>
      <c r="L31" s="15" t="e">
        <f t="shared" ref="L31" si="85">L30/L29</f>
        <v>#DIV/0!</v>
      </c>
      <c r="M31" s="15" t="e">
        <f t="shared" ref="M31" si="86">M30/M29</f>
        <v>#DIV/0!</v>
      </c>
      <c r="N31" s="15">
        <f t="shared" ref="N31" si="87">N30/N29</f>
        <v>0.20295879691893876</v>
      </c>
      <c r="O31" s="15">
        <f t="shared" ref="O31" si="88">O30/O29</f>
        <v>0.18515316205533597</v>
      </c>
      <c r="P31" s="15">
        <f t="shared" ref="P31" si="89">P30/P29</f>
        <v>1.3549479796757804E-2</v>
      </c>
      <c r="Q31" s="15">
        <f t="shared" ref="Q31:S31" si="90">Q30/Q29</f>
        <v>0.50156296271922607</v>
      </c>
      <c r="R31" s="15">
        <f t="shared" si="90"/>
        <v>0.33329060924549259</v>
      </c>
      <c r="S31" s="15">
        <f t="shared" si="90"/>
        <v>0.15950548168882669</v>
      </c>
      <c r="T31" s="15">
        <f>T30/T29</f>
        <v>0.27673705107381341</v>
      </c>
      <c r="U31" s="15">
        <f t="shared" ref="U31" si="91">U30/U29</f>
        <v>0.33425450289355613</v>
      </c>
      <c r="V31" s="15">
        <f t="shared" ref="V31" si="92">V30/V29</f>
        <v>-0.24658944658944659</v>
      </c>
    </row>
    <row r="33" spans="2:25" x14ac:dyDescent="0.35">
      <c r="B33" s="30" t="s">
        <v>134</v>
      </c>
    </row>
    <row r="34" spans="2:25" s="15" customFormat="1" x14ac:dyDescent="0.35">
      <c r="B34" s="15" t="s">
        <v>135</v>
      </c>
      <c r="F34" s="15" t="e">
        <f t="shared" ref="F34:P34" si="93">F9/F$29</f>
        <v>#DIV/0!</v>
      </c>
      <c r="G34" s="15" t="e">
        <f t="shared" si="93"/>
        <v>#DIV/0!</v>
      </c>
      <c r="H34" s="15" t="e">
        <f t="shared" si="93"/>
        <v>#DIV/0!</v>
      </c>
      <c r="I34" s="15" t="e">
        <f t="shared" si="93"/>
        <v>#DIV/0!</v>
      </c>
      <c r="J34" s="15" t="e">
        <f t="shared" si="93"/>
        <v>#DIV/0!</v>
      </c>
      <c r="K34" s="15" t="e">
        <f t="shared" si="93"/>
        <v>#DIV/0!</v>
      </c>
      <c r="L34" s="15" t="e">
        <f t="shared" si="93"/>
        <v>#DIV/0!</v>
      </c>
      <c r="M34" s="15" t="e">
        <f t="shared" si="93"/>
        <v>#DIV/0!</v>
      </c>
      <c r="N34" s="15">
        <f t="shared" si="93"/>
        <v>0.44828218608631865</v>
      </c>
      <c r="O34" s="15">
        <f t="shared" si="93"/>
        <v>0.41532855731225299</v>
      </c>
      <c r="P34" s="15">
        <f t="shared" si="93"/>
        <v>0.36527139285426247</v>
      </c>
      <c r="Q34" s="15">
        <f t="shared" ref="Q34:Y34" si="94">Q9/Q$29</f>
        <v>0.50185910302392156</v>
      </c>
      <c r="R34" s="15">
        <f t="shared" si="94"/>
        <v>0.4258737075963428</v>
      </c>
      <c r="T34" s="15">
        <f t="shared" si="94"/>
        <v>0.4432412921855261</v>
      </c>
      <c r="U34" s="15">
        <f t="shared" si="94"/>
        <v>0.44518499252227062</v>
      </c>
      <c r="V34" s="15">
        <f t="shared" si="94"/>
        <v>0.36743886743886744</v>
      </c>
      <c r="W34" s="15" t="e">
        <f t="shared" si="94"/>
        <v>#DIV/0!</v>
      </c>
      <c r="X34" s="15" t="e">
        <f t="shared" si="94"/>
        <v>#DIV/0!</v>
      </c>
      <c r="Y34" s="15" t="e">
        <f t="shared" si="94"/>
        <v>#DIV/0!</v>
      </c>
    </row>
    <row r="35" spans="2:25" s="15" customFormat="1" x14ac:dyDescent="0.35">
      <c r="B35" s="15" t="s">
        <v>136</v>
      </c>
      <c r="F35" s="15" t="e">
        <f t="shared" ref="F35:P35" si="95">F13/F$29</f>
        <v>#DIV/0!</v>
      </c>
      <c r="G35" s="15" t="e">
        <f t="shared" si="95"/>
        <v>#DIV/0!</v>
      </c>
      <c r="H35" s="15" t="e">
        <f t="shared" si="95"/>
        <v>#DIV/0!</v>
      </c>
      <c r="I35" s="15" t="e">
        <f t="shared" si="95"/>
        <v>#DIV/0!</v>
      </c>
      <c r="J35" s="15" t="e">
        <f t="shared" si="95"/>
        <v>#DIV/0!</v>
      </c>
      <c r="K35" s="15" t="e">
        <f t="shared" si="95"/>
        <v>#DIV/0!</v>
      </c>
      <c r="L35" s="15" t="e">
        <f t="shared" si="95"/>
        <v>#DIV/0!</v>
      </c>
      <c r="M35" s="15" t="e">
        <f t="shared" si="95"/>
        <v>#DIV/0!</v>
      </c>
      <c r="N35" s="15">
        <f t="shared" si="95"/>
        <v>0.22172637241716592</v>
      </c>
      <c r="O35" s="15">
        <f t="shared" si="95"/>
        <v>0.22801383399209485</v>
      </c>
      <c r="P35" s="15">
        <f t="shared" si="95"/>
        <v>0.20719412855875474</v>
      </c>
      <c r="Q35" s="15">
        <f t="shared" ref="Q35:Y35" si="96">Q13/Q$29</f>
        <v>0.21647856273238789</v>
      </c>
      <c r="R35" s="15">
        <f t="shared" si="96"/>
        <v>0.27356233444415962</v>
      </c>
      <c r="T35" s="15">
        <f t="shared" si="96"/>
        <v>0.25998917162966972</v>
      </c>
      <c r="U35" s="15">
        <f t="shared" si="96"/>
        <v>0.2360361531959165</v>
      </c>
      <c r="V35" s="15">
        <f t="shared" si="96"/>
        <v>0.2335907335907336</v>
      </c>
      <c r="W35" s="15" t="e">
        <f t="shared" si="96"/>
        <v>#DIV/0!</v>
      </c>
      <c r="X35" s="15" t="e">
        <f t="shared" si="96"/>
        <v>#DIV/0!</v>
      </c>
      <c r="Y35" s="15" t="e">
        <f t="shared" si="96"/>
        <v>#DIV/0!</v>
      </c>
    </row>
    <row r="36" spans="2:25" s="15" customFormat="1" x14ac:dyDescent="0.35">
      <c r="B36" s="15" t="s">
        <v>137</v>
      </c>
      <c r="F36" s="15" t="e">
        <f t="shared" ref="F36:P36" si="97">F17/F$29</f>
        <v>#DIV/0!</v>
      </c>
      <c r="G36" s="15" t="e">
        <f t="shared" si="97"/>
        <v>#DIV/0!</v>
      </c>
      <c r="H36" s="15" t="e">
        <f t="shared" si="97"/>
        <v>#DIV/0!</v>
      </c>
      <c r="I36" s="15" t="e">
        <f t="shared" si="97"/>
        <v>#DIV/0!</v>
      </c>
      <c r="J36" s="15" t="e">
        <f t="shared" si="97"/>
        <v>#DIV/0!</v>
      </c>
      <c r="K36" s="15" t="e">
        <f t="shared" si="97"/>
        <v>#DIV/0!</v>
      </c>
      <c r="L36" s="15" t="e">
        <f t="shared" si="97"/>
        <v>#DIV/0!</v>
      </c>
      <c r="M36" s="15" t="e">
        <f t="shared" si="97"/>
        <v>#DIV/0!</v>
      </c>
      <c r="N36" s="15">
        <f t="shared" si="97"/>
        <v>0.10844846558258955</v>
      </c>
      <c r="O36" s="15">
        <f t="shared" si="97"/>
        <v>0.12345602766798419</v>
      </c>
      <c r="P36" s="15">
        <f t="shared" si="97"/>
        <v>0.15638357932091299</v>
      </c>
      <c r="Q36" s="15">
        <f t="shared" ref="Q36:Y36" si="98">Q17/Q$29</f>
        <v>0.11447468000394853</v>
      </c>
      <c r="R36" s="15">
        <f t="shared" si="98"/>
        <v>0.13402546355635306</v>
      </c>
      <c r="T36" s="15">
        <f t="shared" si="98"/>
        <v>0.15192203573362209</v>
      </c>
      <c r="U36" s="15">
        <f t="shared" si="98"/>
        <v>0.17019962286234475</v>
      </c>
      <c r="V36" s="15">
        <f t="shared" si="98"/>
        <v>0.23404118404118404</v>
      </c>
      <c r="W36" s="15" t="e">
        <f t="shared" si="98"/>
        <v>#DIV/0!</v>
      </c>
      <c r="X36" s="15" t="e">
        <f t="shared" si="98"/>
        <v>#DIV/0!</v>
      </c>
      <c r="Y36" s="15" t="e">
        <f t="shared" si="98"/>
        <v>#DIV/0!</v>
      </c>
    </row>
    <row r="37" spans="2:25" s="15" customFormat="1" x14ac:dyDescent="0.35">
      <c r="B37" s="15" t="s">
        <v>138</v>
      </c>
      <c r="F37" s="15" t="e">
        <f t="shared" ref="F37:P37" si="99">F21/F$29</f>
        <v>#DIV/0!</v>
      </c>
      <c r="G37" s="15" t="e">
        <f t="shared" si="99"/>
        <v>#DIV/0!</v>
      </c>
      <c r="H37" s="15" t="e">
        <f t="shared" si="99"/>
        <v>#DIV/0!</v>
      </c>
      <c r="I37" s="15" t="e">
        <f t="shared" si="99"/>
        <v>#DIV/0!</v>
      </c>
      <c r="J37" s="15" t="e">
        <f t="shared" si="99"/>
        <v>#DIV/0!</v>
      </c>
      <c r="K37" s="15" t="e">
        <f t="shared" si="99"/>
        <v>#DIV/0!</v>
      </c>
      <c r="L37" s="15" t="e">
        <f t="shared" si="99"/>
        <v>#DIV/0!</v>
      </c>
      <c r="M37" s="15" t="e">
        <f t="shared" si="99"/>
        <v>#DIV/0!</v>
      </c>
      <c r="N37" s="15">
        <f t="shared" si="99"/>
        <v>0.21273994375840569</v>
      </c>
      <c r="O37" s="15">
        <f t="shared" si="99"/>
        <v>0.22770503952569171</v>
      </c>
      <c r="P37" s="15">
        <f t="shared" si="99"/>
        <v>0.26308573272038066</v>
      </c>
      <c r="Q37" s="15">
        <f t="shared" ref="Q37:Y37" si="100">Q21/Q$29</f>
        <v>0.16524629002007174</v>
      </c>
      <c r="R37" s="15">
        <f t="shared" si="100"/>
        <v>0.16346236007861231</v>
      </c>
      <c r="T37" s="15">
        <f t="shared" si="100"/>
        <v>0.14340371774048005</v>
      </c>
      <c r="U37" s="15">
        <f t="shared" si="100"/>
        <v>0.14802652968333441</v>
      </c>
      <c r="V37" s="15">
        <f t="shared" si="100"/>
        <v>0.16428571428571428</v>
      </c>
      <c r="W37" s="15" t="e">
        <f t="shared" si="100"/>
        <v>#DIV/0!</v>
      </c>
      <c r="X37" s="15" t="e">
        <f t="shared" si="100"/>
        <v>#DIV/0!</v>
      </c>
      <c r="Y37" s="15" t="e">
        <f t="shared" si="100"/>
        <v>#DIV/0!</v>
      </c>
    </row>
    <row r="38" spans="2:25" s="16" customFormat="1" x14ac:dyDescent="0.35">
      <c r="B38" s="16" t="s">
        <v>28</v>
      </c>
      <c r="F38" s="16" t="e">
        <f t="shared" ref="F38:P38" si="101">F25/F$29</f>
        <v>#DIV/0!</v>
      </c>
      <c r="G38" s="16" t="e">
        <f t="shared" si="101"/>
        <v>#DIV/0!</v>
      </c>
      <c r="H38" s="16" t="e">
        <f t="shared" si="101"/>
        <v>#DIV/0!</v>
      </c>
      <c r="I38" s="16" t="e">
        <f t="shared" si="101"/>
        <v>#DIV/0!</v>
      </c>
      <c r="J38" s="16" t="e">
        <f t="shared" si="101"/>
        <v>#DIV/0!</v>
      </c>
      <c r="K38" s="16" t="e">
        <f t="shared" si="101"/>
        <v>#DIV/0!</v>
      </c>
      <c r="L38" s="16" t="e">
        <f t="shared" si="101"/>
        <v>#DIV/0!</v>
      </c>
      <c r="M38" s="16" t="e">
        <f t="shared" si="101"/>
        <v>#DIV/0!</v>
      </c>
      <c r="N38" s="16">
        <f t="shared" si="101"/>
        <v>8.8030321555202344E-3</v>
      </c>
      <c r="O38" s="16">
        <f t="shared" si="101"/>
        <v>5.4965415019762849E-3</v>
      </c>
      <c r="P38" s="16">
        <f t="shared" si="101"/>
        <v>8.0651665456891678E-3</v>
      </c>
      <c r="Q38" s="16">
        <f t="shared" ref="Q38:Y38" si="102">Q25/Q$29</f>
        <v>1.941364219670297E-3</v>
      </c>
      <c r="R38" s="16">
        <f t="shared" si="102"/>
        <v>3.0761343245321714E-3</v>
      </c>
      <c r="T38" s="16">
        <f t="shared" si="102"/>
        <v>1.4437827107020393E-3</v>
      </c>
      <c r="U38" s="16">
        <f t="shared" si="102"/>
        <v>5.5270173613368879E-4</v>
      </c>
      <c r="V38" s="16">
        <f t="shared" si="102"/>
        <v>6.4350064350064348E-4</v>
      </c>
      <c r="W38" s="16" t="e">
        <f t="shared" si="102"/>
        <v>#DIV/0!</v>
      </c>
      <c r="X38" s="16" t="e">
        <f t="shared" si="102"/>
        <v>#DIV/0!</v>
      </c>
      <c r="Y38" s="16" t="e">
        <f t="shared" si="102"/>
        <v>#DIV/0!</v>
      </c>
    </row>
    <row r="39" spans="2:25" x14ac:dyDescent="0.35">
      <c r="B39" s="28" t="s">
        <v>133</v>
      </c>
      <c r="F39" s="15" t="e">
        <f t="shared" ref="F39" si="103">SUM(F34:F38)</f>
        <v>#DIV/0!</v>
      </c>
      <c r="G39" s="15" t="e">
        <f t="shared" ref="G39" si="104">SUM(G34:G38)</f>
        <v>#DIV/0!</v>
      </c>
      <c r="H39" s="15" t="e">
        <f t="shared" ref="H39" si="105">SUM(H34:H38)</f>
        <v>#DIV/0!</v>
      </c>
      <c r="I39" s="15" t="e">
        <f t="shared" ref="I39" si="106">SUM(I34:I38)</f>
        <v>#DIV/0!</v>
      </c>
      <c r="J39" s="15" t="e">
        <f t="shared" ref="J39" si="107">SUM(J34:J38)</f>
        <v>#DIV/0!</v>
      </c>
      <c r="K39" s="15" t="e">
        <f t="shared" ref="K39" si="108">SUM(K34:K38)</f>
        <v>#DIV/0!</v>
      </c>
      <c r="L39" s="15" t="e">
        <f t="shared" ref="L39" si="109">SUM(L34:L38)</f>
        <v>#DIV/0!</v>
      </c>
      <c r="M39" s="15" t="e">
        <f t="shared" ref="M39" si="110">SUM(M34:M38)</f>
        <v>#DIV/0!</v>
      </c>
      <c r="N39" s="15">
        <f t="shared" ref="N39" si="111">SUM(N34:N38)</f>
        <v>1</v>
      </c>
      <c r="O39" s="15">
        <f t="shared" ref="O39" si="112">SUM(O34:O38)</f>
        <v>1</v>
      </c>
      <c r="P39" s="15">
        <f t="shared" ref="P39" si="113">SUM(P34:P38)</f>
        <v>0.99999999999999989</v>
      </c>
      <c r="Q39" s="15">
        <f t="shared" ref="Q39:Y39" si="114">SUM(Q34:Q38)</f>
        <v>1</v>
      </c>
      <c r="R39" s="15">
        <f t="shared" si="114"/>
        <v>0.99999999999999989</v>
      </c>
      <c r="S39" s="15"/>
      <c r="T39" s="15">
        <f t="shared" si="114"/>
        <v>0.99999999999999989</v>
      </c>
      <c r="U39" s="15">
        <f t="shared" si="114"/>
        <v>1</v>
      </c>
      <c r="V39" s="15">
        <f t="shared" si="114"/>
        <v>0.99999999999999989</v>
      </c>
      <c r="W39" s="15" t="e">
        <f t="shared" si="114"/>
        <v>#DIV/0!</v>
      </c>
      <c r="X39" s="15" t="e">
        <f t="shared" si="114"/>
        <v>#DIV/0!</v>
      </c>
      <c r="Y39" s="15" t="e">
        <f t="shared" si="114"/>
        <v>#DIV/0!</v>
      </c>
    </row>
    <row r="40" spans="2:25" s="6" customFormat="1" x14ac:dyDescent="0.35">
      <c r="B40" s="6" t="s">
        <v>130</v>
      </c>
    </row>
    <row r="41" spans="2:25" s="3" customFormat="1" x14ac:dyDescent="0.35">
      <c r="B41" s="3" t="s">
        <v>31</v>
      </c>
      <c r="N41" s="3">
        <v>2551</v>
      </c>
      <c r="O41" s="3">
        <v>2565</v>
      </c>
      <c r="P41" s="3">
        <v>1925</v>
      </c>
      <c r="Q41" s="3">
        <v>17116</v>
      </c>
      <c r="R41" s="3">
        <v>12451</v>
      </c>
      <c r="S41" s="3">
        <v>10381</v>
      </c>
      <c r="T41" s="3">
        <v>12155</v>
      </c>
      <c r="U41" s="3">
        <v>16026</v>
      </c>
      <c r="V41" s="3">
        <v>7805</v>
      </c>
    </row>
    <row r="42" spans="2:25" s="3" customFormat="1" x14ac:dyDescent="0.35">
      <c r="B42" s="3" t="s">
        <v>131</v>
      </c>
      <c r="N42" s="3">
        <v>6715</v>
      </c>
      <c r="O42" s="3">
        <v>6658</v>
      </c>
      <c r="P42" s="3">
        <v>5301</v>
      </c>
      <c r="Q42" s="3">
        <v>3607</v>
      </c>
      <c r="R42" s="3">
        <v>3595</v>
      </c>
      <c r="S42" s="3">
        <v>2337</v>
      </c>
      <c r="T42" s="3">
        <v>2456</v>
      </c>
      <c r="U42" s="3">
        <v>3311</v>
      </c>
      <c r="V42" s="3">
        <v>2181</v>
      </c>
    </row>
    <row r="43" spans="2:25" s="3" customFormat="1" x14ac:dyDescent="0.35">
      <c r="B43" s="3" t="s">
        <v>32</v>
      </c>
      <c r="N43" s="3">
        <v>2313</v>
      </c>
      <c r="O43" s="3">
        <v>2241</v>
      </c>
      <c r="P43" s="3">
        <v>1521</v>
      </c>
      <c r="Q43" s="3">
        <v>3918</v>
      </c>
      <c r="R43" s="3">
        <v>2703</v>
      </c>
      <c r="S43" s="3">
        <v>3657</v>
      </c>
      <c r="T43" s="3">
        <v>6606</v>
      </c>
      <c r="U43" s="3">
        <v>6185</v>
      </c>
      <c r="V43" s="3">
        <v>2697</v>
      </c>
    </row>
    <row r="44" spans="2:25" s="11" customFormat="1" x14ac:dyDescent="0.35">
      <c r="B44" s="11" t="s">
        <v>28</v>
      </c>
      <c r="N44" s="11">
        <f>1791+1252+1253+483</f>
        <v>4779</v>
      </c>
      <c r="O44" s="11">
        <f>2037+1248+1026+417</f>
        <v>4728</v>
      </c>
      <c r="P44" s="11">
        <f>937+831+274+1610</f>
        <v>3652</v>
      </c>
      <c r="Q44" s="11">
        <f>1761+1265+1458+1266</f>
        <v>5750</v>
      </c>
      <c r="R44" s="11">
        <f>1614+958+1032+1053</f>
        <v>4657</v>
      </c>
      <c r="S44" s="11">
        <f>1792+1387+1157+724</f>
        <v>5060</v>
      </c>
      <c r="T44" s="11">
        <f>1652+1420+573+2582+261</f>
        <v>6488</v>
      </c>
      <c r="U44" s="11">
        <f>1696+1223+505+1665+147</f>
        <v>5236</v>
      </c>
      <c r="V44" s="11">
        <f>987+752+682+340+96</f>
        <v>2857</v>
      </c>
    </row>
    <row r="45" spans="2:25" s="17" customFormat="1" x14ac:dyDescent="0.35">
      <c r="B45" s="29" t="s">
        <v>29</v>
      </c>
      <c r="L45" s="17">
        <f>SUM(L41:L44)</f>
        <v>0</v>
      </c>
      <c r="M45" s="17">
        <f t="shared" ref="M45:Y45" si="115">SUM(M41:M44)</f>
        <v>0</v>
      </c>
      <c r="N45" s="17">
        <f t="shared" si="115"/>
        <v>16358</v>
      </c>
      <c r="O45" s="17">
        <f t="shared" si="115"/>
        <v>16192</v>
      </c>
      <c r="P45" s="17">
        <f t="shared" si="115"/>
        <v>12399</v>
      </c>
      <c r="Q45" s="17">
        <f t="shared" si="115"/>
        <v>30391</v>
      </c>
      <c r="R45" s="17">
        <f t="shared" si="115"/>
        <v>23406</v>
      </c>
      <c r="T45" s="17">
        <f t="shared" si="115"/>
        <v>27705</v>
      </c>
      <c r="U45" s="17">
        <f t="shared" si="115"/>
        <v>30758</v>
      </c>
      <c r="V45" s="17">
        <f t="shared" si="115"/>
        <v>15540</v>
      </c>
      <c r="W45" s="17">
        <f t="shared" si="115"/>
        <v>0</v>
      </c>
      <c r="X45" s="17">
        <f t="shared" si="115"/>
        <v>0</v>
      </c>
      <c r="Y45" s="17">
        <f t="shared" si="115"/>
        <v>0</v>
      </c>
    </row>
    <row r="47" spans="2:25" x14ac:dyDescent="0.35">
      <c r="B47" s="30" t="s">
        <v>132</v>
      </c>
    </row>
    <row r="48" spans="2:25" s="15" customFormat="1" x14ac:dyDescent="0.35">
      <c r="B48" s="15" t="s">
        <v>31</v>
      </c>
      <c r="L48" s="15" t="e">
        <f>L41/L$45</f>
        <v>#DIV/0!</v>
      </c>
      <c r="M48" s="15" t="e">
        <f t="shared" ref="M48:Y48" si="116">M41/M$45</f>
        <v>#DIV/0!</v>
      </c>
      <c r="N48" s="15">
        <f t="shared" si="116"/>
        <v>0.15594815992175082</v>
      </c>
      <c r="O48" s="15">
        <f t="shared" si="116"/>
        <v>0.15841156126482214</v>
      </c>
      <c r="P48" s="15">
        <f t="shared" si="116"/>
        <v>0.15525445600451648</v>
      </c>
      <c r="Q48" s="15">
        <f t="shared" si="116"/>
        <v>0.56319305057418312</v>
      </c>
      <c r="R48" s="15">
        <f t="shared" si="116"/>
        <v>0.53195761770486205</v>
      </c>
      <c r="S48" s="15" t="e">
        <f t="shared" ref="S48" si="117">S41/S$45</f>
        <v>#DIV/0!</v>
      </c>
      <c r="T48" s="15">
        <f t="shared" si="116"/>
        <v>0.43872947121458222</v>
      </c>
      <c r="U48" s="15">
        <f t="shared" si="116"/>
        <v>0.5210351778399116</v>
      </c>
      <c r="V48" s="15">
        <f t="shared" si="116"/>
        <v>0.50225225225225223</v>
      </c>
      <c r="W48" s="15" t="e">
        <f t="shared" si="116"/>
        <v>#DIV/0!</v>
      </c>
      <c r="X48" s="15" t="e">
        <f t="shared" si="116"/>
        <v>#DIV/0!</v>
      </c>
      <c r="Y48" s="15" t="e">
        <f t="shared" si="116"/>
        <v>#DIV/0!</v>
      </c>
    </row>
    <row r="49" spans="2:25" s="15" customFormat="1" x14ac:dyDescent="0.35">
      <c r="B49" s="15" t="s">
        <v>131</v>
      </c>
      <c r="L49" s="15" t="e">
        <f>L42/L$45</f>
        <v>#DIV/0!</v>
      </c>
      <c r="M49" s="15" t="e">
        <f t="shared" ref="M49:Y49" si="118">M42/M$45</f>
        <v>#DIV/0!</v>
      </c>
      <c r="N49" s="15">
        <f t="shared" si="118"/>
        <v>0.41050250641887759</v>
      </c>
      <c r="O49" s="15">
        <f t="shared" si="118"/>
        <v>0.41119071146245062</v>
      </c>
      <c r="P49" s="15">
        <f t="shared" si="118"/>
        <v>0.42753447858698285</v>
      </c>
      <c r="Q49" s="15">
        <f t="shared" si="118"/>
        <v>0.1186864532262841</v>
      </c>
      <c r="R49" s="15">
        <f t="shared" si="118"/>
        <v>0.15359309578740493</v>
      </c>
      <c r="S49" s="15" t="e">
        <f t="shared" ref="S49" si="119">S42/S$45</f>
        <v>#DIV/0!</v>
      </c>
      <c r="T49" s="15">
        <f t="shared" si="118"/>
        <v>8.8648258437105221E-2</v>
      </c>
      <c r="U49" s="15">
        <f t="shared" si="118"/>
        <v>0.10764679107874374</v>
      </c>
      <c r="V49" s="15">
        <f t="shared" si="118"/>
        <v>0.14034749034749036</v>
      </c>
      <c r="W49" s="15" t="e">
        <f t="shared" si="118"/>
        <v>#DIV/0!</v>
      </c>
      <c r="X49" s="15" t="e">
        <f t="shared" si="118"/>
        <v>#DIV/0!</v>
      </c>
      <c r="Y49" s="15" t="e">
        <f t="shared" si="118"/>
        <v>#DIV/0!</v>
      </c>
    </row>
    <row r="50" spans="2:25" s="15" customFormat="1" x14ac:dyDescent="0.35">
      <c r="B50" s="15" t="s">
        <v>32</v>
      </c>
      <c r="L50" s="15" t="e">
        <f>L43/L$45</f>
        <v>#DIV/0!</v>
      </c>
      <c r="M50" s="15" t="e">
        <f t="shared" ref="M50:Y50" si="120">M43/M$45</f>
        <v>#DIV/0!</v>
      </c>
      <c r="N50" s="15">
        <f t="shared" si="120"/>
        <v>0.14139870399804377</v>
      </c>
      <c r="O50" s="15">
        <f t="shared" si="120"/>
        <v>0.13840167984189725</v>
      </c>
      <c r="P50" s="15">
        <f t="shared" si="120"/>
        <v>0.12267118315993225</v>
      </c>
      <c r="Q50" s="15">
        <f t="shared" si="120"/>
        <v>0.12891974597742753</v>
      </c>
      <c r="R50" s="15">
        <f t="shared" si="120"/>
        <v>0.11548320943347859</v>
      </c>
      <c r="S50" s="15" t="e">
        <f t="shared" ref="S50" si="121">S43/S$45</f>
        <v>#DIV/0!</v>
      </c>
      <c r="T50" s="15">
        <f t="shared" si="120"/>
        <v>0.23844071467244179</v>
      </c>
      <c r="U50" s="15">
        <f t="shared" si="120"/>
        <v>0.20108589635216853</v>
      </c>
      <c r="V50" s="15">
        <f t="shared" si="120"/>
        <v>0.17355212355212354</v>
      </c>
      <c r="W50" s="15" t="e">
        <f t="shared" si="120"/>
        <v>#DIV/0!</v>
      </c>
      <c r="X50" s="15" t="e">
        <f t="shared" si="120"/>
        <v>#DIV/0!</v>
      </c>
      <c r="Y50" s="15" t="e">
        <f t="shared" si="120"/>
        <v>#DIV/0!</v>
      </c>
    </row>
    <row r="51" spans="2:25" s="16" customFormat="1" x14ac:dyDescent="0.35">
      <c r="B51" s="16" t="s">
        <v>28</v>
      </c>
      <c r="L51" s="16" t="e">
        <f>L44/L$45</f>
        <v>#DIV/0!</v>
      </c>
      <c r="M51" s="16" t="e">
        <f t="shared" ref="M51:Y51" si="122">M44/M$45</f>
        <v>#DIV/0!</v>
      </c>
      <c r="N51" s="16">
        <f t="shared" si="122"/>
        <v>0.29215062966132777</v>
      </c>
      <c r="O51" s="16">
        <f t="shared" si="122"/>
        <v>0.29199604743083002</v>
      </c>
      <c r="P51" s="16">
        <f t="shared" si="122"/>
        <v>0.29453988224856842</v>
      </c>
      <c r="Q51" s="16">
        <f t="shared" si="122"/>
        <v>0.18920075022210522</v>
      </c>
      <c r="R51" s="16">
        <f t="shared" si="122"/>
        <v>0.19896607707425445</v>
      </c>
      <c r="S51" s="16" t="e">
        <f t="shared" ref="S51" si="123">S44/S$45</f>
        <v>#DIV/0!</v>
      </c>
      <c r="T51" s="16">
        <f t="shared" si="122"/>
        <v>0.23418155567587079</v>
      </c>
      <c r="U51" s="16">
        <f t="shared" si="122"/>
        <v>0.17023213472917614</v>
      </c>
      <c r="V51" s="16">
        <f t="shared" si="122"/>
        <v>0.18384813384813384</v>
      </c>
      <c r="W51" s="16" t="e">
        <f t="shared" si="122"/>
        <v>#DIV/0!</v>
      </c>
      <c r="X51" s="16" t="e">
        <f t="shared" si="122"/>
        <v>#DIV/0!</v>
      </c>
      <c r="Y51" s="16" t="e">
        <f t="shared" si="122"/>
        <v>#DIV/0!</v>
      </c>
    </row>
    <row r="52" spans="2:25" s="15" customFormat="1" x14ac:dyDescent="0.35">
      <c r="B52" s="15" t="s">
        <v>133</v>
      </c>
      <c r="L52" s="15" t="e">
        <f>SUM(L48:L51)</f>
        <v>#DIV/0!</v>
      </c>
      <c r="M52" s="15" t="e">
        <f t="shared" ref="M52:Y52" si="124">SUM(M48:M51)</f>
        <v>#DIV/0!</v>
      </c>
      <c r="N52" s="15">
        <f t="shared" si="124"/>
        <v>0.99999999999999989</v>
      </c>
      <c r="O52" s="15">
        <f t="shared" si="124"/>
        <v>1</v>
      </c>
      <c r="P52" s="15">
        <f t="shared" si="124"/>
        <v>1</v>
      </c>
      <c r="Q52" s="15">
        <f t="shared" si="124"/>
        <v>1</v>
      </c>
      <c r="R52" s="15">
        <f t="shared" si="124"/>
        <v>1</v>
      </c>
      <c r="S52" s="15" t="e">
        <f t="shared" si="124"/>
        <v>#DIV/0!</v>
      </c>
      <c r="T52" s="15">
        <f t="shared" si="124"/>
        <v>1</v>
      </c>
      <c r="U52" s="15">
        <f t="shared" si="124"/>
        <v>1</v>
      </c>
      <c r="V52" s="15">
        <f t="shared" si="124"/>
        <v>1</v>
      </c>
      <c r="W52" s="15" t="e">
        <f t="shared" si="124"/>
        <v>#DIV/0!</v>
      </c>
      <c r="X52" s="15" t="e">
        <f t="shared" si="124"/>
        <v>#DIV/0!</v>
      </c>
      <c r="Y52" s="15" t="e">
        <f t="shared" si="124"/>
        <v>#DIV/0!</v>
      </c>
    </row>
    <row r="53" spans="2:25" s="15" customFormat="1" x14ac:dyDescent="0.35"/>
    <row r="54" spans="2:25" s="31" customFormat="1" x14ac:dyDescent="0.35">
      <c r="B54" s="31" t="s">
        <v>145</v>
      </c>
    </row>
    <row r="55" spans="2:25" s="3" customFormat="1" x14ac:dyDescent="0.35">
      <c r="B55" s="3" t="s">
        <v>39</v>
      </c>
      <c r="M55" s="3">
        <v>11164</v>
      </c>
      <c r="N55" s="3">
        <v>10339</v>
      </c>
      <c r="O55" s="3">
        <v>7207</v>
      </c>
      <c r="P55" s="3">
        <v>12963</v>
      </c>
      <c r="Q55" s="3">
        <v>21232</v>
      </c>
      <c r="R55" s="3">
        <v>15247</v>
      </c>
      <c r="S55" s="3">
        <v>14510</v>
      </c>
      <c r="T55" s="3">
        <v>20039</v>
      </c>
      <c r="U55" s="3">
        <v>22386</v>
      </c>
      <c r="V55" s="3">
        <v>10978</v>
      </c>
    </row>
    <row r="56" spans="2:25" s="3" customFormat="1" x14ac:dyDescent="0.35">
      <c r="B56" s="3" t="s">
        <v>40</v>
      </c>
      <c r="M56" s="3">
        <v>4468</v>
      </c>
      <c r="N56" s="3">
        <v>5274</v>
      </c>
      <c r="O56" s="3">
        <v>4639</v>
      </c>
      <c r="P56" s="3">
        <v>6585</v>
      </c>
      <c r="Q56" s="3">
        <v>7897</v>
      </c>
      <c r="R56" s="3">
        <v>6946</v>
      </c>
      <c r="S56" s="3">
        <v>6131</v>
      </c>
      <c r="T56" s="3">
        <v>7007</v>
      </c>
      <c r="U56" s="3">
        <v>7811</v>
      </c>
      <c r="V56" s="3">
        <v>4206</v>
      </c>
    </row>
    <row r="57" spans="2:25" s="11" customFormat="1" x14ac:dyDescent="0.35">
      <c r="B57" s="11" t="s">
        <v>28</v>
      </c>
      <c r="M57" s="11">
        <v>726</v>
      </c>
      <c r="N57" s="11">
        <v>579</v>
      </c>
      <c r="O57" s="11">
        <v>553</v>
      </c>
      <c r="P57" s="11">
        <v>774</v>
      </c>
      <c r="Q57" s="11">
        <v>1262</v>
      </c>
      <c r="R57" s="11">
        <v>1213</v>
      </c>
      <c r="S57" s="11">
        <v>794</v>
      </c>
      <c r="T57" s="11">
        <v>659</v>
      </c>
      <c r="U57" s="11">
        <v>561</v>
      </c>
      <c r="V57" s="11">
        <v>356</v>
      </c>
    </row>
    <row r="58" spans="2:25" s="17" customFormat="1" x14ac:dyDescent="0.35">
      <c r="B58" s="17" t="s">
        <v>29</v>
      </c>
      <c r="F58" s="17">
        <f>SUM(F55:F57)</f>
        <v>0</v>
      </c>
      <c r="G58" s="17">
        <f>SUM(G55:G57)</f>
        <v>0</v>
      </c>
      <c r="H58" s="17">
        <f>SUM(H55:H57)</f>
        <v>0</v>
      </c>
      <c r="I58" s="17">
        <f>SUM(I55:I57)</f>
        <v>0</v>
      </c>
      <c r="J58" s="17">
        <f>SUM(J55:J57)</f>
        <v>0</v>
      </c>
      <c r="K58" s="17">
        <f>SUM(K55:K57)</f>
        <v>0</v>
      </c>
      <c r="L58" s="17">
        <f>SUM(L55:L57)</f>
        <v>0</v>
      </c>
      <c r="M58" s="17">
        <f>SUM(M55:M57)</f>
        <v>16358</v>
      </c>
      <c r="N58" s="17">
        <f>SUM(N55:N57)</f>
        <v>16192</v>
      </c>
      <c r="O58" s="17">
        <f>SUM(O55:O57)</f>
        <v>12399</v>
      </c>
      <c r="P58" s="17">
        <f>SUM(P55:P57)</f>
        <v>20322</v>
      </c>
      <c r="Q58" s="17">
        <f>SUM(Q55:Q57)</f>
        <v>30391</v>
      </c>
      <c r="R58" s="17">
        <f>SUM(R55:R57)</f>
        <v>23406</v>
      </c>
      <c r="S58" s="17">
        <f>SUM(S55:S57)</f>
        <v>21435</v>
      </c>
      <c r="T58" s="17">
        <f>SUM(T55:T57)</f>
        <v>27705</v>
      </c>
      <c r="U58" s="17">
        <f>SUM(U55:U57)</f>
        <v>30758</v>
      </c>
      <c r="V58" s="17">
        <f>SUM(V55:V57)</f>
        <v>15540</v>
      </c>
      <c r="W58" s="17">
        <f>SUM(W55:W57)</f>
        <v>0</v>
      </c>
      <c r="X58" s="17">
        <f>SUM(X55:X57)</f>
        <v>0</v>
      </c>
      <c r="Y58" s="17">
        <f>SUM(Y55:Y57)</f>
        <v>0</v>
      </c>
    </row>
    <row r="59" spans="2:25" s="31" customFormat="1" x14ac:dyDescent="0.35">
      <c r="B59" s="31" t="s">
        <v>139</v>
      </c>
    </row>
    <row r="60" spans="2:25" s="15" customFormat="1" x14ac:dyDescent="0.35">
      <c r="B60" s="15" t="s">
        <v>140</v>
      </c>
      <c r="M60" s="15">
        <v>0.3</v>
      </c>
      <c r="N60" s="15">
        <v>0.25</v>
      </c>
      <c r="O60" s="15">
        <v>0.2</v>
      </c>
      <c r="P60" s="15">
        <v>0.2</v>
      </c>
      <c r="Q60" s="15">
        <v>0.25</v>
      </c>
      <c r="R60" s="15">
        <v>0.2</v>
      </c>
      <c r="S60" s="15">
        <v>0.2</v>
      </c>
      <c r="T60" s="15">
        <v>0.2</v>
      </c>
      <c r="U60" s="15">
        <v>0.2</v>
      </c>
      <c r="V60" s="15">
        <v>0.15</v>
      </c>
    </row>
    <row r="61" spans="2:25" s="15" customFormat="1" x14ac:dyDescent="0.35">
      <c r="B61" s="15" t="s">
        <v>141</v>
      </c>
      <c r="M61" s="15">
        <v>0.2</v>
      </c>
      <c r="N61" s="15">
        <v>0.25</v>
      </c>
      <c r="O61" s="15">
        <v>0.2</v>
      </c>
      <c r="P61" s="15">
        <v>0.2</v>
      </c>
      <c r="Q61" s="15">
        <v>0.2</v>
      </c>
      <c r="R61" s="15">
        <v>0.25</v>
      </c>
      <c r="S61" s="15">
        <v>0.25</v>
      </c>
      <c r="T61" s="15">
        <v>0.25</v>
      </c>
      <c r="U61" s="15">
        <v>0.25</v>
      </c>
      <c r="V61" s="15">
        <v>0.25</v>
      </c>
    </row>
    <row r="62" spans="2:25" s="15" customFormat="1" x14ac:dyDescent="0.35">
      <c r="B62" s="15" t="s">
        <v>142</v>
      </c>
      <c r="M62" s="15">
        <v>0.2</v>
      </c>
      <c r="N62" s="15">
        <v>0.2</v>
      </c>
      <c r="O62" s="15">
        <v>0.2</v>
      </c>
      <c r="P62" s="15">
        <v>0.2</v>
      </c>
      <c r="Q62" s="15">
        <v>0.15</v>
      </c>
      <c r="R62" s="15">
        <v>0.15</v>
      </c>
      <c r="S62" s="15">
        <v>0.2</v>
      </c>
      <c r="T62" s="15">
        <v>0.15</v>
      </c>
      <c r="U62" s="15">
        <v>0.15</v>
      </c>
      <c r="V62" s="15">
        <v>0.15</v>
      </c>
    </row>
    <row r="63" spans="2:25" s="15" customFormat="1" x14ac:dyDescent="0.35">
      <c r="B63" s="15" t="s">
        <v>143</v>
      </c>
      <c r="M63" s="15">
        <v>0.1</v>
      </c>
      <c r="N63" s="15">
        <v>0.1</v>
      </c>
      <c r="O63" s="15">
        <v>0.15</v>
      </c>
      <c r="P63" s="15">
        <v>0.15</v>
      </c>
      <c r="Q63" s="15">
        <v>0.1</v>
      </c>
      <c r="R63" s="15">
        <v>0.15</v>
      </c>
      <c r="S63" s="15">
        <v>0.15</v>
      </c>
      <c r="T63" s="15">
        <v>0.15</v>
      </c>
      <c r="U63" s="15">
        <v>0.15</v>
      </c>
      <c r="V63" s="15">
        <v>0.25</v>
      </c>
    </row>
    <row r="64" spans="2:25" s="16" customFormat="1" x14ac:dyDescent="0.35">
      <c r="B64" s="16" t="s">
        <v>144</v>
      </c>
      <c r="M64" s="16">
        <v>0.1</v>
      </c>
      <c r="N64" s="16">
        <v>0.15</v>
      </c>
      <c r="O64" s="16">
        <v>0.1</v>
      </c>
      <c r="P64" s="16">
        <v>0.15</v>
      </c>
      <c r="Q64" s="16">
        <v>0.25</v>
      </c>
      <c r="R64" s="16">
        <v>0.2</v>
      </c>
      <c r="S64" s="16">
        <v>0.2</v>
      </c>
      <c r="T64" s="16">
        <v>0.2</v>
      </c>
      <c r="U64" s="16">
        <v>0.2</v>
      </c>
      <c r="V64" s="16">
        <v>0.15</v>
      </c>
    </row>
    <row r="65" spans="2:25" s="6" customFormat="1" x14ac:dyDescent="0.35">
      <c r="B65" s="6" t="s">
        <v>42</v>
      </c>
    </row>
    <row r="66" spans="2:25" s="17" customFormat="1" x14ac:dyDescent="0.35">
      <c r="B66" s="17" t="s">
        <v>43</v>
      </c>
      <c r="M66" s="17">
        <v>16358</v>
      </c>
      <c r="N66" s="17">
        <v>16192</v>
      </c>
      <c r="O66" s="17">
        <v>12399</v>
      </c>
      <c r="P66" s="17">
        <v>20322</v>
      </c>
      <c r="Q66" s="17">
        <v>30391</v>
      </c>
      <c r="R66" s="17">
        <v>23406</v>
      </c>
      <c r="S66" s="17">
        <v>21435</v>
      </c>
      <c r="T66" s="17">
        <v>27705</v>
      </c>
      <c r="U66" s="17">
        <v>30758</v>
      </c>
      <c r="V66" s="17">
        <v>15540</v>
      </c>
    </row>
    <row r="67" spans="2:25" s="11" customFormat="1" x14ac:dyDescent="0.35">
      <c r="B67" s="11" t="s">
        <v>44</v>
      </c>
      <c r="M67" s="11">
        <v>10921</v>
      </c>
      <c r="N67" s="11">
        <v>10977</v>
      </c>
      <c r="O67" s="11">
        <v>9894</v>
      </c>
      <c r="P67" s="11">
        <v>11886</v>
      </c>
      <c r="Q67" s="11">
        <v>12500</v>
      </c>
      <c r="R67" s="11">
        <v>12704</v>
      </c>
      <c r="S67" s="11">
        <v>14883</v>
      </c>
      <c r="T67" s="11">
        <v>17282</v>
      </c>
      <c r="U67" s="11">
        <v>16860</v>
      </c>
      <c r="V67" s="11">
        <v>16956</v>
      </c>
    </row>
    <row r="68" spans="2:25" s="3" customFormat="1" x14ac:dyDescent="0.35">
      <c r="B68" s="3" t="s">
        <v>45</v>
      </c>
      <c r="L68" s="3">
        <f>L66-L67</f>
        <v>0</v>
      </c>
      <c r="M68" s="3">
        <f t="shared" ref="M68:Y68" si="125">M66-M67</f>
        <v>5437</v>
      </c>
      <c r="N68" s="3">
        <f t="shared" si="125"/>
        <v>5215</v>
      </c>
      <c r="O68" s="3">
        <f t="shared" si="125"/>
        <v>2505</v>
      </c>
      <c r="P68" s="3">
        <f t="shared" si="125"/>
        <v>8436</v>
      </c>
      <c r="Q68" s="3">
        <f t="shared" si="125"/>
        <v>17891</v>
      </c>
      <c r="R68" s="3">
        <f t="shared" si="125"/>
        <v>10702</v>
      </c>
      <c r="S68" s="3">
        <f t="shared" si="125"/>
        <v>6552</v>
      </c>
      <c r="T68" s="3">
        <f t="shared" si="125"/>
        <v>10423</v>
      </c>
      <c r="U68" s="3">
        <f t="shared" si="125"/>
        <v>13898</v>
      </c>
      <c r="V68" s="3">
        <f t="shared" si="125"/>
        <v>-1416</v>
      </c>
      <c r="W68" s="3">
        <f t="shared" si="125"/>
        <v>0</v>
      </c>
      <c r="X68" s="3">
        <f t="shared" si="125"/>
        <v>0</v>
      </c>
      <c r="Y68" s="3">
        <f t="shared" si="125"/>
        <v>0</v>
      </c>
    </row>
    <row r="69" spans="2:25" s="3" customFormat="1" x14ac:dyDescent="0.35">
      <c r="B69" s="3" t="s">
        <v>47</v>
      </c>
      <c r="M69" s="3">
        <v>707</v>
      </c>
      <c r="N69" s="3">
        <v>719</v>
      </c>
      <c r="O69" s="3">
        <v>659</v>
      </c>
      <c r="P69" s="3">
        <v>743</v>
      </c>
      <c r="Q69" s="3">
        <v>2141</v>
      </c>
      <c r="R69" s="3">
        <v>836</v>
      </c>
      <c r="S69" s="3">
        <v>2600</v>
      </c>
      <c r="T69" s="3">
        <v>2663</v>
      </c>
      <c r="U69" s="3">
        <v>3116</v>
      </c>
      <c r="V69" s="3">
        <v>3114</v>
      </c>
    </row>
    <row r="70" spans="2:25" s="3" customFormat="1" x14ac:dyDescent="0.35">
      <c r="B70" s="3" t="s">
        <v>48</v>
      </c>
      <c r="M70" s="3">
        <v>1371</v>
      </c>
      <c r="N70" s="3">
        <v>1540</v>
      </c>
      <c r="O70" s="3">
        <v>1617</v>
      </c>
      <c r="P70" s="3">
        <v>1824</v>
      </c>
      <c r="Q70" s="3">
        <v>813</v>
      </c>
      <c r="R70" s="3">
        <v>2441</v>
      </c>
      <c r="S70" s="3">
        <v>881</v>
      </c>
      <c r="T70" s="3">
        <v>894</v>
      </c>
      <c r="U70" s="3">
        <v>1066</v>
      </c>
      <c r="V70" s="3">
        <v>920</v>
      </c>
    </row>
    <row r="71" spans="2:25" s="3" customFormat="1" x14ac:dyDescent="0.35">
      <c r="B71" s="3" t="s">
        <v>124</v>
      </c>
      <c r="M71" s="3">
        <v>40</v>
      </c>
      <c r="N71" s="3">
        <v>3</v>
      </c>
      <c r="O71" s="3">
        <v>67</v>
      </c>
      <c r="P71" s="3">
        <v>0</v>
      </c>
      <c r="Q71" s="3">
        <v>0</v>
      </c>
      <c r="R71" s="3">
        <v>0</v>
      </c>
      <c r="S71" s="3">
        <v>60</v>
      </c>
      <c r="T71" s="3">
        <v>488</v>
      </c>
      <c r="U71" s="3">
        <v>48</v>
      </c>
      <c r="V71" s="3">
        <v>171</v>
      </c>
    </row>
    <row r="72" spans="2:25" s="11" customFormat="1" x14ac:dyDescent="0.35">
      <c r="B72" s="11" t="s">
        <v>37</v>
      </c>
      <c r="M72" s="11">
        <v>232</v>
      </c>
      <c r="N72" s="11">
        <v>-45</v>
      </c>
      <c r="O72" s="11">
        <v>-6</v>
      </c>
      <c r="P72" s="11">
        <v>1</v>
      </c>
      <c r="Q72" s="11">
        <v>-57</v>
      </c>
      <c r="R72" s="11">
        <v>49</v>
      </c>
      <c r="S72" s="11">
        <v>8</v>
      </c>
      <c r="T72" s="11">
        <v>95</v>
      </c>
      <c r="U72" s="11">
        <v>-34</v>
      </c>
      <c r="V72" s="11">
        <v>124</v>
      </c>
    </row>
    <row r="73" spans="2:25" s="26" customFormat="1" x14ac:dyDescent="0.35">
      <c r="B73" s="26" t="s">
        <v>51</v>
      </c>
      <c r="L73" s="26">
        <f>SUM(L69:L72)</f>
        <v>0</v>
      </c>
      <c r="M73" s="26">
        <f t="shared" ref="M73:Y73" si="126">SUM(M69:M72)</f>
        <v>2350</v>
      </c>
      <c r="N73" s="26">
        <f t="shared" si="126"/>
        <v>2217</v>
      </c>
      <c r="O73" s="26">
        <f t="shared" si="126"/>
        <v>2337</v>
      </c>
      <c r="P73" s="26">
        <f t="shared" si="126"/>
        <v>2568</v>
      </c>
      <c r="Q73" s="26">
        <f t="shared" si="126"/>
        <v>2897</v>
      </c>
      <c r="R73" s="26">
        <f t="shared" si="126"/>
        <v>3326</v>
      </c>
      <c r="S73" s="26">
        <f t="shared" si="126"/>
        <v>3549</v>
      </c>
      <c r="T73" s="26">
        <f t="shared" si="126"/>
        <v>4140</v>
      </c>
      <c r="U73" s="26">
        <f t="shared" si="126"/>
        <v>4196</v>
      </c>
      <c r="V73" s="26">
        <f t="shared" si="126"/>
        <v>4329</v>
      </c>
      <c r="W73" s="26">
        <f t="shared" si="126"/>
        <v>0</v>
      </c>
      <c r="X73" s="26">
        <f t="shared" si="126"/>
        <v>0</v>
      </c>
      <c r="Y73" s="26">
        <f t="shared" si="126"/>
        <v>0</v>
      </c>
    </row>
    <row r="74" spans="2:25" s="3" customFormat="1" x14ac:dyDescent="0.35">
      <c r="B74" s="3" t="s">
        <v>23</v>
      </c>
      <c r="L74" s="3">
        <f>L68-L73</f>
        <v>0</v>
      </c>
      <c r="M74" s="3">
        <f t="shared" ref="M74:Y74" si="127">M68-M73</f>
        <v>3087</v>
      </c>
      <c r="N74" s="3">
        <f t="shared" si="127"/>
        <v>2998</v>
      </c>
      <c r="O74" s="3">
        <f t="shared" si="127"/>
        <v>168</v>
      </c>
      <c r="P74" s="3">
        <f t="shared" si="127"/>
        <v>5868</v>
      </c>
      <c r="Q74" s="3">
        <f t="shared" si="127"/>
        <v>14994</v>
      </c>
      <c r="R74" s="3">
        <f t="shared" si="127"/>
        <v>7376</v>
      </c>
      <c r="S74" s="3">
        <f t="shared" si="127"/>
        <v>3003</v>
      </c>
      <c r="T74" s="3">
        <f t="shared" si="127"/>
        <v>6283</v>
      </c>
      <c r="U74" s="3">
        <f t="shared" si="127"/>
        <v>9702</v>
      </c>
      <c r="V74" s="3">
        <f t="shared" si="127"/>
        <v>-5745</v>
      </c>
      <c r="W74" s="3">
        <f t="shared" si="127"/>
        <v>0</v>
      </c>
      <c r="X74" s="3">
        <f t="shared" si="127"/>
        <v>0</v>
      </c>
      <c r="Y74" s="3">
        <f t="shared" si="127"/>
        <v>0</v>
      </c>
    </row>
    <row r="75" spans="2:25" s="3" customFormat="1" x14ac:dyDescent="0.35">
      <c r="B75" s="3" t="s">
        <v>52</v>
      </c>
      <c r="M75" s="3">
        <v>23</v>
      </c>
      <c r="N75" s="3">
        <v>35</v>
      </c>
      <c r="O75" s="3">
        <v>42</v>
      </c>
      <c r="P75" s="3">
        <v>41</v>
      </c>
      <c r="Q75" s="3">
        <v>120</v>
      </c>
      <c r="R75" s="3">
        <v>205</v>
      </c>
      <c r="S75" s="3">
        <v>114</v>
      </c>
      <c r="T75" s="3">
        <v>37</v>
      </c>
      <c r="U75" s="3">
        <v>96</v>
      </c>
      <c r="V75" s="3">
        <v>468</v>
      </c>
    </row>
    <row r="76" spans="2:25" s="3" customFormat="1" x14ac:dyDescent="0.35">
      <c r="B76" s="3" t="s">
        <v>53</v>
      </c>
      <c r="M76" s="3">
        <v>-352</v>
      </c>
      <c r="N76" s="3">
        <v>-371</v>
      </c>
      <c r="O76" s="3">
        <v>-437</v>
      </c>
      <c r="P76" s="3">
        <v>-601</v>
      </c>
      <c r="Q76" s="3">
        <v>-342</v>
      </c>
      <c r="R76" s="3">
        <v>-128</v>
      </c>
      <c r="S76" s="3">
        <v>-194</v>
      </c>
      <c r="T76" s="3">
        <v>-183</v>
      </c>
      <c r="U76" s="3">
        <v>-189</v>
      </c>
      <c r="V76" s="3">
        <v>-388</v>
      </c>
    </row>
    <row r="77" spans="2:25" s="11" customFormat="1" x14ac:dyDescent="0.35">
      <c r="B77" s="11" t="s">
        <v>125</v>
      </c>
      <c r="M77" s="11">
        <v>-25</v>
      </c>
      <c r="N77" s="11">
        <v>-53</v>
      </c>
      <c r="O77" s="11">
        <v>-54</v>
      </c>
      <c r="P77" s="11">
        <v>-112</v>
      </c>
      <c r="Q77" s="11">
        <v>-465</v>
      </c>
      <c r="R77" s="11">
        <v>-405</v>
      </c>
      <c r="S77" s="11">
        <v>60</v>
      </c>
      <c r="T77" s="11">
        <v>81</v>
      </c>
      <c r="U77" s="11">
        <v>-38</v>
      </c>
      <c r="V77" s="11">
        <v>7</v>
      </c>
    </row>
    <row r="78" spans="2:25" s="3" customFormat="1" x14ac:dyDescent="0.35">
      <c r="B78" s="3" t="s">
        <v>55</v>
      </c>
      <c r="L78" s="3">
        <f>L74+SUM(L75:L77)</f>
        <v>0</v>
      </c>
      <c r="M78" s="3">
        <f t="shared" ref="M78:Y78" si="128">M74+SUM(M75:M77)</f>
        <v>2733</v>
      </c>
      <c r="N78" s="3">
        <f t="shared" si="128"/>
        <v>2609</v>
      </c>
      <c r="O78" s="3">
        <f t="shared" si="128"/>
        <v>-281</v>
      </c>
      <c r="P78" s="3">
        <f t="shared" si="128"/>
        <v>5196</v>
      </c>
      <c r="Q78" s="3">
        <f t="shared" si="128"/>
        <v>14307</v>
      </c>
      <c r="R78" s="3">
        <f t="shared" si="128"/>
        <v>7048</v>
      </c>
      <c r="S78" s="3">
        <f t="shared" si="128"/>
        <v>2983</v>
      </c>
      <c r="T78" s="3">
        <f t="shared" si="128"/>
        <v>6218</v>
      </c>
      <c r="U78" s="3">
        <f t="shared" si="128"/>
        <v>9571</v>
      </c>
      <c r="V78" s="3">
        <f t="shared" si="128"/>
        <v>-5658</v>
      </c>
      <c r="W78" s="3">
        <f t="shared" si="128"/>
        <v>0</v>
      </c>
      <c r="X78" s="3">
        <f t="shared" si="128"/>
        <v>0</v>
      </c>
      <c r="Y78" s="3">
        <f t="shared" si="128"/>
        <v>0</v>
      </c>
    </row>
    <row r="79" spans="2:25" s="3" customFormat="1" x14ac:dyDescent="0.35">
      <c r="B79" s="3" t="s">
        <v>126</v>
      </c>
      <c r="M79" s="3">
        <v>-128</v>
      </c>
      <c r="N79" s="3">
        <v>-157</v>
      </c>
      <c r="O79" s="3">
        <v>-19</v>
      </c>
      <c r="P79" s="3">
        <v>-114</v>
      </c>
      <c r="Q79" s="3">
        <v>-168</v>
      </c>
      <c r="R79" s="3">
        <v>-693</v>
      </c>
      <c r="S79" s="3">
        <v>-280</v>
      </c>
      <c r="T79" s="3">
        <v>-394</v>
      </c>
      <c r="U79" s="3">
        <v>-888</v>
      </c>
      <c r="V79" s="3">
        <v>-177</v>
      </c>
    </row>
    <row r="80" spans="2:25" s="11" customFormat="1" x14ac:dyDescent="0.35">
      <c r="B80" s="11" t="s">
        <v>127</v>
      </c>
      <c r="M80" s="11">
        <v>474</v>
      </c>
      <c r="N80" s="11">
        <v>447</v>
      </c>
      <c r="O80" s="11">
        <v>24</v>
      </c>
      <c r="P80" s="11">
        <v>7</v>
      </c>
      <c r="Q80" s="11">
        <v>-1</v>
      </c>
      <c r="R80" s="11">
        <v>-42</v>
      </c>
      <c r="S80" s="11">
        <v>7</v>
      </c>
      <c r="T80" s="11">
        <v>37</v>
      </c>
      <c r="U80" s="11">
        <v>4</v>
      </c>
      <c r="V80" s="11">
        <v>2</v>
      </c>
    </row>
    <row r="81" spans="2:25" s="3" customFormat="1" x14ac:dyDescent="0.35">
      <c r="B81" s="3" t="s">
        <v>58</v>
      </c>
      <c r="L81" s="3">
        <f>L78+SUM(L79:L80)</f>
        <v>0</v>
      </c>
      <c r="M81" s="3">
        <f t="shared" ref="M81:Y81" si="129">M78+SUM(M79:M80)</f>
        <v>3079</v>
      </c>
      <c r="N81" s="3">
        <f t="shared" si="129"/>
        <v>2899</v>
      </c>
      <c r="O81" s="3">
        <f t="shared" si="129"/>
        <v>-276</v>
      </c>
      <c r="P81" s="3">
        <f t="shared" si="129"/>
        <v>5089</v>
      </c>
      <c r="Q81" s="3">
        <f t="shared" si="129"/>
        <v>14138</v>
      </c>
      <c r="R81" s="3">
        <f t="shared" si="129"/>
        <v>6313</v>
      </c>
      <c r="S81" s="3">
        <f t="shared" si="129"/>
        <v>2710</v>
      </c>
      <c r="T81" s="3">
        <f t="shared" si="129"/>
        <v>5861</v>
      </c>
      <c r="U81" s="3">
        <f t="shared" si="129"/>
        <v>8687</v>
      </c>
      <c r="V81" s="3">
        <f t="shared" si="129"/>
        <v>-5833</v>
      </c>
      <c r="W81" s="3">
        <f t="shared" si="129"/>
        <v>0</v>
      </c>
      <c r="X81" s="3">
        <f t="shared" si="129"/>
        <v>0</v>
      </c>
      <c r="Y81" s="3">
        <f t="shared" si="129"/>
        <v>0</v>
      </c>
    </row>
    <row r="83" spans="2:25" s="27" customFormat="1" x14ac:dyDescent="0.35">
      <c r="B83" s="27" t="s">
        <v>113</v>
      </c>
      <c r="L83" s="27" t="e">
        <f>L81/L85</f>
        <v>#DIV/0!</v>
      </c>
      <c r="M83" s="27">
        <f t="shared" ref="M83:Y83" si="130">M81/M85</f>
        <v>2.9047169811320757</v>
      </c>
      <c r="N83" s="27">
        <f t="shared" si="130"/>
        <v>2.7093457943925232</v>
      </c>
      <c r="O83" s="27">
        <f t="shared" si="130"/>
        <v>-0.26640926640926643</v>
      </c>
      <c r="P83" s="27">
        <f t="shared" si="130"/>
        <v>4.6730945821854917</v>
      </c>
      <c r="Q83" s="27">
        <f t="shared" si="130"/>
        <v>12.272569444444445</v>
      </c>
      <c r="R83" s="27">
        <f t="shared" si="130"/>
        <v>5.6669658886894076</v>
      </c>
      <c r="S83" s="27">
        <f t="shared" ref="S83" si="131">S81/S85</f>
        <v>2.4414414414414414</v>
      </c>
      <c r="T83" s="27">
        <f t="shared" si="130"/>
        <v>5.2330357142857142</v>
      </c>
      <c r="U83" s="27">
        <f t="shared" si="130"/>
        <v>7.8120503597122299</v>
      </c>
      <c r="V83" s="27">
        <f t="shared" si="130"/>
        <v>-5.3366880146386091</v>
      </c>
      <c r="W83" s="27" t="e">
        <f t="shared" si="130"/>
        <v>#DIV/0!</v>
      </c>
      <c r="X83" s="27" t="e">
        <f t="shared" si="130"/>
        <v>#DIV/0!</v>
      </c>
      <c r="Y83" s="27" t="e">
        <f t="shared" si="130"/>
        <v>#DIV/0!</v>
      </c>
    </row>
    <row r="84" spans="2:25" s="27" customFormat="1" x14ac:dyDescent="0.35">
      <c r="B84" s="27" t="s">
        <v>128</v>
      </c>
      <c r="L84" s="27" t="e">
        <f>L81/L86</f>
        <v>#DIV/0!</v>
      </c>
      <c r="M84" s="27">
        <f t="shared" ref="M84:Y84" si="132">M81/M86</f>
        <v>2.5701168614357264</v>
      </c>
      <c r="N84" s="27">
        <f t="shared" si="132"/>
        <v>2.4777777777777779</v>
      </c>
      <c r="O84" s="27">
        <f t="shared" si="132"/>
        <v>-0.26640926640926643</v>
      </c>
      <c r="P84" s="27">
        <f t="shared" si="132"/>
        <v>4.4098786828422876</v>
      </c>
      <c r="Q84" s="27">
        <f t="shared" si="132"/>
        <v>11.503661513425548</v>
      </c>
      <c r="R84" s="27">
        <f t="shared" si="132"/>
        <v>5.5231846019247595</v>
      </c>
      <c r="S84" s="27">
        <f t="shared" ref="S84" si="133">S81/S86</f>
        <v>2.3961096374889479</v>
      </c>
      <c r="T84" s="27">
        <f t="shared" si="132"/>
        <v>5.1367221735319895</v>
      </c>
      <c r="U84" s="27">
        <f t="shared" si="132"/>
        <v>7.7424242424242422</v>
      </c>
      <c r="V84" s="27">
        <f t="shared" si="132"/>
        <v>-5.3366880146386091</v>
      </c>
      <c r="W84" s="27" t="e">
        <f t="shared" si="132"/>
        <v>#DIV/0!</v>
      </c>
      <c r="X84" s="27" t="e">
        <f t="shared" si="132"/>
        <v>#DIV/0!</v>
      </c>
      <c r="Y84" s="27" t="e">
        <f t="shared" si="132"/>
        <v>#DIV/0!</v>
      </c>
    </row>
    <row r="85" spans="2:25" s="3" customFormat="1" x14ac:dyDescent="0.35">
      <c r="B85" s="3" t="s">
        <v>129</v>
      </c>
      <c r="M85" s="3">
        <v>1060</v>
      </c>
      <c r="N85" s="3">
        <v>1070</v>
      </c>
      <c r="O85" s="3">
        <v>1036</v>
      </c>
      <c r="P85" s="3">
        <v>1089</v>
      </c>
      <c r="Q85" s="3">
        <v>1152</v>
      </c>
      <c r="R85" s="3">
        <v>1114</v>
      </c>
      <c r="S85" s="3">
        <v>1110</v>
      </c>
      <c r="T85" s="3">
        <v>1120</v>
      </c>
      <c r="U85" s="3">
        <v>1112</v>
      </c>
      <c r="V85" s="3">
        <v>1093</v>
      </c>
    </row>
    <row r="86" spans="2:25" s="3" customFormat="1" x14ac:dyDescent="0.35">
      <c r="B86" s="3" t="s">
        <v>64</v>
      </c>
      <c r="M86" s="3">
        <v>1198</v>
      </c>
      <c r="N86" s="3">
        <v>1170</v>
      </c>
      <c r="O86" s="3">
        <v>1036</v>
      </c>
      <c r="P86" s="3">
        <v>1154</v>
      </c>
      <c r="Q86" s="3">
        <v>1229</v>
      </c>
      <c r="R86" s="3">
        <v>1143</v>
      </c>
      <c r="S86" s="3">
        <v>1131</v>
      </c>
      <c r="T86" s="3">
        <v>1141</v>
      </c>
      <c r="U86" s="3">
        <v>1122</v>
      </c>
      <c r="V86" s="3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Info</vt:lpstr>
      <vt:lpstr>Model</vt:lpstr>
      <vt:lpstr>New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2023-03-08T07:47:55Z</dcterms:created>
  <dcterms:modified xsi:type="dcterms:W3CDTF">2024-08-24T04:40:22Z</dcterms:modified>
</cp:coreProperties>
</file>