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hidePivotFieldList="1"/>
  <mc:AlternateContent xmlns:mc="http://schemas.openxmlformats.org/markup-compatibility/2006">
    <mc:Choice Requires="x15">
      <x15ac:absPath xmlns:x15ac="http://schemas.microsoft.com/office/spreadsheetml/2010/11/ac" url="C:\Users\user\Desktop\"/>
    </mc:Choice>
  </mc:AlternateContent>
  <xr:revisionPtr revIDLastSave="0" documentId="13_ncr:1_{88000FE5-CB58-43A1-9D6E-449CB613BCBA}" xr6:coauthVersionLast="47" xr6:coauthVersionMax="47" xr10:uidLastSave="{00000000-0000-0000-0000-000000000000}"/>
  <bookViews>
    <workbookView xWindow="-108" yWindow="-108" windowWidth="23256" windowHeight="12456" activeTab="1" xr2:uid="{ACB55331-92D4-4060-8D92-C282FDD1B7CC}"/>
  </bookViews>
  <sheets>
    <sheet name="Cover" sheetId="3" r:id="rId1"/>
    <sheet name="Dashboard" sheetId="2" r:id="rId2"/>
    <sheet name="Raw data" sheetId="1" r:id="rId3"/>
  </sheets>
  <definedNames>
    <definedName name="Slicer_Sale_s_nam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4" i="2" l="1"/>
  <c r="G44" i="2"/>
  <c r="K6" i="1"/>
  <c r="C24" i="1"/>
  <c r="G23" i="1"/>
  <c r="D23" i="1" l="1"/>
  <c r="K16" i="1"/>
  <c r="K7" i="1"/>
  <c r="K8" i="1"/>
  <c r="K9" i="1"/>
  <c r="K10" i="1"/>
  <c r="K11" i="1"/>
  <c r="K12" i="1"/>
  <c r="K13" i="1"/>
  <c r="K14" i="1"/>
  <c r="K15" i="1"/>
  <c r="J35" i="2"/>
  <c r="J36" i="2"/>
  <c r="J37" i="2"/>
  <c r="J38" i="2"/>
  <c r="J39" i="2"/>
  <c r="J40" i="2"/>
  <c r="J41" i="2"/>
  <c r="J42" i="2"/>
  <c r="J43" i="2"/>
  <c r="J34" i="2"/>
  <c r="H35" i="2"/>
  <c r="H36" i="2"/>
  <c r="H37" i="2"/>
  <c r="H38" i="2"/>
  <c r="H39" i="2"/>
  <c r="H40" i="2"/>
  <c r="H41" i="2"/>
  <c r="H42" i="2"/>
  <c r="H43" i="2"/>
  <c r="H34" i="2"/>
  <c r="G35" i="2"/>
  <c r="G36" i="2"/>
  <c r="G37" i="2"/>
  <c r="G38" i="2"/>
  <c r="G39" i="2"/>
  <c r="G40" i="2"/>
  <c r="G41" i="2"/>
  <c r="G42" i="2"/>
  <c r="G43" i="2"/>
  <c r="G34" i="2"/>
  <c r="F22" i="1"/>
  <c r="F20" i="1"/>
  <c r="D20" i="1"/>
  <c r="D21" i="1"/>
  <c r="I39" i="2" l="1"/>
  <c r="I36" i="2"/>
  <c r="I43" i="2"/>
  <c r="I42" i="2"/>
  <c r="I40" i="2"/>
  <c r="I34" i="2"/>
  <c r="I41" i="2"/>
  <c r="I38" i="2"/>
  <c r="I37" i="2"/>
  <c r="I35" i="2"/>
  <c r="C27" i="1"/>
  <c r="C28" i="1"/>
  <c r="C29" i="1"/>
  <c r="C30" i="1"/>
  <c r="C31" i="1"/>
  <c r="F21" i="1"/>
  <c r="G20" i="1"/>
  <c r="G21" i="1"/>
  <c r="G22" i="1"/>
  <c r="D16" i="1"/>
  <c r="C23" i="1" s="1"/>
  <c r="D22" i="1" s="1"/>
  <c r="C16" i="1"/>
  <c r="F7" i="1" a="1"/>
  <c r="F7" i="1" s="1"/>
  <c r="G7" i="1" s="1" a="1"/>
  <c r="G7" i="1" s="1"/>
  <c r="F8" i="1" a="1"/>
  <c r="F8" i="1" s="1"/>
  <c r="G8" i="1" s="1" a="1"/>
  <c r="G8" i="1" s="1"/>
  <c r="F9" i="1" a="1"/>
  <c r="F9" i="1" s="1"/>
  <c r="G9" i="1" s="1" a="1"/>
  <c r="G9" i="1" s="1"/>
  <c r="F10" i="1" a="1"/>
  <c r="F10" i="1" s="1"/>
  <c r="G10" i="1" s="1" a="1"/>
  <c r="G10" i="1" s="1"/>
  <c r="F11" i="1" a="1"/>
  <c r="F11" i="1" s="1"/>
  <c r="G11" i="1" s="1" a="1"/>
  <c r="G11" i="1" s="1"/>
  <c r="F12" i="1" a="1"/>
  <c r="F12" i="1" s="1"/>
  <c r="G12" i="1" s="1" a="1"/>
  <c r="G12" i="1" s="1"/>
  <c r="F13" i="1" a="1"/>
  <c r="F13" i="1" s="1"/>
  <c r="G13" i="1" s="1" a="1"/>
  <c r="G13" i="1" s="1"/>
  <c r="F14" i="1" a="1"/>
  <c r="F14" i="1" s="1"/>
  <c r="G14" i="1" s="1" a="1"/>
  <c r="G14" i="1" s="1"/>
  <c r="F15" i="1" a="1"/>
  <c r="F15" i="1" s="1"/>
  <c r="G15" i="1" s="1" a="1"/>
  <c r="G15" i="1" s="1"/>
  <c r="F6" i="1" a="1"/>
  <c r="F6" i="1" s="1"/>
  <c r="G6" i="1" s="1" a="1"/>
  <c r="G6" i="1" s="1"/>
  <c r="I44" i="2" l="1"/>
  <c r="J8" i="1"/>
  <c r="J7" i="1"/>
  <c r="J14" i="1"/>
  <c r="J16" i="1"/>
  <c r="J13" i="1"/>
  <c r="J6" i="1"/>
  <c r="J15" i="1"/>
  <c r="J12" i="1"/>
  <c r="J11" i="1"/>
  <c r="J10" i="1"/>
  <c r="J9" i="1"/>
  <c r="C32" i="1"/>
  <c r="H11" i="1"/>
  <c r="I11" i="1" s="1"/>
  <c r="H6" i="1"/>
  <c r="I6" i="1" s="1"/>
  <c r="F16" i="1" a="1"/>
  <c r="F16" i="1" s="1"/>
  <c r="H15" i="1"/>
  <c r="I15" i="1" s="1"/>
  <c r="H14" i="1"/>
  <c r="I14" i="1" s="1"/>
  <c r="H13" i="1"/>
  <c r="I13" i="1" s="1"/>
  <c r="H12" i="1"/>
  <c r="I12" i="1" s="1"/>
  <c r="H10" i="1"/>
  <c r="I10" i="1" s="1"/>
  <c r="H9" i="1"/>
  <c r="I9" i="1" s="1"/>
  <c r="H8" i="1"/>
  <c r="I8" i="1" s="1"/>
  <c r="H7" i="1"/>
  <c r="I7" i="1" s="1"/>
  <c r="F23" i="1"/>
  <c r="D31" i="1" l="1"/>
  <c r="D32" i="1"/>
  <c r="D29" i="1"/>
  <c r="D30" i="1"/>
  <c r="D28" i="1"/>
  <c r="D27" i="1"/>
  <c r="G16" i="1" a="1"/>
  <c r="G16" i="1" s="1"/>
  <c r="H16" i="1"/>
  <c r="I1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H48" authorId="0" shapeId="0" xr:uid="{89495AA5-9A21-4EA5-AC3F-14A90280AD22}">
      <text>
        <r>
          <rPr>
            <sz val="9"/>
            <color indexed="81"/>
            <rFont val="Tahoma"/>
            <family val="2"/>
          </rPr>
          <t xml:space="preserve">Ratio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Q6" authorId="0" shapeId="0" xr:uid="{F92915D7-EAE2-4CFF-A6CB-2ACF0B384019}">
      <text>
        <r>
          <rPr>
            <b/>
            <sz val="9"/>
            <color indexed="81"/>
            <rFont val="Tahoma"/>
            <family val="2"/>
          </rPr>
          <t xml:space="preserve">Bonus data
</t>
        </r>
        <r>
          <rPr>
            <sz val="9"/>
            <color indexed="81"/>
            <rFont val="Tahoma"/>
            <family val="2"/>
          </rPr>
          <t xml:space="preserve">
</t>
        </r>
      </text>
    </comment>
    <comment ref="Q15" authorId="0" shapeId="0" xr:uid="{D20C06F0-1479-4E74-AFB6-902DA7CB7A46}">
      <text>
        <r>
          <rPr>
            <b/>
            <sz val="9"/>
            <color indexed="81"/>
            <rFont val="Tahoma"/>
            <family val="2"/>
          </rPr>
          <t xml:space="preserve">commission data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<sst xmlns="http://schemas.openxmlformats.org/spreadsheetml/2006/main" count="93" uniqueCount="54">
  <si>
    <t>Region</t>
  </si>
  <si>
    <t>Bonus</t>
  </si>
  <si>
    <t>Sale</t>
  </si>
  <si>
    <t xml:space="preserve">Otherwise </t>
  </si>
  <si>
    <t>Sale's name</t>
  </si>
  <si>
    <t>Commission Rate Tier</t>
  </si>
  <si>
    <t>Bonus Tier</t>
  </si>
  <si>
    <t>MTD Sales(THB)</t>
  </si>
  <si>
    <t>Commission(THB)</t>
  </si>
  <si>
    <t>Bonus(THB)</t>
  </si>
  <si>
    <t>Chaengwattana</t>
  </si>
  <si>
    <t>Lampang</t>
  </si>
  <si>
    <t>Songkhla</t>
  </si>
  <si>
    <t>Korat</t>
  </si>
  <si>
    <t>Phitsanulok </t>
  </si>
  <si>
    <t>&gt;= 1,000,001</t>
  </si>
  <si>
    <t>&gt;= 20,001</t>
  </si>
  <si>
    <t>&gt;=5,000</t>
  </si>
  <si>
    <t>&lt;10,000</t>
  </si>
  <si>
    <t xml:space="preserve">&gt;=10,001 </t>
  </si>
  <si>
    <t>&lt;20,000</t>
  </si>
  <si>
    <t>&lt;500,000</t>
  </si>
  <si>
    <t>&gt;=100,000</t>
  </si>
  <si>
    <t>&lt;1,000,000</t>
  </si>
  <si>
    <t>&gt;=500,001</t>
  </si>
  <si>
    <t>0f Commission</t>
  </si>
  <si>
    <t xml:space="preserve"> of Month Sales</t>
  </si>
  <si>
    <t>SUM</t>
  </si>
  <si>
    <t>Tax (3%)</t>
  </si>
  <si>
    <t>Sales Data</t>
  </si>
  <si>
    <t>Growth rate</t>
  </si>
  <si>
    <t>Target</t>
  </si>
  <si>
    <t>Target Diff</t>
  </si>
  <si>
    <t>Target Growth</t>
  </si>
  <si>
    <t>Sales on region</t>
  </si>
  <si>
    <t>Ratio</t>
  </si>
  <si>
    <t>Total</t>
  </si>
  <si>
    <t xml:space="preserve">Sale Report </t>
  </si>
  <si>
    <t>Daily Sales (THB)</t>
  </si>
  <si>
    <t>Total Target</t>
  </si>
  <si>
    <t>Forcast</t>
  </si>
  <si>
    <t>date</t>
  </si>
  <si>
    <t>month</t>
  </si>
  <si>
    <t>A</t>
  </si>
  <si>
    <t>B</t>
  </si>
  <si>
    <t>C</t>
  </si>
  <si>
    <t>D</t>
  </si>
  <si>
    <t>E</t>
  </si>
  <si>
    <t>G</t>
  </si>
  <si>
    <t>H</t>
  </si>
  <si>
    <t>F</t>
  </si>
  <si>
    <t>I</t>
  </si>
  <si>
    <t>J</t>
  </si>
  <si>
    <t>Total net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</si>
</sst>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87" formatCode="B1mmm\-yy"/>
    <numFmt numFmtId="188" formatCode="#,##0;[Red]\-##,#0#,##0;[Green]#,##0"/>
  </numFmts>
  <fonts count="18">
    <font>
      <sz val="11"/>
      <color theme="1"/>
      <name val="Calibri"/>
      <family val="2"/>
      <charset val="222"/>
    </font>
    <font>
      <sz val="11"/>
      <color theme="1"/>
      <name val="Calibri"/>
      <family val="2"/>
      <charset val="222"/>
    </font>
    <font>
      <sz val="11"/>
      <color theme="0"/>
      <name val="Calibri"/>
      <family val="2"/>
      <charset val="222"/>
    </font>
    <font>
      <sz val="8"/>
      <name val="Calibri"/>
      <family val="2"/>
      <charset val="222"/>
    </font>
    <font>
      <b/>
      <sz val="16"/>
      <color theme="1"/>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b/>
      <i/>
      <sz val="11"/>
      <color theme="1"/>
      <name val="Calibri"/>
      <family val="2"/>
    </font>
    <font>
      <i/>
      <sz val="11"/>
      <color rgb="FFFF0000"/>
      <name val="Calibri"/>
      <family val="2"/>
    </font>
    <font>
      <b/>
      <sz val="18"/>
      <name val="Calibri"/>
      <family val="2"/>
    </font>
    <font>
      <sz val="18"/>
      <color theme="1"/>
      <name val="Calibri"/>
      <family val="2"/>
    </font>
    <font>
      <sz val="11"/>
      <name val="Calibri"/>
      <family val="2"/>
      <charset val="222"/>
    </font>
    <font>
      <i/>
      <sz val="11"/>
      <color theme="1"/>
      <name val="Calibri"/>
      <family val="2"/>
    </font>
    <font>
      <b/>
      <sz val="11"/>
      <name val="Calibri"/>
      <family val="2"/>
    </font>
    <font>
      <sz val="11"/>
      <color rgb="FFFF0000"/>
      <name val="Calibri"/>
      <family val="2"/>
      <charset val="222"/>
    </font>
    <font>
      <b/>
      <i/>
      <sz val="11"/>
      <color rgb="FFFF0000"/>
      <name val="Calibri"/>
      <family val="2"/>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FF00"/>
        <bgColor theme="4" tint="0.79998168889431442"/>
      </patternFill>
    </fill>
  </fills>
  <borders count="18">
    <border>
      <left/>
      <right/>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diagonal/>
    </border>
    <border>
      <left style="thick">
        <color indexed="64"/>
      </left>
      <right style="thin">
        <color indexed="64"/>
      </right>
      <top/>
      <bottom/>
      <diagonal/>
    </border>
    <border>
      <left style="thick">
        <color indexed="64"/>
      </left>
      <right/>
      <top style="thick">
        <color indexed="64"/>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6">
    <xf numFmtId="0" fontId="0" fillId="0" borderId="0" xfId="0"/>
    <xf numFmtId="0" fontId="0" fillId="0" borderId="0" xfId="0" applyAlignment="1">
      <alignment horizontal="center"/>
    </xf>
    <xf numFmtId="43" fontId="0" fillId="0" borderId="0" xfId="1" applyFont="1"/>
    <xf numFmtId="0" fontId="0" fillId="0" borderId="0" xfId="0" applyAlignment="1">
      <alignment horizontal="center" vertical="center"/>
    </xf>
    <xf numFmtId="0" fontId="5" fillId="0" borderId="0" xfId="0" applyFont="1" applyAlignment="1">
      <alignment horizontal="center"/>
    </xf>
    <xf numFmtId="0" fontId="5" fillId="0" borderId="0" xfId="0" applyFont="1"/>
    <xf numFmtId="43" fontId="0" fillId="0" borderId="0" xfId="1" applyFont="1" applyAlignment="1">
      <alignment horizontal="center"/>
    </xf>
    <xf numFmtId="0" fontId="5" fillId="0" borderId="0" xfId="0" applyFont="1" applyAlignment="1">
      <alignment horizontal="center" vertical="center"/>
    </xf>
    <xf numFmtId="43" fontId="5" fillId="0" borderId="0" xfId="1" applyFont="1" applyAlignment="1">
      <alignment horizontal="center"/>
    </xf>
    <xf numFmtId="43" fontId="6" fillId="0" borderId="3" xfId="1" applyFont="1" applyBorder="1" applyAlignment="1">
      <alignment horizontal="center"/>
    </xf>
    <xf numFmtId="9" fontId="6" fillId="0" borderId="4" xfId="0" applyNumberFormat="1" applyFont="1" applyBorder="1" applyAlignment="1">
      <alignment horizontal="center"/>
    </xf>
    <xf numFmtId="0" fontId="0" fillId="0" borderId="7" xfId="0" applyBorder="1" applyAlignment="1">
      <alignment horizontal="center"/>
    </xf>
    <xf numFmtId="43" fontId="6" fillId="0" borderId="7" xfId="1" applyFont="1" applyFill="1" applyBorder="1" applyAlignment="1">
      <alignment horizontal="center"/>
    </xf>
    <xf numFmtId="43" fontId="0" fillId="0" borderId="3" xfId="1" applyFont="1" applyBorder="1" applyAlignment="1">
      <alignment horizontal="center"/>
    </xf>
    <xf numFmtId="9" fontId="0" fillId="0" borderId="4" xfId="0" applyNumberFormat="1" applyBorder="1" applyAlignment="1">
      <alignment horizontal="center"/>
    </xf>
    <xf numFmtId="43" fontId="0" fillId="0" borderId="8" xfId="1" applyFont="1" applyFill="1" applyBorder="1" applyAlignment="1">
      <alignment horizontal="center"/>
    </xf>
    <xf numFmtId="3" fontId="2" fillId="0" borderId="0" xfId="0" applyNumberFormat="1" applyFont="1"/>
    <xf numFmtId="0" fontId="2" fillId="0" borderId="0" xfId="0" applyFont="1"/>
    <xf numFmtId="43" fontId="9" fillId="0" borderId="0" xfId="1" applyFont="1"/>
    <xf numFmtId="0" fontId="9" fillId="0" borderId="0" xfId="0" applyFont="1" applyAlignment="1">
      <alignment horizontal="center"/>
    </xf>
    <xf numFmtId="43" fontId="9" fillId="0" borderId="0" xfId="1" applyFont="1" applyAlignment="1">
      <alignment horizontal="center"/>
    </xf>
    <xf numFmtId="43" fontId="0" fillId="0" borderId="0" xfId="1" applyFont="1" applyAlignment="1">
      <alignment horizontal="center" vertical="center"/>
    </xf>
    <xf numFmtId="187" fontId="0" fillId="0" borderId="0" xfId="0" applyNumberFormat="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9" fontId="0" fillId="0" borderId="0" xfId="2" applyFont="1" applyAlignment="1">
      <alignment horizontal="center"/>
    </xf>
    <xf numFmtId="43" fontId="0" fillId="0" borderId="0" xfId="1" applyFont="1" applyAlignment="1">
      <alignment horizontal="right"/>
    </xf>
    <xf numFmtId="43" fontId="5" fillId="0" borderId="0" xfId="1" applyFont="1" applyAlignment="1">
      <alignment horizontal="right"/>
    </xf>
    <xf numFmtId="40" fontId="10" fillId="0" borderId="0" xfId="1" applyNumberFormat="1" applyFont="1" applyAlignment="1">
      <alignment horizontal="right"/>
    </xf>
    <xf numFmtId="0" fontId="5" fillId="4" borderId="3" xfId="0" applyFont="1" applyFill="1" applyBorder="1" applyAlignment="1">
      <alignment horizontal="center"/>
    </xf>
    <xf numFmtId="0" fontId="5" fillId="4" borderId="4"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4" fontId="0" fillId="0" borderId="0" xfId="0" applyNumberFormat="1" applyAlignment="1">
      <alignment horizontal="right" vertical="center"/>
    </xf>
    <xf numFmtId="43" fontId="11" fillId="5" borderId="14" xfId="1" applyFont="1" applyFill="1" applyBorder="1" applyAlignment="1">
      <alignment horizontal="center" vertical="center"/>
    </xf>
    <xf numFmtId="43" fontId="12" fillId="5" borderId="13" xfId="1" applyFont="1" applyFill="1" applyBorder="1" applyAlignment="1">
      <alignment horizontal="center" vertical="center"/>
    </xf>
    <xf numFmtId="43" fontId="12" fillId="5" borderId="15" xfId="1" applyFont="1" applyFill="1" applyBorder="1" applyAlignment="1">
      <alignment horizontal="center" vertical="center"/>
    </xf>
    <xf numFmtId="43" fontId="12" fillId="5" borderId="14" xfId="1" applyFont="1" applyFill="1" applyBorder="1" applyAlignment="1">
      <alignment horizontal="center" vertical="center"/>
    </xf>
    <xf numFmtId="9" fontId="12" fillId="5" borderId="14" xfId="2" applyFont="1" applyFill="1" applyBorder="1" applyAlignment="1">
      <alignment horizontal="center" vertical="center"/>
    </xf>
    <xf numFmtId="9" fontId="12" fillId="5" borderId="13" xfId="2" applyFont="1" applyFill="1" applyBorder="1" applyAlignment="1">
      <alignment horizontal="center" vertical="center"/>
    </xf>
    <xf numFmtId="9" fontId="12" fillId="5" borderId="15" xfId="2" applyFont="1" applyFill="1" applyBorder="1" applyAlignment="1">
      <alignment horizontal="center" vertical="center"/>
    </xf>
    <xf numFmtId="188" fontId="0" fillId="0" borderId="0" xfId="1" applyNumberFormat="1" applyFont="1" applyAlignment="1">
      <alignment horizontal="right"/>
    </xf>
    <xf numFmtId="9" fontId="5" fillId="0" borderId="0" xfId="2" applyFont="1" applyAlignment="1">
      <alignment horizontal="center" vertical="center"/>
    </xf>
    <xf numFmtId="0" fontId="13" fillId="0" borderId="0" xfId="0" applyFont="1"/>
    <xf numFmtId="43" fontId="2" fillId="0" borderId="0" xfId="1" applyFont="1"/>
    <xf numFmtId="9" fontId="2" fillId="0" borderId="0" xfId="2" applyFont="1"/>
    <xf numFmtId="43" fontId="2" fillId="0" borderId="0" xfId="0" applyNumberFormat="1" applyFont="1"/>
    <xf numFmtId="43" fontId="0" fillId="0" borderId="0" xfId="1" applyFont="1" applyBorder="1" applyAlignment="1">
      <alignment horizontal="center"/>
    </xf>
    <xf numFmtId="43" fontId="0" fillId="0" borderId="0" xfId="1" applyFont="1" applyBorder="1" applyAlignment="1">
      <alignment horizontal="right"/>
    </xf>
    <xf numFmtId="9" fontId="14" fillId="0" borderId="0" xfId="2" applyFont="1" applyAlignment="1">
      <alignment horizontal="center"/>
    </xf>
    <xf numFmtId="43" fontId="14" fillId="0" borderId="0" xfId="1" applyFont="1" applyAlignment="1">
      <alignment horizontal="center"/>
    </xf>
    <xf numFmtId="0" fontId="15" fillId="6" borderId="0" xfId="0" applyFont="1" applyFill="1"/>
    <xf numFmtId="43" fontId="5" fillId="0" borderId="0" xfId="1" applyFont="1"/>
    <xf numFmtId="187" fontId="5" fillId="0" borderId="0" xfId="0" applyNumberFormat="1" applyFont="1" applyAlignment="1">
      <alignment horizontal="center" vertic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4" borderId="1" xfId="0" applyFont="1" applyFill="1" applyBorder="1" applyAlignment="1">
      <alignment horizontal="center"/>
    </xf>
    <xf numFmtId="0" fontId="5" fillId="4" borderId="2" xfId="0" applyFont="1" applyFill="1" applyBorder="1" applyAlignment="1">
      <alignment horizont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14" fontId="4" fillId="2" borderId="1" xfId="0" applyNumberFormat="1" applyFont="1" applyFill="1" applyBorder="1" applyAlignment="1">
      <alignment horizontal="center" vertical="center" wrapText="1"/>
    </xf>
    <xf numFmtId="14" fontId="4" fillId="2" borderId="16" xfId="0" applyNumberFormat="1" applyFont="1" applyFill="1" applyBorder="1" applyAlignment="1">
      <alignment horizontal="center" vertical="center" wrapText="1"/>
    </xf>
    <xf numFmtId="14" fontId="4" fillId="2" borderId="2" xfId="0" applyNumberFormat="1" applyFont="1" applyFill="1" applyBorder="1" applyAlignment="1">
      <alignment horizontal="center" vertical="center" wrapText="1"/>
    </xf>
    <xf numFmtId="14" fontId="4" fillId="2" borderId="5" xfId="0" applyNumberFormat="1" applyFont="1" applyFill="1" applyBorder="1" applyAlignment="1">
      <alignment horizontal="center" vertical="center" wrapText="1"/>
    </xf>
    <xf numFmtId="14" fontId="4" fillId="2" borderId="17" xfId="0" applyNumberFormat="1" applyFont="1" applyFill="1" applyBorder="1" applyAlignment="1">
      <alignment horizontal="center" vertical="center" wrapText="1"/>
    </xf>
    <xf numFmtId="14" fontId="4" fillId="2" borderId="6" xfId="0" applyNumberFormat="1" applyFont="1" applyFill="1" applyBorder="1" applyAlignment="1">
      <alignment horizontal="center" vertical="center" wrapText="1"/>
    </xf>
    <xf numFmtId="40" fontId="17" fillId="0" borderId="0" xfId="1" applyNumberFormat="1" applyFont="1" applyAlignment="1">
      <alignment horizontal="right"/>
    </xf>
    <xf numFmtId="0" fontId="5" fillId="6" borderId="0" xfId="0" applyFont="1" applyFill="1" applyAlignment="1">
      <alignment horizontal="right"/>
    </xf>
    <xf numFmtId="0" fontId="16" fillId="0" borderId="0" xfId="0" applyFont="1"/>
    <xf numFmtId="43" fontId="12" fillId="7" borderId="15" xfId="0" applyNumberFormat="1" applyFont="1" applyFill="1" applyBorder="1" applyAlignment="1">
      <alignment horizontal="center" vertical="center"/>
    </xf>
    <xf numFmtId="9" fontId="12" fillId="7" borderId="15" xfId="0" applyNumberFormat="1" applyFont="1" applyFill="1" applyBorder="1" applyAlignment="1">
      <alignment horizontal="center" vertical="center"/>
    </xf>
    <xf numFmtId="0" fontId="12" fillId="7" borderId="15" xfId="0" applyNumberFormat="1" applyFont="1" applyFill="1" applyBorder="1" applyAlignment="1">
      <alignment horizontal="center" vertical="center"/>
    </xf>
  </cellXfs>
  <cellStyles count="3">
    <cellStyle name="Comma" xfId="1" builtinId="3"/>
    <cellStyle name="Normal" xfId="0" builtinId="0"/>
    <cellStyle name="Percent" xfId="2" builtinId="5"/>
  </cellStyles>
  <dxfs count="38">
    <dxf>
      <font>
        <b val="0"/>
        <i val="0"/>
        <strike val="0"/>
        <condense val="0"/>
        <extend val="0"/>
        <outline val="0"/>
        <shadow val="0"/>
        <u val="none"/>
        <vertAlign val="baseline"/>
        <sz val="18"/>
        <color theme="1"/>
        <name val="Calibri"/>
        <family val="2"/>
        <scheme val="none"/>
      </font>
      <numFmt numFmtId="35" formatCode="_-* #,##0.00_-;\-* #,##0.00_-;_-* &quot;-&quot;??_-;_-@_-"/>
      <fill>
        <patternFill patternType="solid">
          <fgColor theme="4" tint="0.79998168889431442"/>
          <bgColor rgb="FFFFFF00"/>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8"/>
        <color theme="1"/>
        <name val="Calibri"/>
        <family val="2"/>
        <scheme val="none"/>
      </font>
      <numFmt numFmtId="35" formatCode="_-* #,##0.00_-;\-* #,##0.00_-;_-* &quot;-&quot;??_-;_-@_-"/>
      <fill>
        <patternFill patternType="solid">
          <fgColor theme="4" tint="0.79998168889431442"/>
          <bgColor rgb="FFFFFF00"/>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8"/>
        <color theme="1"/>
        <name val="Calibri"/>
        <family val="2"/>
        <scheme val="none"/>
      </font>
      <numFmt numFmtId="0" formatCode="General"/>
      <fill>
        <patternFill patternType="solid">
          <fgColor theme="4" tint="0.79998168889431442"/>
          <bgColor rgb="FFFFFF00"/>
        </patternFill>
      </fill>
      <alignment horizontal="center" vertical="center" textRotation="0" wrapText="0" indent="0" justifyLastLine="0" shrinkToFit="0" readingOrder="0"/>
      <border diagonalUp="0" diagonalDown="0" outline="0">
        <left/>
        <right/>
        <top style="thin">
          <color theme="4" tint="0.39997558519241921"/>
        </top>
        <bottom/>
      </border>
    </dxf>
    <dxf>
      <fill>
        <patternFill patternType="solid">
          <fgColor theme="4" tint="0.79998168889431442"/>
          <bgColor rgb="FFFFFF00"/>
        </patternFill>
      </fill>
    </dxf>
    <dxf>
      <font>
        <b val="0"/>
        <i val="0"/>
        <strike val="0"/>
        <condense val="0"/>
        <extend val="0"/>
        <outline val="0"/>
        <shadow val="0"/>
        <u val="none"/>
        <vertAlign val="baseline"/>
        <sz val="18"/>
        <color theme="1"/>
        <name val="Calibri"/>
        <family val="2"/>
        <scheme val="none"/>
      </font>
      <numFmt numFmtId="35" formatCode="_-* #,##0.00_-;\-* #,##0.00_-;_-* &quot;-&quot;??_-;_-@_-"/>
      <fill>
        <patternFill patternType="solid">
          <fgColor theme="4" tint="0.79998168889431442"/>
          <bgColor rgb="FFFFFF00"/>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8"/>
        <color theme="1"/>
        <name val="Calibri"/>
        <family val="2"/>
        <scheme val="none"/>
      </font>
      <numFmt numFmtId="13" formatCode="0%"/>
      <fill>
        <patternFill patternType="solid">
          <fgColor theme="4" tint="0.79998168889431442"/>
          <bgColor rgb="FFFFFF00"/>
        </patternFill>
      </fill>
      <alignment horizontal="center" vertical="center" textRotation="0" wrapText="0" indent="0" justifyLastLine="0" shrinkToFit="0" readingOrder="0"/>
      <border diagonalUp="0" diagonalDown="0" outline="0">
        <left/>
        <right/>
        <top style="thin">
          <color theme="4" tint="0.39997558519241921"/>
        </top>
        <bottom/>
      </border>
    </dxf>
    <dxf>
      <font>
        <color rgb="FF006100"/>
      </font>
      <fill>
        <patternFill>
          <bgColor rgb="FFC6EFCE"/>
        </patternFill>
      </fill>
    </dxf>
    <dxf>
      <font>
        <color rgb="FF006100"/>
      </font>
      <fill>
        <patternFill>
          <bgColor rgb="FFC6EFCE"/>
        </patternFill>
      </fill>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222"/>
        <scheme val="none"/>
      </font>
      <numFmt numFmtId="35" formatCode="_-* #,##0.00_-;\-* #,##0.00_-;_-* &quot;-&quot;??_-;_-@_-"/>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222"/>
        <scheme val="none"/>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222"/>
        <scheme val="none"/>
      </font>
      <numFmt numFmtId="188" formatCode="#,##0;[Red]\-##,#0#,##0;[Green]#,##0"/>
      <alignment horizontal="right"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222"/>
        <scheme val="none"/>
      </font>
    </dxf>
    <dxf>
      <numFmt numFmtId="187" formatCode="B1mmm\-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222"/>
        <scheme val="none"/>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222"/>
        <scheme val="none"/>
      </font>
      <numFmt numFmtId="35" formatCode="_-* #,##0.00_-;\-* #,##0.00_-;_-* &quot;-&quot;??_-;_-@_-"/>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charset val="222"/>
        <scheme val="none"/>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222"/>
        <scheme val="none"/>
      </font>
      <numFmt numFmtId="8" formatCode="#,##0.00;[Red]\-#,##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charset val="22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222"/>
        <scheme val="none"/>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22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222"/>
        <scheme val="none"/>
      </font>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222"/>
        <scheme val="none"/>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8"/>
        <color theme="1"/>
        <name val="Calibri"/>
        <family val="2"/>
        <scheme val="none"/>
      </font>
      <numFmt numFmtId="35" formatCode="_-* #,##0.00_-;\-* #,##0.00_-;_-* &quot;-&quot;??_-;_-@_-"/>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8"/>
        <color theme="1"/>
        <name val="Calibri"/>
        <family val="2"/>
        <scheme val="none"/>
      </font>
      <numFmt numFmtId="35" formatCode="_-* #,##0.00_-;\-* #,##0.00_-;_-* &quot;-&quot;??_-;_-@_-"/>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8"/>
        <color theme="1"/>
        <name val="Calibri"/>
        <family val="2"/>
        <scheme val="none"/>
      </font>
      <numFmt numFmtId="35" formatCode="_-* #,##0.00_-;\-* #,##0.00_-;_-* &quot;-&quot;??_-;_-@_-"/>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8"/>
        <color theme="1"/>
        <name val="Calibri"/>
        <family val="2"/>
        <scheme val="none"/>
      </font>
      <numFmt numFmtId="35" formatCode="_-* #,##0.00_-;\-* #,##0.00_-;_-* &quot;-&quot;??_-;_-@_-"/>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8"/>
        <color theme="1"/>
        <name val="Calibri"/>
        <family val="2"/>
        <scheme val="none"/>
      </font>
      <numFmt numFmtId="35" formatCode="_-* #,##0.00_-;\-* #,##0.00_-;_-* &quot;-&quot;??_-;_-@_-"/>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8"/>
        <color theme="1"/>
        <name val="Calibri"/>
        <family val="2"/>
        <scheme val="none"/>
      </font>
      <numFmt numFmtId="35" formatCode="_-* #,##0.00_-;\-* #,##0.00_-;_-* &quot;-&quot;??_-;_-@_-"/>
      <fill>
        <patternFill patternType="solid">
          <fgColor theme="4" tint="0.79998168889431442"/>
          <bgColor theme="4" tint="0.79998168889431442"/>
        </patternFill>
      </fill>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8"/>
        <color auto="1"/>
        <name val="Calibri"/>
        <family val="2"/>
        <scheme val="none"/>
      </font>
      <numFmt numFmtId="35" formatCode="_-* #,##0.00_-;\-* #,##0.00_-;_-* &quot;-&quot;??_-;_-@_-"/>
      <fill>
        <patternFill patternType="solid">
          <fgColor theme="4" tint="0.79998168889431442"/>
          <bgColor theme="4" tint="0.79998168889431442"/>
        </patternFill>
      </fill>
      <alignment horizontal="center" vertical="center" textRotation="0" wrapText="0" indent="0" justifyLastLine="0" shrinkToFit="0" readingOrder="0"/>
    </dxf>
  </dxfs>
  <tableStyles count="2" defaultTableStyle="TableStyleMedium2" defaultPivotStyle="PivotStyleLight16">
    <tableStyle name="Slicer Style 1" pivot="0" table="0" count="0" xr9:uid="{BE74709A-C046-4456-ABAE-850114CA13B8}"/>
    <tableStyle name="Slicer Style 2" pivot="0" table="0" count="0" xr9:uid="{7CA9D7D2-5541-4D79-A52E-2B34C137B4FA}"/>
  </tableStyles>
  <extLst>
    <ext xmlns:x14="http://schemas.microsoft.com/office/spreadsheetml/2009/9/main" uri="{EB79DEF2-80B8-43e5-95BD-54CBDDF9020C}">
      <x14:slicerStyles defaultSlicerStyle="Slicer Style 2">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2000" b="1" i="0" u="none" strike="noStrike" kern="1200" cap="all" spc="0" baseline="0">
                <a:solidFill>
                  <a:sysClr val="windowText" lastClr="000000">
                    <a:lumMod val="65000"/>
                    <a:lumOff val="35000"/>
                  </a:sysClr>
                </a:solidFill>
                <a:latin typeface="+mn-lt"/>
                <a:ea typeface="+mn-ea"/>
                <a:cs typeface="+mn-cs"/>
              </a:defRPr>
            </a:pPr>
            <a:r>
              <a:rPr lang="en-US" sz="2000" b="1" i="0" u="none" strike="noStrike" kern="1200" cap="all" spc="0" baseline="0">
                <a:solidFill>
                  <a:sysClr val="windowText" lastClr="000000">
                    <a:lumMod val="65000"/>
                    <a:lumOff val="35000"/>
                  </a:sysClr>
                </a:solidFill>
                <a:latin typeface="+mn-lt"/>
                <a:ea typeface="+mn-ea"/>
                <a:cs typeface="+mn-cs"/>
              </a:rPr>
              <a:t>Sale Performance Ratio</a:t>
            </a:r>
          </a:p>
        </c:rich>
      </c:tx>
      <c:overlay val="0"/>
      <c:spPr>
        <a:noFill/>
        <a:ln>
          <a:noFill/>
        </a:ln>
        <a:effectLst/>
      </c:spPr>
      <c:txPr>
        <a:bodyPr rot="0" spcFirstLastPara="1" vertOverflow="ellipsis" vert="horz" wrap="square" anchor="ctr" anchorCtr="1"/>
        <a:lstStyle/>
        <a:p>
          <a:pPr algn="ctr" rtl="0">
            <a:defRPr lang="en-US" sz="2000" b="1" i="0" u="none" strike="noStrike" kern="1200" cap="all" spc="0" baseline="0">
              <a:solidFill>
                <a:sysClr val="windowText" lastClr="000000">
                  <a:lumMod val="65000"/>
                  <a:lumOff val="35000"/>
                </a:sysClr>
              </a:solidFill>
              <a:latin typeface="+mn-lt"/>
              <a:ea typeface="+mn-ea"/>
              <a:cs typeface="+mn-cs"/>
            </a:defRPr>
          </a:pPr>
          <a:endParaRPr lang="th-TH"/>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B2-4C90-8D3C-C5BD634759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B2-4C90-8D3C-C5BD634759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6B2-4C90-8D3C-C5BD634759C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6B2-4C90-8D3C-C5BD634759C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6B2-4C90-8D3C-C5BD634759C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6B2-4C90-8D3C-C5BD634759C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6B2-4C90-8D3C-C5BD634759C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6B2-4C90-8D3C-C5BD634759C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6B2-4C90-8D3C-C5BD634759C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6B2-4C90-8D3C-C5BD634759C5}"/>
              </c:ext>
            </c:extLst>
          </c:dPt>
          <c:dLbls>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th-TH"/>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Dashboard!$F$34:$F$43</c:f>
              <c:strCache>
                <c:ptCount val="10"/>
                <c:pt idx="0">
                  <c:v> A </c:v>
                </c:pt>
                <c:pt idx="1">
                  <c:v> B </c:v>
                </c:pt>
                <c:pt idx="2">
                  <c:v> C </c:v>
                </c:pt>
                <c:pt idx="3">
                  <c:v> D </c:v>
                </c:pt>
                <c:pt idx="4">
                  <c:v> E </c:v>
                </c:pt>
                <c:pt idx="5">
                  <c:v> F </c:v>
                </c:pt>
                <c:pt idx="6">
                  <c:v> G </c:v>
                </c:pt>
                <c:pt idx="7">
                  <c:v> H </c:v>
                </c:pt>
                <c:pt idx="8">
                  <c:v> I </c:v>
                </c:pt>
                <c:pt idx="9">
                  <c:v> J </c:v>
                </c:pt>
              </c:strCache>
            </c:strRef>
          </c:cat>
          <c:val>
            <c:numRef>
              <c:f>Dashboard!$I$34:$I$43</c:f>
              <c:numCache>
                <c:formatCode>0%</c:formatCode>
                <c:ptCount val="10"/>
                <c:pt idx="0">
                  <c:v>0.2199075288486205</c:v>
                </c:pt>
                <c:pt idx="1">
                  <c:v>9.1732591007381903E-2</c:v>
                </c:pt>
                <c:pt idx="2">
                  <c:v>5.2934579007079569E-2</c:v>
                </c:pt>
                <c:pt idx="3">
                  <c:v>7.8789029899851717E-2</c:v>
                </c:pt>
                <c:pt idx="4">
                  <c:v>5.6622668657690563E-2</c:v>
                </c:pt>
                <c:pt idx="5">
                  <c:v>8.1699039444275881E-2</c:v>
                </c:pt>
                <c:pt idx="6">
                  <c:v>0.16371536769154302</c:v>
                </c:pt>
                <c:pt idx="7">
                  <c:v>5.6074607226305896E-2</c:v>
                </c:pt>
                <c:pt idx="8">
                  <c:v>4.8356258653580883E-2</c:v>
                </c:pt>
                <c:pt idx="9">
                  <c:v>0.1501683295636701</c:v>
                </c:pt>
              </c:numCache>
            </c:numRef>
          </c:val>
          <c:extLst>
            <c:ext xmlns:c16="http://schemas.microsoft.com/office/drawing/2014/chart" uri="{C3380CC4-5D6E-409C-BE32-E72D297353CC}">
              <c16:uniqueId val="{00000000-035E-480D-9EE2-70DC7F5DD4CA}"/>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4.1032609763272845E-2"/>
          <c:y val="0.89547370880924348"/>
          <c:w val="0.8937426252322036"/>
          <c:h val="9.024641039965114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2000" b="1" i="0" u="none" strike="noStrike" kern="1200" cap="all" spc="0" baseline="0">
                <a:solidFill>
                  <a:sysClr val="windowText" lastClr="000000">
                    <a:lumMod val="65000"/>
                    <a:lumOff val="35000"/>
                  </a:sysClr>
                </a:solidFill>
                <a:latin typeface="+mn-lt"/>
                <a:ea typeface="+mn-ea"/>
                <a:cs typeface="+mn-cs"/>
              </a:defRPr>
            </a:pPr>
            <a:r>
              <a:rPr lang="en-US" sz="2000" b="1" i="0" u="none" strike="noStrike" kern="1200" cap="all" spc="0" baseline="0">
                <a:solidFill>
                  <a:sysClr val="windowText" lastClr="000000">
                    <a:lumMod val="65000"/>
                    <a:lumOff val="35000"/>
                  </a:sysClr>
                </a:solidFill>
                <a:latin typeface="+mn-lt"/>
                <a:ea typeface="+mn-ea"/>
                <a:cs typeface="+mn-cs"/>
              </a:rPr>
              <a:t>Sale Performance (By person)</a:t>
            </a:r>
          </a:p>
        </c:rich>
      </c:tx>
      <c:overlay val="0"/>
      <c:spPr>
        <a:noFill/>
        <a:ln>
          <a:noFill/>
        </a:ln>
        <a:effectLst/>
      </c:spPr>
      <c:txPr>
        <a:bodyPr rot="0" spcFirstLastPara="1" vertOverflow="ellipsis" vert="horz" wrap="square" anchor="ctr" anchorCtr="1"/>
        <a:lstStyle/>
        <a:p>
          <a:pPr algn="ctr" rtl="0">
            <a:defRPr lang="en-US" sz="2000" b="1" i="0" u="none" strike="noStrike" kern="1200" cap="all" spc="0" baseline="0">
              <a:solidFill>
                <a:sysClr val="windowText" lastClr="000000">
                  <a:lumMod val="65000"/>
                  <a:lumOff val="35000"/>
                </a:sysClr>
              </a:solidFill>
              <a:latin typeface="+mn-lt"/>
              <a:ea typeface="+mn-ea"/>
              <a:cs typeface="+mn-cs"/>
            </a:defRPr>
          </a:pPr>
          <a:endParaRPr lang="th-TH"/>
        </a:p>
      </c:txPr>
    </c:title>
    <c:autoTitleDeleted val="0"/>
    <c:plotArea>
      <c:layout/>
      <c:barChart>
        <c:barDir val="col"/>
        <c:grouping val="stacked"/>
        <c:varyColors val="0"/>
        <c:ser>
          <c:idx val="0"/>
          <c:order val="0"/>
          <c:tx>
            <c:strRef>
              <c:f>Dashboard!$G$33</c:f>
              <c:strCache>
                <c:ptCount val="1"/>
                <c:pt idx="0">
                  <c:v> Daily Sales (THB) </c:v>
                </c:pt>
              </c:strCache>
            </c:strRef>
          </c:tx>
          <c:spPr>
            <a:solidFill>
              <a:schemeClr val="accent1"/>
            </a:solidFill>
            <a:ln>
              <a:noFill/>
            </a:ln>
            <a:effectLst/>
          </c:spPr>
          <c:invertIfNegative val="0"/>
          <c:cat>
            <c:strRef>
              <c:f>Dashboard!$F$34:$F$43</c:f>
              <c:strCache>
                <c:ptCount val="10"/>
                <c:pt idx="0">
                  <c:v> A </c:v>
                </c:pt>
                <c:pt idx="1">
                  <c:v> B </c:v>
                </c:pt>
                <c:pt idx="2">
                  <c:v> C </c:v>
                </c:pt>
                <c:pt idx="3">
                  <c:v> D </c:v>
                </c:pt>
                <c:pt idx="4">
                  <c:v> E </c:v>
                </c:pt>
                <c:pt idx="5">
                  <c:v> F </c:v>
                </c:pt>
                <c:pt idx="6">
                  <c:v> G </c:v>
                </c:pt>
                <c:pt idx="7">
                  <c:v> H </c:v>
                </c:pt>
                <c:pt idx="8">
                  <c:v> I </c:v>
                </c:pt>
                <c:pt idx="9">
                  <c:v> J </c:v>
                </c:pt>
              </c:strCache>
            </c:strRef>
          </c:cat>
          <c:val>
            <c:numRef>
              <c:f>Dashboard!$G$34:$G$43</c:f>
              <c:numCache>
                <c:formatCode>_(* #,##0.00_);_(* \(#,##0.00\);_(* "-"??_);_(@_)</c:formatCode>
                <c:ptCount val="10"/>
                <c:pt idx="0">
                  <c:v>35000.699999999997</c:v>
                </c:pt>
                <c:pt idx="1">
                  <c:v>14600.25</c:v>
                </c:pt>
                <c:pt idx="2">
                  <c:v>8425.1200000000008</c:v>
                </c:pt>
                <c:pt idx="3">
                  <c:v>12540.14</c:v>
                </c:pt>
                <c:pt idx="4">
                  <c:v>9012.1200000000008</c:v>
                </c:pt>
                <c:pt idx="5">
                  <c:v>13003.3</c:v>
                </c:pt>
                <c:pt idx="6">
                  <c:v>26057.1</c:v>
                </c:pt>
                <c:pt idx="7">
                  <c:v>8924.89</c:v>
                </c:pt>
                <c:pt idx="8">
                  <c:v>7696.43</c:v>
                </c:pt>
                <c:pt idx="9">
                  <c:v>23900.94</c:v>
                </c:pt>
              </c:numCache>
            </c:numRef>
          </c:val>
          <c:extLst>
            <c:ext xmlns:c16="http://schemas.microsoft.com/office/drawing/2014/chart" uri="{C3380CC4-5D6E-409C-BE32-E72D297353CC}">
              <c16:uniqueId val="{00000000-17BA-411E-AB28-42F9A02A3C94}"/>
            </c:ext>
          </c:extLst>
        </c:ser>
        <c:ser>
          <c:idx val="1"/>
          <c:order val="1"/>
          <c:tx>
            <c:strRef>
              <c:f>Dashboard!$H$33</c:f>
              <c:strCache>
                <c:ptCount val="1"/>
                <c:pt idx="0">
                  <c:v> MTD Sales(THB) </c:v>
                </c:pt>
              </c:strCache>
            </c:strRef>
          </c:tx>
          <c:spPr>
            <a:solidFill>
              <a:schemeClr val="accent2"/>
            </a:solidFill>
            <a:ln>
              <a:noFill/>
            </a:ln>
            <a:effectLst/>
          </c:spPr>
          <c:invertIfNegative val="0"/>
          <c:cat>
            <c:strRef>
              <c:f>Dashboard!$F$34:$F$43</c:f>
              <c:strCache>
                <c:ptCount val="10"/>
                <c:pt idx="0">
                  <c:v> A </c:v>
                </c:pt>
                <c:pt idx="1">
                  <c:v> B </c:v>
                </c:pt>
                <c:pt idx="2">
                  <c:v> C </c:v>
                </c:pt>
                <c:pt idx="3">
                  <c:v> D </c:v>
                </c:pt>
                <c:pt idx="4">
                  <c:v> E </c:v>
                </c:pt>
                <c:pt idx="5">
                  <c:v> F </c:v>
                </c:pt>
                <c:pt idx="6">
                  <c:v> G </c:v>
                </c:pt>
                <c:pt idx="7">
                  <c:v> H </c:v>
                </c:pt>
                <c:pt idx="8">
                  <c:v> I </c:v>
                </c:pt>
                <c:pt idx="9">
                  <c:v> J </c:v>
                </c:pt>
              </c:strCache>
            </c:strRef>
          </c:cat>
          <c:val>
            <c:numRef>
              <c:f>Dashboard!$H$34:$H$43</c:f>
              <c:numCache>
                <c:formatCode>_(* #,##0.00_);_(* \(#,##0.00\);_(* "-"??_);_(@_)</c:formatCode>
                <c:ptCount val="10"/>
                <c:pt idx="0">
                  <c:v>1645355.12</c:v>
                </c:pt>
                <c:pt idx="1">
                  <c:v>71198.539999999994</c:v>
                </c:pt>
                <c:pt idx="2">
                  <c:v>565852.56999999995</c:v>
                </c:pt>
                <c:pt idx="3">
                  <c:v>807982.28</c:v>
                </c:pt>
                <c:pt idx="4">
                  <c:v>1167334.6200000001</c:v>
                </c:pt>
                <c:pt idx="5">
                  <c:v>510195.75</c:v>
                </c:pt>
                <c:pt idx="6">
                  <c:v>746299.67</c:v>
                </c:pt>
                <c:pt idx="7">
                  <c:v>1645986.35</c:v>
                </c:pt>
                <c:pt idx="8">
                  <c:v>675643.22</c:v>
                </c:pt>
                <c:pt idx="9">
                  <c:v>857546.12</c:v>
                </c:pt>
              </c:numCache>
            </c:numRef>
          </c:val>
          <c:extLst>
            <c:ext xmlns:c16="http://schemas.microsoft.com/office/drawing/2014/chart" uri="{C3380CC4-5D6E-409C-BE32-E72D297353CC}">
              <c16:uniqueId val="{00000001-17BA-411E-AB28-42F9A02A3C94}"/>
            </c:ext>
          </c:extLst>
        </c:ser>
        <c:dLbls>
          <c:showLegendKey val="0"/>
          <c:showVal val="0"/>
          <c:showCatName val="0"/>
          <c:showSerName val="0"/>
          <c:showPercent val="0"/>
          <c:showBubbleSize val="0"/>
        </c:dLbls>
        <c:gapWidth val="150"/>
        <c:overlap val="100"/>
        <c:axId val="1489432527"/>
        <c:axId val="1489433007"/>
      </c:barChart>
      <c:catAx>
        <c:axId val="148943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0" i="0" u="none" strike="noStrike" kern="1200" baseline="0">
                <a:solidFill>
                  <a:schemeClr val="tx1">
                    <a:lumMod val="65000"/>
                    <a:lumOff val="35000"/>
                  </a:schemeClr>
                </a:solidFill>
                <a:latin typeface="+mn-lt"/>
                <a:ea typeface="+mn-ea"/>
                <a:cs typeface="+mn-cs"/>
              </a:defRPr>
            </a:pPr>
            <a:endParaRPr lang="th-TH"/>
          </a:p>
        </c:txPr>
        <c:crossAx val="1489433007"/>
        <c:crosses val="autoZero"/>
        <c:auto val="1"/>
        <c:lblAlgn val="ctr"/>
        <c:lblOffset val="100"/>
        <c:noMultiLvlLbl val="0"/>
      </c:catAx>
      <c:valAx>
        <c:axId val="1489433007"/>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400" b="0" i="0" u="none" strike="noStrike" kern="1200" baseline="0">
                <a:solidFill>
                  <a:schemeClr val="tx1">
                    <a:lumMod val="65000"/>
                    <a:lumOff val="35000"/>
                  </a:schemeClr>
                </a:solidFill>
                <a:latin typeface="+mn-lt"/>
                <a:ea typeface="+mn-ea"/>
                <a:cs typeface="+mn-cs"/>
              </a:defRPr>
            </a:pPr>
            <a:endParaRPr lang="th-TH"/>
          </a:p>
        </c:txPr>
        <c:crossAx val="1489432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400" b="0" i="0" u="none" strike="noStrike" kern="1200" baseline="0">
              <a:solidFill>
                <a:schemeClr val="tx1">
                  <a:lumMod val="65000"/>
                  <a:lumOff val="3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400" b="0" i="0" u="none" strike="noStrike" kern="1200" baseline="0">
          <a:solidFill>
            <a:schemeClr val="tx1">
              <a:lumMod val="65000"/>
              <a:lumOff val="35000"/>
            </a:schemeClr>
          </a:solidFill>
          <a:latin typeface="+mn-lt"/>
          <a:ea typeface="+mn-ea"/>
          <a:cs typeface="+mn-cs"/>
        </a:defRPr>
      </a:pPr>
      <a:endParaRPr lang="th-T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2000" b="1" i="0" u="none" strike="noStrike" kern="1200" cap="all" spc="0" baseline="0">
                <a:solidFill>
                  <a:sysClr val="windowText" lastClr="000000">
                    <a:lumMod val="65000"/>
                    <a:lumOff val="35000"/>
                  </a:sysClr>
                </a:solidFill>
                <a:latin typeface="+mn-lt"/>
                <a:ea typeface="+mn-ea"/>
                <a:cs typeface="+mn-cs"/>
              </a:defRPr>
            </a:pPr>
            <a:r>
              <a:rPr lang="en-US" sz="2000" b="1" i="0" u="none" strike="noStrike" kern="1200" cap="all" spc="0" baseline="0">
                <a:solidFill>
                  <a:sysClr val="windowText" lastClr="000000">
                    <a:lumMod val="65000"/>
                    <a:lumOff val="35000"/>
                  </a:sysClr>
                </a:solidFill>
                <a:latin typeface="+mn-lt"/>
                <a:ea typeface="+mn-ea"/>
                <a:cs typeface="+mn-cs"/>
              </a:rPr>
              <a:t>Monthly Sale Performance </a:t>
            </a:r>
          </a:p>
        </c:rich>
      </c:tx>
      <c:overlay val="0"/>
      <c:spPr>
        <a:noFill/>
        <a:ln>
          <a:noFill/>
        </a:ln>
        <a:effectLst/>
      </c:spPr>
      <c:txPr>
        <a:bodyPr rot="0" spcFirstLastPara="1" vertOverflow="ellipsis" vert="horz" wrap="square" anchor="ctr" anchorCtr="1"/>
        <a:lstStyle/>
        <a:p>
          <a:pPr algn="ctr" rtl="0">
            <a:defRPr lang="en-US" sz="2000" b="1" i="0" u="none" strike="noStrike" kern="1200" cap="all" spc="0" baseline="0">
              <a:solidFill>
                <a:sysClr val="windowText" lastClr="000000">
                  <a:lumMod val="65000"/>
                  <a:lumOff val="35000"/>
                </a:sysClr>
              </a:solidFill>
              <a:latin typeface="+mn-lt"/>
              <a:ea typeface="+mn-ea"/>
              <a:cs typeface="+mn-cs"/>
            </a:defRPr>
          </a:pPr>
          <a:endParaRPr lang="th-TH"/>
        </a:p>
      </c:txPr>
    </c:title>
    <c:autoTitleDeleted val="0"/>
    <c:plotArea>
      <c:layout/>
      <c:barChart>
        <c:barDir val="col"/>
        <c:grouping val="clustered"/>
        <c:varyColors val="0"/>
        <c:ser>
          <c:idx val="0"/>
          <c:order val="0"/>
          <c:tx>
            <c:strRef>
              <c:f>'Raw data'!$C$19</c:f>
              <c:strCache>
                <c:ptCount val="1"/>
                <c:pt idx="0">
                  <c:v> Sale </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forward val="2"/>
            <c:dispRSqr val="0"/>
            <c:dispEq val="0"/>
          </c:trendline>
          <c:cat>
            <c:numRef>
              <c:f>'Raw data'!$B$20:$B$24</c:f>
              <c:numCache>
                <c:formatCode>B1mmm\-yy</c:formatCode>
                <c:ptCount val="5"/>
                <c:pt idx="0">
                  <c:v>45597</c:v>
                </c:pt>
                <c:pt idx="1">
                  <c:v>45627</c:v>
                </c:pt>
                <c:pt idx="2">
                  <c:v>45658</c:v>
                </c:pt>
                <c:pt idx="3">
                  <c:v>45689</c:v>
                </c:pt>
                <c:pt idx="4">
                  <c:v>45717</c:v>
                </c:pt>
              </c:numCache>
            </c:numRef>
          </c:cat>
          <c:val>
            <c:numRef>
              <c:f>'Raw data'!$C$20:$C$24</c:f>
              <c:numCache>
                <c:formatCode>_(* #,##0.00_);_(* \(#,##0.00\);_(* "-"??_);_(@_)</c:formatCode>
                <c:ptCount val="5"/>
                <c:pt idx="0">
                  <c:v>4824479.2300000004</c:v>
                </c:pt>
                <c:pt idx="1">
                  <c:v>5883294.7400000002</c:v>
                </c:pt>
                <c:pt idx="2">
                  <c:v>6496983.1500000004</c:v>
                </c:pt>
                <c:pt idx="3">
                  <c:v>8693394.2400000002</c:v>
                </c:pt>
                <c:pt idx="4">
                  <c:v>7010801.8064516131</c:v>
                </c:pt>
              </c:numCache>
            </c:numRef>
          </c:val>
          <c:extLst>
            <c:ext xmlns:c16="http://schemas.microsoft.com/office/drawing/2014/chart" uri="{C3380CC4-5D6E-409C-BE32-E72D297353CC}">
              <c16:uniqueId val="{00000001-7CFC-4CBF-A09F-E01DB1B41B51}"/>
            </c:ext>
          </c:extLst>
        </c:ser>
        <c:dLbls>
          <c:showLegendKey val="0"/>
          <c:showVal val="0"/>
          <c:showCatName val="0"/>
          <c:showSerName val="0"/>
          <c:showPercent val="0"/>
          <c:showBubbleSize val="0"/>
        </c:dLbls>
        <c:gapWidth val="219"/>
        <c:overlap val="-27"/>
        <c:axId val="1489434447"/>
        <c:axId val="1489435407"/>
      </c:barChart>
      <c:dateAx>
        <c:axId val="1489434447"/>
        <c:scaling>
          <c:orientation val="minMax"/>
        </c:scaling>
        <c:delete val="0"/>
        <c:axPos val="b"/>
        <c:numFmt formatCode="B1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0" i="0" u="none" strike="noStrike" kern="1200" baseline="0">
                <a:solidFill>
                  <a:schemeClr val="tx1">
                    <a:lumMod val="65000"/>
                    <a:lumOff val="35000"/>
                  </a:schemeClr>
                </a:solidFill>
                <a:latin typeface="+mn-lt"/>
                <a:ea typeface="+mn-ea"/>
                <a:cs typeface="+mn-cs"/>
              </a:defRPr>
            </a:pPr>
            <a:endParaRPr lang="th-TH"/>
          </a:p>
        </c:txPr>
        <c:crossAx val="1489435407"/>
        <c:crosses val="autoZero"/>
        <c:auto val="1"/>
        <c:lblOffset val="100"/>
        <c:baseTimeUnit val="months"/>
      </c:dateAx>
      <c:valAx>
        <c:axId val="148943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400" b="0" i="0" u="none" strike="noStrike" kern="1200" baseline="0">
                <a:solidFill>
                  <a:schemeClr val="tx1">
                    <a:lumMod val="65000"/>
                    <a:lumOff val="35000"/>
                  </a:schemeClr>
                </a:solidFill>
                <a:latin typeface="+mn-lt"/>
                <a:ea typeface="+mn-ea"/>
                <a:cs typeface="+mn-cs"/>
              </a:defRPr>
            </a:pPr>
            <a:endParaRPr lang="th-TH"/>
          </a:p>
        </c:txPr>
        <c:crossAx val="1489434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2000" b="1" i="0" u="none" strike="noStrike" kern="1200" cap="all" spc="0" baseline="0">
                <a:solidFill>
                  <a:sysClr val="windowText" lastClr="000000">
                    <a:lumMod val="65000"/>
                    <a:lumOff val="35000"/>
                  </a:sysClr>
                </a:solidFill>
                <a:latin typeface="+mn-lt"/>
                <a:ea typeface="+mn-ea"/>
                <a:cs typeface="+mn-cs"/>
              </a:defRPr>
            </a:pPr>
            <a:r>
              <a:rPr lang="en-US" sz="2000" b="1" i="0" u="none" strike="noStrike" kern="1200" cap="all" spc="0" baseline="0">
                <a:solidFill>
                  <a:sysClr val="windowText" lastClr="000000">
                    <a:lumMod val="65000"/>
                    <a:lumOff val="35000"/>
                  </a:sysClr>
                </a:solidFill>
                <a:latin typeface="+mn-lt"/>
                <a:ea typeface="+mn-ea"/>
                <a:cs typeface="+mn-cs"/>
              </a:rPr>
              <a:t>Sale Performace (By Region)</a:t>
            </a:r>
          </a:p>
        </c:rich>
      </c:tx>
      <c:layout>
        <c:manualLayout>
          <c:xMode val="edge"/>
          <c:yMode val="edge"/>
          <c:x val="0.229422035887341"/>
          <c:y val="5.3763440860215055E-2"/>
        </c:manualLayout>
      </c:layout>
      <c:overlay val="0"/>
      <c:spPr>
        <a:noFill/>
        <a:ln>
          <a:noFill/>
        </a:ln>
        <a:effectLst/>
      </c:spPr>
      <c:txPr>
        <a:bodyPr rot="0" spcFirstLastPara="1" vertOverflow="ellipsis" vert="horz" wrap="square" anchor="ctr" anchorCtr="1"/>
        <a:lstStyle/>
        <a:p>
          <a:pPr algn="ctr" rtl="0">
            <a:defRPr lang="en-US" sz="2000" b="1" i="0" u="none" strike="noStrike" kern="1200" cap="all" spc="0" baseline="0">
              <a:solidFill>
                <a:sysClr val="windowText" lastClr="000000">
                  <a:lumMod val="65000"/>
                  <a:lumOff val="35000"/>
                </a:sysClr>
              </a:solidFill>
              <a:latin typeface="+mn-lt"/>
              <a:ea typeface="+mn-ea"/>
              <a:cs typeface="+mn-cs"/>
            </a:defRPr>
          </a:pPr>
          <a:endParaRPr lang="th-TH"/>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05-491F-88BF-5E2DF27E2E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05-491F-88BF-5E2DF27E2E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05-491F-88BF-5E2DF27E2EB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505-491F-88BF-5E2DF27E2EB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505-491F-88BF-5E2DF27E2EBD}"/>
              </c:ext>
            </c:extLst>
          </c:dPt>
          <c:dLbls>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th-TH"/>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'Raw data'!$B$27:$B$31</c:f>
              <c:strCache>
                <c:ptCount val="5"/>
                <c:pt idx="0">
                  <c:v>Chaengwattana</c:v>
                </c:pt>
                <c:pt idx="1">
                  <c:v>Phitsanulok </c:v>
                </c:pt>
                <c:pt idx="2">
                  <c:v>Korat</c:v>
                </c:pt>
                <c:pt idx="3">
                  <c:v>Songkhla</c:v>
                </c:pt>
                <c:pt idx="4">
                  <c:v>Lampang</c:v>
                </c:pt>
              </c:strCache>
            </c:strRef>
          </c:cat>
          <c:val>
            <c:numRef>
              <c:f>'Raw data'!$D$27:$D$31</c:f>
              <c:numCache>
                <c:formatCode>0%</c:formatCode>
                <c:ptCount val="5"/>
                <c:pt idx="0">
                  <c:v>0.27704638993610325</c:v>
                </c:pt>
                <c:pt idx="1">
                  <c:v>0.21849459802006027</c:v>
                </c:pt>
                <c:pt idx="2">
                  <c:v>6.668863996372823E-2</c:v>
                </c:pt>
                <c:pt idx="3">
                  <c:v>0.17059589745245901</c:v>
                </c:pt>
                <c:pt idx="4">
                  <c:v>0.26717447462764915</c:v>
                </c:pt>
              </c:numCache>
            </c:numRef>
          </c:val>
          <c:extLst>
            <c:ext xmlns:c16="http://schemas.microsoft.com/office/drawing/2014/chart" uri="{C3380CC4-5D6E-409C-BE32-E72D297353CC}">
              <c16:uniqueId val="{0000000A-7505-491F-88BF-5E2DF27E2EB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lgn="ctr">
            <a:defRPr lang="en-US" sz="1400" b="0" i="0" u="none" strike="noStrike" kern="1200" baseline="0">
              <a:solidFill>
                <a:schemeClr val="tx1">
                  <a:lumMod val="65000"/>
                  <a:lumOff val="3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236220</xdr:colOff>
      <xdr:row>3</xdr:row>
      <xdr:rowOff>121920</xdr:rowOff>
    </xdr:from>
    <xdr:to>
      <xdr:col>19</xdr:col>
      <xdr:colOff>441960</xdr:colOff>
      <xdr:row>22</xdr:row>
      <xdr:rowOff>167640</xdr:rowOff>
    </xdr:to>
    <xdr:sp macro="" textlink="">
      <xdr:nvSpPr>
        <xdr:cNvPr id="2" name="Rectangle 1">
          <a:extLst>
            <a:ext uri="{FF2B5EF4-FFF2-40B4-BE49-F238E27FC236}">
              <a16:creationId xmlns:a16="http://schemas.microsoft.com/office/drawing/2014/main" id="{3A0CE0B0-60B7-857B-A5FC-0FC425B1A9A4}"/>
            </a:ext>
          </a:extLst>
        </xdr:cNvPr>
        <xdr:cNvSpPr/>
      </xdr:nvSpPr>
      <xdr:spPr>
        <a:xfrm>
          <a:off x="1455420" y="670560"/>
          <a:ext cx="10568940" cy="352044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500" b="1">
              <a:solidFill>
                <a:sysClr val="windowText" lastClr="000000"/>
              </a:solidFill>
            </a:rPr>
            <a:t>Sale</a:t>
          </a:r>
          <a:r>
            <a:rPr lang="en-US" sz="11500" b="1" baseline="0">
              <a:solidFill>
                <a:sysClr val="windowText" lastClr="000000"/>
              </a:solidFill>
            </a:rPr>
            <a:t> Report</a:t>
          </a:r>
        </a:p>
        <a:p>
          <a:pPr algn="ctr"/>
          <a:r>
            <a:rPr lang="en-US" sz="4800" b="1" baseline="0">
              <a:solidFill>
                <a:sysClr val="windowText" lastClr="000000"/>
              </a:solidFill>
            </a:rPr>
            <a:t>Borntodav Final Project</a:t>
          </a:r>
          <a:endParaRPr lang="th-TH" sz="32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350521</xdr:colOff>
      <xdr:row>31</xdr:row>
      <xdr:rowOff>137160</xdr:rowOff>
    </xdr:from>
    <xdr:to>
      <xdr:col>4</xdr:col>
      <xdr:colOff>289561</xdr:colOff>
      <xdr:row>42</xdr:row>
      <xdr:rowOff>0</xdr:rowOff>
    </xdr:to>
    <mc:AlternateContent xmlns:mc="http://schemas.openxmlformats.org/markup-compatibility/2006" xmlns:sle15="http://schemas.microsoft.com/office/drawing/2012/slicer">
      <mc:Choice Requires="sle15">
        <xdr:graphicFrame macro="">
          <xdr:nvGraphicFramePr>
            <xdr:cNvPr id="15" name="Sale's name">
              <a:extLst>
                <a:ext uri="{FF2B5EF4-FFF2-40B4-BE49-F238E27FC236}">
                  <a16:creationId xmlns:a16="http://schemas.microsoft.com/office/drawing/2014/main" id="{B04B7078-C6C7-8507-6129-F87784BECF93}"/>
                </a:ext>
              </a:extLst>
            </xdr:cNvPr>
            <xdr:cNvGraphicFramePr/>
          </xdr:nvGraphicFramePr>
          <xdr:xfrm>
            <a:off x="0" y="0"/>
            <a:ext cx="0" cy="0"/>
          </xdr:xfrm>
          <a:graphic>
            <a:graphicData uri="http://schemas.microsoft.com/office/drawing/2010/slicer">
              <sle:slicer xmlns:sle="http://schemas.microsoft.com/office/drawing/2010/slicer" name="Sale's name"/>
            </a:graphicData>
          </a:graphic>
        </xdr:graphicFrame>
      </mc:Choice>
      <mc:Fallback xmlns="">
        <xdr:sp macro="" textlink="">
          <xdr:nvSpPr>
            <xdr:cNvPr id="0" name=""/>
            <xdr:cNvSpPr>
              <a:spLocks noTextEdit="1"/>
            </xdr:cNvSpPr>
          </xdr:nvSpPr>
          <xdr:spPr>
            <a:xfrm>
              <a:off x="1029789" y="5806440"/>
              <a:ext cx="1698171" cy="3093719"/>
            </a:xfrm>
            <a:prstGeom prst="rect">
              <a:avLst/>
            </a:prstGeom>
            <a:solidFill>
              <a:prstClr val="white"/>
            </a:solidFill>
            <a:ln w="1">
              <a:solidFill>
                <a:prstClr val="green"/>
              </a:solidFill>
            </a:ln>
          </xdr:spPr>
          <xdr:txBody>
            <a:bodyPr vertOverflow="clip" horzOverflow="clip"/>
            <a:lstStyle/>
            <a:p>
              <a:r>
                <a:rPr lang="th-T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243840</xdr:colOff>
      <xdr:row>1</xdr:row>
      <xdr:rowOff>119740</xdr:rowOff>
    </xdr:from>
    <xdr:to>
      <xdr:col>7</xdr:col>
      <xdr:colOff>1709057</xdr:colOff>
      <xdr:row>30</xdr:row>
      <xdr:rowOff>152399</xdr:rowOff>
    </xdr:to>
    <xdr:graphicFrame macro="">
      <xdr:nvGraphicFramePr>
        <xdr:cNvPr id="17" name="Chart 16">
          <a:extLst>
            <a:ext uri="{FF2B5EF4-FFF2-40B4-BE49-F238E27FC236}">
              <a16:creationId xmlns:a16="http://schemas.microsoft.com/office/drawing/2014/main" id="{5928B504-6A1F-E2AE-4A37-9843C07CD3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2166255</xdr:colOff>
      <xdr:row>1</xdr:row>
      <xdr:rowOff>128453</xdr:rowOff>
    </xdr:from>
    <xdr:to>
      <xdr:col>17</xdr:col>
      <xdr:colOff>511628</xdr:colOff>
      <xdr:row>29</xdr:row>
      <xdr:rowOff>139337</xdr:rowOff>
    </xdr:to>
    <xdr:graphicFrame macro="">
      <xdr:nvGraphicFramePr>
        <xdr:cNvPr id="18" name="Chart 17">
          <a:extLst>
            <a:ext uri="{FF2B5EF4-FFF2-40B4-BE49-F238E27FC236}">
              <a16:creationId xmlns:a16="http://schemas.microsoft.com/office/drawing/2014/main" id="{4EFFF8B6-D0C0-49F3-1DDD-B20434CD0B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60960</xdr:colOff>
      <xdr:row>31</xdr:row>
      <xdr:rowOff>167640</xdr:rowOff>
    </xdr:from>
    <xdr:to>
      <xdr:col>23</xdr:col>
      <xdr:colOff>518160</xdr:colOff>
      <xdr:row>49</xdr:row>
      <xdr:rowOff>15240</xdr:rowOff>
    </xdr:to>
    <xdr:graphicFrame macro="">
      <xdr:nvGraphicFramePr>
        <xdr:cNvPr id="20" name="Chart 19">
          <a:extLst>
            <a:ext uri="{FF2B5EF4-FFF2-40B4-BE49-F238E27FC236}">
              <a16:creationId xmlns:a16="http://schemas.microsoft.com/office/drawing/2014/main" id="{16D4FDA4-1263-452C-B626-AF33B70112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304800</xdr:colOff>
      <xdr:row>1</xdr:row>
      <xdr:rowOff>60960</xdr:rowOff>
    </xdr:from>
    <xdr:to>
      <xdr:col>28</xdr:col>
      <xdr:colOff>548640</xdr:colOff>
      <xdr:row>29</xdr:row>
      <xdr:rowOff>137160</xdr:rowOff>
    </xdr:to>
    <xdr:graphicFrame macro="">
      <xdr:nvGraphicFramePr>
        <xdr:cNvPr id="22" name="Chart 21">
          <a:extLst>
            <a:ext uri="{FF2B5EF4-FFF2-40B4-BE49-F238E27FC236}">
              <a16:creationId xmlns:a16="http://schemas.microsoft.com/office/drawing/2014/main" id="{B86E6CEA-5E18-4FE7-B3C0-D5AAA3FCF7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s_name" xr10:uid="{4D85AA2F-6DCA-4265-A4AA-B9D59CEE6F1A}" sourceName="Sale's name">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name" xr10:uid="{CE3EE851-B505-4411-8288-2CDBB516E217}" cache="Slicer_Sale_s_name" caption="Sale's name" style="SlicerStyleLight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FEC227-1B91-488C-BF5C-36E17D82B558}" name="Table3" displayName="Table3" ref="F33:J44" totalsRowCount="1" headerRowDxfId="37" dataDxfId="35" totalsRowDxfId="3" headerRowBorderDxfId="36" tableBorderDxfId="34" totalsRowBorderDxfId="33" headerRowCellStyle="Comma" dataCellStyle="Comma">
  <autoFilter ref="F33:J43" xr:uid="{5DFEC227-1B91-488C-BF5C-36E17D82B558}"/>
  <tableColumns count="5">
    <tableColumn id="1" xr3:uid="{57721585-7E8C-44C0-8E3C-331E1100528C}" name="Sale's name" dataDxfId="32" totalsRowDxfId="2" dataCellStyle="Comma"/>
    <tableColumn id="2" xr3:uid="{68DAC2D5-4868-4E1F-BC4E-D0AB6DD66702}" name="Daily Sales (THB)" totalsRowFunction="sum" dataDxfId="31" totalsRowDxfId="1" dataCellStyle="Comma">
      <calculatedColumnFormula>'Raw data'!C6</calculatedColumnFormula>
    </tableColumn>
    <tableColumn id="3" xr3:uid="{03E9DC74-223C-4414-894B-263A4501D0FB}" name="MTD Sales(THB)" totalsRowFunction="sum" dataDxfId="30" totalsRowDxfId="0" dataCellStyle="Comma">
      <calculatedColumnFormula>'Raw data'!D6</calculatedColumnFormula>
    </tableColumn>
    <tableColumn id="4" xr3:uid="{5D3D6EB5-60EF-4735-BF95-D5FFE836BFBE}" name="Ratio" totalsRowFunction="sum" dataDxfId="29" totalsRowDxfId="5" dataCellStyle="Comma">
      <calculatedColumnFormula>Table3[[#This Row],[Daily Sales (THB)]]/$G$44</calculatedColumnFormula>
    </tableColumn>
    <tableColumn id="5" xr3:uid="{0C8A3041-379E-42F3-8E69-D76C5AC29DC1}" name="Region" dataDxfId="28" totalsRowDxfId="4" dataCellStyle="Comma">
      <calculatedColumnFormula>'Raw data'!E6</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029BC5-B6AF-4A84-9752-B86A6E8B350D}" name="Table2" displayName="Table2" ref="B5:K16" totalsRowShown="0" headerRowDxfId="27" dataDxfId="26" headerRowCellStyle="Comma" dataCellStyle="Comma">
  <autoFilter ref="B5:K16" xr:uid="{87029BC5-B6AF-4A84-9752-B86A6E8B350D}"/>
  <tableColumns count="10">
    <tableColumn id="1" xr3:uid="{22726D22-D4E7-48CB-A3BE-D9B7DE5E86B0}" name="Sale's name" dataDxfId="25"/>
    <tableColumn id="2" xr3:uid="{E790A94D-CE92-45DC-A559-6B6404D59A89}" name="Daily Sales (THB)" dataDxfId="24" dataCellStyle="Comma"/>
    <tableColumn id="3" xr3:uid="{AB68FDC8-FFFC-42DF-8A34-A726E0FBC6DB}" name="MTD Sales(THB)" dataDxfId="23" dataCellStyle="Comma"/>
    <tableColumn id="4" xr3:uid="{759D415A-4FDE-4D23-B7C3-FC64EBFB4806}" name="Region" dataDxfId="22"/>
    <tableColumn id="5" xr3:uid="{4DA66167-41D4-4FD3-B165-B3732141FF39}" name="Commission(THB)" dataDxfId="21" dataCellStyle="Comma">
      <calculatedColumnFormula array="1">_xlfn.IFS(D6&gt;=$Q$15,D6*$J$30,D6&lt;$Q$16,D6*$J$31,D6&gt;=$Q$17,D6*$J$32,D6&lt;$Q$18,D6*$J$33,D6&gt;=$Q$19,D6*$J$34)</calculatedColumnFormula>
    </tableColumn>
    <tableColumn id="6" xr3:uid="{2F6FCA79-6ED4-4915-94CF-0EE6DE2A6383}" name="Bonus(THB)" dataDxfId="20" dataCellStyle="Comma">
      <calculatedColumnFormula array="1">_xlfn.IFS(F6&gt;=$Q$6,F6*$J$21,F6&lt;$Q$7,F6*$J$22,F6&gt;=$Q$8,F6*$J$23,F6&lt;$Q$9,F6*$J$24,F6&gt;=$Q$10,F6*$J$25,F6&lt;5000,F6*0)</calculatedColumnFormula>
    </tableColumn>
    <tableColumn id="7" xr3:uid="{A732FD12-136E-4BD9-B4E1-12CFEAC8C73D}" name="Tax (3%)" dataDxfId="19" dataCellStyle="Comma">
      <calculatedColumnFormula>Table2[[#This Row],[Commission(THB)]]*3%</calculatedColumnFormula>
    </tableColumn>
    <tableColumn id="8" xr3:uid="{7EA1619A-D3A9-47F7-BEF8-A43FCFB9346D}" name="Total net bonus" dataDxfId="18" dataCellStyle="Comma">
      <calculatedColumnFormula>(Table2[[#This Row],[Commission(THB)]]+Table2[[#This Row],[Bonus(THB)]])-Table2[[#This Row],[Tax (3%)]]</calculatedColumnFormula>
    </tableColumn>
    <tableColumn id="9" xr3:uid="{EE9DA33A-162B-48DC-8986-2079D272E8D6}" name="Ratio" dataDxfId="17" dataCellStyle="Comma">
      <calculatedColumnFormula>Table2[[#This Row],[MTD Sales(THB)]]/$D$16</calculatedColumnFormula>
    </tableColumn>
    <tableColumn id="10" xr3:uid="{9030DC85-6536-4454-B382-66BAC16492DB}" name="Target" dataDxfId="16" dataCellStyle="Comma">
      <calculatedColumnFormula>$E$23/10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DDD524B-721A-4738-A07F-BC795C3E7A2B}" name="Table5" displayName="Table5" ref="B19:G24" totalsRowShown="0">
  <autoFilter ref="B19:G24" xr:uid="{5DDD524B-721A-4738-A07F-BC795C3E7A2B}"/>
  <tableColumns count="6">
    <tableColumn id="1" xr3:uid="{36BDFFA5-E602-4ED4-89CB-FA8ED737DC48}" name="Sales Data" dataDxfId="15"/>
    <tableColumn id="2" xr3:uid="{4F25827B-8D78-45B6-B1AB-E48AD8F76D4A}" name="Sale" dataDxfId="14" dataCellStyle="Comma"/>
    <tableColumn id="3" xr3:uid="{B75BFCFD-983A-4C4B-8A43-D94CB60CDC09}" name="Growth rate"/>
    <tableColumn id="4" xr3:uid="{FDCE8F5C-83FF-4DFF-B4FE-9D9047C0F795}" name="Total Target" dataDxfId="13" dataCellStyle="Comma"/>
    <tableColumn id="5" xr3:uid="{0C366D71-ABEC-400D-826F-D1BD8BDA6764}" name="Target Diff" dataDxfId="12" dataCellStyle="Comma">
      <calculatedColumnFormula>Table5[[#This Row],[Sale]]-Table5[[#This Row],[Total Target]]</calculatedColumnFormula>
    </tableColumn>
    <tableColumn id="6" xr3:uid="{09664228-9AC1-498A-9B48-3DC530D36774}" name="Target Growth" dataDxfId="11" dataCellStyle="Comma">
      <calculatedColumnFormula>(E21/Table5[[#This Row],[Total Target]])-1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EAFD4DD-2AE4-4B53-97BC-0B82B5E9B483}" name="Table6" displayName="Table6" ref="B26:D32" totalsRowShown="0">
  <autoFilter ref="B26:D32" xr:uid="{3EAFD4DD-2AE4-4B53-97BC-0B82B5E9B483}"/>
  <tableColumns count="3">
    <tableColumn id="1" xr3:uid="{C12DF174-376F-4174-95E8-7C6422D8715F}" name="Sales on region" dataDxfId="10"/>
    <tableColumn id="2" xr3:uid="{90038F08-60F0-48CD-B008-508B737608A9}" name="Sale" dataDxfId="9" dataCellStyle="Comma">
      <calculatedColumnFormula>SUMIFS(C2:C11,E2:E11,Table6[[#This Row],[Sales on region]])</calculatedColumnFormula>
    </tableColumn>
    <tableColumn id="3" xr3:uid="{18C0BCA3-9225-4869-83E4-77E9C50537CE}" name="Ratio" dataDxfId="8" dataCellStyle="Percent">
      <calculatedColumnFormula>Table6[[#This Row],[Sale]]/$C$32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omments" Target="../comments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openxmlformats.org/officeDocument/2006/relationships/comments" Target="../comments2.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ACF71-3D19-4760-A79F-50E109B57DF6}">
  <dimension ref="A1"/>
  <sheetViews>
    <sheetView zoomScale="80" zoomScaleNormal="80" workbookViewId="0">
      <selection activeCell="D29" sqref="D29"/>
    </sheetView>
  </sheetViews>
  <sheetFormatPr defaultRowHeight="14.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4FE9-317E-4468-BB02-1BF19D5284A3}">
  <sheetPr codeName="Sheet3"/>
  <dimension ref="F11:AI62"/>
  <sheetViews>
    <sheetView tabSelected="1" zoomScale="50" zoomScaleNormal="50" workbookViewId="0">
      <selection activeCell="D44" sqref="D44"/>
    </sheetView>
  </sheetViews>
  <sheetFormatPr defaultRowHeight="14.4"/>
  <cols>
    <col min="6" max="6" width="26.33203125" bestFit="1" customWidth="1"/>
    <col min="7" max="7" width="30.109375" customWidth="1"/>
    <col min="8" max="8" width="32.21875" bestFit="1" customWidth="1"/>
    <col min="9" max="9" width="16.77734375" bestFit="1" customWidth="1"/>
    <col min="10" max="10" width="24.88671875" bestFit="1" customWidth="1"/>
    <col min="13" max="13" width="14.6640625" bestFit="1" customWidth="1"/>
    <col min="14" max="14" width="13.77734375" bestFit="1" customWidth="1"/>
    <col min="15" max="16" width="10.44140625" customWidth="1"/>
  </cols>
  <sheetData>
    <row r="11" spans="11:34">
      <c r="K11" s="45"/>
      <c r="L11" s="45"/>
      <c r="M11" s="45"/>
      <c r="N11" s="45"/>
      <c r="O11" s="45"/>
      <c r="P11" s="45"/>
      <c r="Q11" s="45"/>
      <c r="R11" s="45"/>
      <c r="S11" s="45"/>
      <c r="T11" s="45"/>
      <c r="U11" s="45"/>
      <c r="V11" s="45"/>
      <c r="W11" s="45"/>
      <c r="X11" s="45"/>
      <c r="Y11" s="45"/>
      <c r="Z11" s="45"/>
      <c r="AA11" s="45"/>
      <c r="AB11" s="45"/>
      <c r="AC11" s="45"/>
      <c r="AD11" s="45"/>
      <c r="AE11" s="45"/>
      <c r="AF11" s="45"/>
      <c r="AG11" s="45"/>
      <c r="AH11" s="45"/>
    </row>
    <row r="12" spans="11:34">
      <c r="K12" s="45"/>
      <c r="L12" s="45"/>
      <c r="M12" s="45"/>
      <c r="N12" s="45"/>
      <c r="O12" s="45"/>
      <c r="P12" s="45"/>
      <c r="Q12" s="45"/>
      <c r="R12" s="45"/>
      <c r="S12" s="45"/>
      <c r="T12" s="45"/>
      <c r="U12" s="45"/>
      <c r="V12" s="45"/>
      <c r="W12" s="45"/>
      <c r="X12" s="45"/>
      <c r="Y12" s="45"/>
      <c r="Z12" s="45"/>
      <c r="AA12" s="45"/>
      <c r="AB12" s="45"/>
      <c r="AC12" s="45"/>
      <c r="AD12" s="45"/>
      <c r="AE12" s="45"/>
      <c r="AF12" s="45"/>
      <c r="AG12" s="45"/>
      <c r="AH12" s="45"/>
    </row>
    <row r="13" spans="11:34">
      <c r="K13" s="45"/>
      <c r="L13" s="45"/>
      <c r="M13" s="45"/>
      <c r="N13" s="45"/>
      <c r="O13" s="45"/>
      <c r="P13" s="45"/>
      <c r="Q13" s="45"/>
      <c r="R13" s="45"/>
      <c r="S13" s="45"/>
      <c r="T13" s="45"/>
      <c r="U13" s="45"/>
      <c r="V13" s="45"/>
      <c r="W13" s="45"/>
      <c r="X13" s="45"/>
      <c r="Y13" s="45"/>
      <c r="Z13" s="45"/>
      <c r="AA13" s="45"/>
      <c r="AB13" s="45"/>
      <c r="AC13" s="45"/>
      <c r="AD13" s="45"/>
      <c r="AE13" s="45"/>
      <c r="AF13" s="45"/>
      <c r="AG13" s="45"/>
      <c r="AH13" s="45"/>
    </row>
    <row r="14" spans="11:34">
      <c r="K14" s="45"/>
      <c r="L14" s="45"/>
      <c r="M14" s="45"/>
      <c r="N14" s="45"/>
      <c r="O14" s="45"/>
      <c r="P14" s="45"/>
      <c r="Q14" s="45"/>
      <c r="R14" s="45"/>
      <c r="S14" s="45"/>
      <c r="T14" s="45"/>
      <c r="U14" s="45"/>
      <c r="V14" s="45"/>
      <c r="W14" s="45"/>
      <c r="X14" s="45"/>
      <c r="Y14" s="45"/>
      <c r="Z14" s="45"/>
      <c r="AA14" s="45"/>
      <c r="AB14" s="45"/>
      <c r="AC14" s="45"/>
      <c r="AD14" s="45"/>
      <c r="AE14" s="45"/>
      <c r="AF14" s="45"/>
      <c r="AG14" s="45"/>
      <c r="AH14" s="45"/>
    </row>
    <row r="15" spans="11:34">
      <c r="K15" s="45"/>
      <c r="L15" s="45"/>
      <c r="M15" s="45"/>
      <c r="N15" s="45"/>
      <c r="O15" s="45"/>
      <c r="P15" s="45"/>
      <c r="Q15" s="45"/>
      <c r="R15" s="45"/>
      <c r="S15" s="45"/>
      <c r="T15" s="45"/>
      <c r="U15" s="45"/>
      <c r="V15" s="45"/>
      <c r="W15" s="45"/>
      <c r="X15" s="45"/>
      <c r="Y15" s="45"/>
      <c r="Z15" s="45"/>
      <c r="AA15" s="45"/>
      <c r="AB15" s="45"/>
      <c r="AC15" s="45"/>
      <c r="AD15" s="45"/>
      <c r="AE15" s="45"/>
      <c r="AF15" s="45"/>
      <c r="AG15" s="45"/>
      <c r="AH15" s="45"/>
    </row>
    <row r="16" spans="11:34">
      <c r="K16" s="45"/>
      <c r="L16" s="45"/>
      <c r="M16" s="45"/>
      <c r="N16" s="45"/>
      <c r="O16" s="45"/>
      <c r="P16" s="45"/>
      <c r="Q16" s="45"/>
      <c r="R16" s="45"/>
      <c r="S16" s="45"/>
      <c r="T16" s="45"/>
      <c r="U16" s="45"/>
      <c r="V16" s="45"/>
      <c r="W16" s="45"/>
      <c r="X16" s="45"/>
      <c r="Y16" s="45"/>
      <c r="Z16" s="45"/>
      <c r="AA16" s="45"/>
      <c r="AB16" s="45"/>
      <c r="AC16" s="45"/>
      <c r="AD16" s="45"/>
      <c r="AE16" s="45"/>
      <c r="AF16" s="45"/>
      <c r="AG16" s="45"/>
      <c r="AH16" s="45"/>
    </row>
    <row r="17" spans="11:35">
      <c r="K17" s="45"/>
      <c r="L17" s="45"/>
      <c r="M17" s="45"/>
      <c r="N17" s="45"/>
      <c r="O17" s="45"/>
      <c r="P17" s="45"/>
      <c r="Q17" s="45"/>
      <c r="R17" s="45"/>
      <c r="S17" s="45"/>
      <c r="T17" s="45"/>
      <c r="U17" s="45"/>
      <c r="V17" s="45"/>
      <c r="W17" s="45"/>
      <c r="X17" s="45"/>
      <c r="Y17" s="45"/>
      <c r="Z17" s="45"/>
      <c r="AA17" s="45"/>
      <c r="AB17" s="45"/>
      <c r="AC17" s="45"/>
      <c r="AD17" s="45"/>
      <c r="AE17" s="45"/>
      <c r="AF17" s="45"/>
      <c r="AG17" s="45"/>
      <c r="AH17" s="45"/>
    </row>
    <row r="18" spans="11:35">
      <c r="K18" s="45"/>
      <c r="L18" s="45"/>
      <c r="M18" s="45"/>
      <c r="N18" s="45"/>
      <c r="O18" s="45"/>
      <c r="P18" s="45"/>
      <c r="Q18" s="45"/>
      <c r="R18" s="45"/>
      <c r="S18" s="45"/>
      <c r="T18" s="45"/>
      <c r="U18" s="45"/>
      <c r="V18" s="45"/>
      <c r="W18" s="45"/>
      <c r="X18" s="45"/>
      <c r="Y18" s="45"/>
      <c r="Z18" s="45"/>
      <c r="AA18" s="45"/>
      <c r="AB18" s="45"/>
      <c r="AC18" s="45"/>
      <c r="AD18" s="45"/>
      <c r="AE18" s="45"/>
      <c r="AF18" s="45"/>
      <c r="AG18" s="45"/>
      <c r="AH18" s="45"/>
    </row>
    <row r="19" spans="11:35">
      <c r="K19" s="45"/>
      <c r="L19" s="45"/>
      <c r="M19" s="45"/>
      <c r="N19" s="45"/>
      <c r="O19" s="45"/>
      <c r="P19" s="45"/>
      <c r="Q19" s="45"/>
      <c r="R19" s="45"/>
      <c r="S19" s="45"/>
      <c r="T19" s="45"/>
      <c r="U19" s="45"/>
      <c r="V19" s="45"/>
      <c r="W19" s="45"/>
      <c r="X19" s="45"/>
      <c r="Y19" s="45"/>
      <c r="Z19" s="45"/>
      <c r="AA19" s="45"/>
      <c r="AB19" s="45"/>
      <c r="AC19" s="45"/>
      <c r="AD19" s="45"/>
      <c r="AE19" s="45"/>
      <c r="AF19" s="45"/>
      <c r="AG19" s="45"/>
      <c r="AH19" s="45"/>
    </row>
    <row r="20" spans="11:35">
      <c r="K20" s="45"/>
      <c r="L20" s="45"/>
      <c r="M20" s="45"/>
      <c r="N20" s="45"/>
      <c r="O20" s="45"/>
      <c r="P20" s="45"/>
      <c r="Q20" s="45"/>
      <c r="R20" s="45"/>
      <c r="S20" s="45"/>
      <c r="T20" s="45"/>
      <c r="U20" s="45"/>
      <c r="V20" s="45"/>
      <c r="W20" s="45"/>
      <c r="X20" s="45"/>
      <c r="Y20" s="45"/>
      <c r="Z20" s="45"/>
      <c r="AA20" s="45"/>
      <c r="AB20" s="45"/>
      <c r="AC20" s="45"/>
      <c r="AD20" s="45"/>
      <c r="AE20" s="45"/>
      <c r="AF20" s="45"/>
      <c r="AG20" s="45"/>
      <c r="AH20" s="45"/>
    </row>
    <row r="21" spans="11:35">
      <c r="K21" s="45"/>
      <c r="L21" s="45"/>
      <c r="M21" s="45"/>
      <c r="N21" s="45"/>
      <c r="O21" s="45"/>
      <c r="P21" s="45"/>
      <c r="Q21" s="45"/>
      <c r="R21" s="45"/>
      <c r="S21" s="45"/>
      <c r="T21" s="45"/>
      <c r="U21" s="45"/>
      <c r="V21" s="45"/>
      <c r="W21" s="45"/>
      <c r="X21" s="45"/>
      <c r="Y21" s="45"/>
      <c r="Z21" s="45"/>
      <c r="AA21" s="45"/>
      <c r="AB21" s="45"/>
      <c r="AC21" s="45"/>
      <c r="AD21" s="45"/>
      <c r="AE21" s="45"/>
      <c r="AF21" s="45"/>
      <c r="AG21" s="45"/>
      <c r="AH21" s="45"/>
    </row>
    <row r="22" spans="11:35">
      <c r="K22" s="45"/>
      <c r="L22" s="45"/>
      <c r="M22" s="45"/>
      <c r="N22" s="45"/>
      <c r="O22" s="45"/>
      <c r="P22" s="45"/>
      <c r="Q22" s="45"/>
      <c r="R22" s="45"/>
      <c r="S22" s="45"/>
      <c r="T22" s="45"/>
      <c r="U22" s="45"/>
      <c r="V22" s="45"/>
      <c r="W22" s="45"/>
      <c r="X22" s="45"/>
      <c r="Y22" s="45"/>
      <c r="Z22" s="45"/>
      <c r="AA22" s="45"/>
      <c r="AB22" s="45"/>
      <c r="AC22" s="45"/>
      <c r="AD22" s="45"/>
      <c r="AE22" s="45"/>
      <c r="AF22" s="45"/>
      <c r="AG22" s="45"/>
      <c r="AH22" s="45"/>
    </row>
    <row r="23" spans="11:35">
      <c r="K23" s="45"/>
      <c r="L23" s="45"/>
      <c r="M23" s="45"/>
      <c r="N23" s="45"/>
      <c r="O23" s="45"/>
      <c r="P23" s="45"/>
      <c r="Q23" s="45"/>
      <c r="R23" s="45"/>
      <c r="S23" s="45"/>
      <c r="T23" s="45"/>
      <c r="U23" s="45"/>
      <c r="V23" s="45"/>
      <c r="W23" s="45"/>
      <c r="X23" s="45"/>
      <c r="Y23" s="45"/>
      <c r="Z23" s="45"/>
      <c r="AA23" s="45"/>
      <c r="AB23" s="45"/>
      <c r="AC23" s="45"/>
      <c r="AD23" s="45"/>
      <c r="AE23" s="45"/>
      <c r="AF23" s="45"/>
      <c r="AG23" s="45"/>
      <c r="AH23" s="45"/>
    </row>
    <row r="24" spans="11:35">
      <c r="K24" s="45"/>
      <c r="L24" s="45"/>
      <c r="M24" s="45"/>
      <c r="N24" s="45"/>
      <c r="O24" s="45"/>
      <c r="P24" s="45"/>
      <c r="Q24" s="45"/>
      <c r="R24" s="45"/>
      <c r="S24" s="45"/>
      <c r="T24" s="45"/>
      <c r="U24" s="45"/>
      <c r="V24" s="45"/>
      <c r="W24" s="45"/>
      <c r="X24" s="45"/>
      <c r="Y24" s="45"/>
      <c r="Z24" s="45"/>
      <c r="AA24" s="45"/>
      <c r="AB24" s="45"/>
      <c r="AC24" s="45"/>
      <c r="AD24" s="45"/>
      <c r="AE24" s="45"/>
      <c r="AF24" s="45"/>
      <c r="AG24" s="45"/>
      <c r="AH24" s="45"/>
    </row>
    <row r="25" spans="11:35">
      <c r="K25" s="45"/>
      <c r="L25" s="45"/>
      <c r="M25" s="45"/>
      <c r="N25" s="45"/>
      <c r="O25" s="45"/>
      <c r="P25" s="45"/>
      <c r="Q25" s="45"/>
      <c r="R25" s="45"/>
      <c r="S25" s="45"/>
      <c r="T25" s="45"/>
      <c r="U25" s="45"/>
      <c r="V25" s="45"/>
      <c r="W25" s="45"/>
      <c r="X25" s="45"/>
      <c r="Y25" s="45"/>
      <c r="Z25" s="45"/>
      <c r="AA25" s="45"/>
      <c r="AB25" s="45"/>
      <c r="AC25" s="45"/>
      <c r="AD25" s="45"/>
      <c r="AE25" s="45"/>
      <c r="AF25" s="45"/>
      <c r="AG25" s="45"/>
      <c r="AH25" s="45"/>
    </row>
    <row r="26" spans="11:35">
      <c r="K26" s="45"/>
      <c r="L26" s="45"/>
      <c r="M26" s="45"/>
      <c r="N26" s="45"/>
      <c r="O26" s="45"/>
      <c r="P26" s="45"/>
      <c r="Q26" s="45"/>
      <c r="R26" s="45"/>
      <c r="S26" s="45"/>
      <c r="T26" s="45"/>
      <c r="U26" s="45"/>
      <c r="V26" s="45"/>
      <c r="W26" s="45"/>
      <c r="X26" s="45"/>
      <c r="Y26" s="45"/>
      <c r="Z26" s="45"/>
      <c r="AA26" s="45"/>
      <c r="AB26" s="45"/>
      <c r="AC26" s="45"/>
      <c r="AD26" s="45"/>
      <c r="AE26" s="45"/>
      <c r="AF26" s="45"/>
      <c r="AG26" s="45"/>
      <c r="AH26" s="45"/>
    </row>
    <row r="27" spans="11:35">
      <c r="K27" s="45"/>
      <c r="L27" s="45"/>
      <c r="M27" s="45"/>
      <c r="N27" s="45"/>
      <c r="O27" s="45"/>
      <c r="P27" s="45"/>
      <c r="Q27" s="45"/>
      <c r="R27" s="45"/>
      <c r="S27" s="45"/>
      <c r="T27" s="45"/>
      <c r="U27" s="45"/>
      <c r="V27" s="45"/>
      <c r="W27" s="45"/>
      <c r="X27" s="45"/>
      <c r="Y27" s="45"/>
      <c r="Z27" s="45"/>
      <c r="AA27" s="45"/>
      <c r="AB27" s="45"/>
      <c r="AC27" s="45"/>
      <c r="AD27" s="45"/>
      <c r="AE27" s="45"/>
      <c r="AF27" s="45"/>
      <c r="AG27" s="45"/>
      <c r="AH27" s="45"/>
    </row>
    <row r="28" spans="11:35">
      <c r="K28" s="45"/>
      <c r="L28" s="45"/>
      <c r="M28" s="45"/>
      <c r="N28" s="45"/>
      <c r="O28" s="45"/>
      <c r="P28" s="45"/>
      <c r="Q28" s="45"/>
      <c r="R28" s="45"/>
      <c r="S28" s="45"/>
      <c r="T28" s="45"/>
      <c r="U28" s="45"/>
      <c r="V28" s="45"/>
      <c r="W28" s="45"/>
      <c r="X28" s="45"/>
      <c r="Y28" s="45"/>
      <c r="Z28" s="45"/>
      <c r="AA28" s="45"/>
      <c r="AB28" s="45"/>
      <c r="AC28" s="45"/>
      <c r="AD28" s="45"/>
      <c r="AE28" s="45"/>
      <c r="AF28" s="45"/>
      <c r="AG28" s="45"/>
      <c r="AH28" s="45"/>
    </row>
    <row r="29" spans="11:35">
      <c r="K29" s="45"/>
      <c r="L29" s="45"/>
      <c r="M29" s="45"/>
      <c r="N29" s="45"/>
      <c r="O29" s="45"/>
      <c r="P29" s="45"/>
      <c r="Q29" s="45"/>
      <c r="R29" s="45"/>
      <c r="S29" s="45"/>
      <c r="T29" s="45"/>
      <c r="U29" s="45"/>
      <c r="V29" s="45"/>
      <c r="W29" s="45"/>
      <c r="X29" s="45"/>
      <c r="Y29" s="45"/>
      <c r="Z29" s="45"/>
      <c r="AA29" s="45"/>
      <c r="AB29" s="45"/>
      <c r="AC29" s="45"/>
      <c r="AD29" s="45"/>
      <c r="AE29" s="45"/>
      <c r="AF29" s="45"/>
      <c r="AG29" s="45"/>
      <c r="AH29" s="45"/>
    </row>
    <row r="30" spans="11:35">
      <c r="K30" s="45"/>
      <c r="L30" s="45"/>
      <c r="M30" s="45"/>
      <c r="N30" s="45"/>
      <c r="O30" s="45"/>
      <c r="P30" s="45"/>
      <c r="Q30" s="45"/>
      <c r="R30" s="45"/>
      <c r="S30" s="45"/>
      <c r="T30" s="45"/>
      <c r="U30" s="45"/>
      <c r="V30" s="45"/>
      <c r="W30" s="45"/>
      <c r="X30" s="45"/>
      <c r="Y30" s="45"/>
      <c r="Z30" s="45"/>
      <c r="AA30" s="45"/>
      <c r="AB30" s="45"/>
      <c r="AC30" s="45"/>
      <c r="AD30" s="45"/>
      <c r="AE30" s="45"/>
      <c r="AF30" s="45"/>
      <c r="AG30" s="45"/>
      <c r="AH30" s="45"/>
    </row>
    <row r="31" spans="11:35">
      <c r="K31" s="45"/>
      <c r="L31" s="45"/>
      <c r="M31" s="45"/>
      <c r="N31" s="45"/>
      <c r="O31" s="45"/>
      <c r="P31" s="45"/>
      <c r="Q31" s="45"/>
      <c r="R31" s="45"/>
      <c r="S31" s="45"/>
      <c r="T31" s="45"/>
      <c r="U31" s="45"/>
      <c r="V31" s="45"/>
      <c r="W31" s="45"/>
      <c r="X31" s="45"/>
      <c r="Y31" s="45"/>
      <c r="Z31" s="45"/>
      <c r="AA31" s="45"/>
      <c r="AB31" s="45"/>
      <c r="AC31" s="45"/>
      <c r="AD31" s="45"/>
      <c r="AE31" s="45"/>
      <c r="AF31" s="45"/>
      <c r="AG31" s="45"/>
      <c r="AH31" s="45"/>
    </row>
    <row r="32" spans="11:3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row>
    <row r="33" spans="6:35" ht="23.4">
      <c r="F33" s="36" t="s">
        <v>4</v>
      </c>
      <c r="G33" s="36" t="s">
        <v>38</v>
      </c>
      <c r="H33" s="36" t="s">
        <v>7</v>
      </c>
      <c r="I33" s="36" t="s">
        <v>35</v>
      </c>
      <c r="J33" s="36" t="s">
        <v>0</v>
      </c>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row>
    <row r="34" spans="6:35" ht="23.4">
      <c r="F34" s="37" t="s">
        <v>43</v>
      </c>
      <c r="G34" s="37">
        <f>'Raw data'!C6</f>
        <v>35000.699999999997</v>
      </c>
      <c r="H34" s="37">
        <f>'Raw data'!D6</f>
        <v>1645355.12</v>
      </c>
      <c r="I34" s="40">
        <f>Table3[[#This Row],[Daily Sales (THB)]]/$G$44</f>
        <v>0.2199075288486205</v>
      </c>
      <c r="J34" s="39" t="str">
        <f>'Raw data'!E6</f>
        <v>Chaengwattana</v>
      </c>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row>
    <row r="35" spans="6:35" ht="23.4">
      <c r="F35" s="37" t="s">
        <v>44</v>
      </c>
      <c r="G35" s="37">
        <f>'Raw data'!C7</f>
        <v>14600.25</v>
      </c>
      <c r="H35" s="37">
        <f>'Raw data'!D7</f>
        <v>71198.539999999994</v>
      </c>
      <c r="I35" s="41">
        <f>Table3[[#This Row],[Daily Sales (THB)]]/$G$44</f>
        <v>9.1732591007381903E-2</v>
      </c>
      <c r="J35" s="39" t="str">
        <f>'Raw data'!E7</f>
        <v>Phitsanulok </v>
      </c>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row>
    <row r="36" spans="6:35" ht="23.4">
      <c r="F36" s="37" t="s">
        <v>45</v>
      </c>
      <c r="G36" s="37">
        <f>'Raw data'!C8</f>
        <v>8425.1200000000008</v>
      </c>
      <c r="H36" s="37">
        <f>'Raw data'!D8</f>
        <v>565852.56999999995</v>
      </c>
      <c r="I36" s="41">
        <f>Table3[[#This Row],[Daily Sales (THB)]]/$G$44</f>
        <v>5.2934579007079569E-2</v>
      </c>
      <c r="J36" s="39" t="str">
        <f>'Raw data'!E8</f>
        <v>Korat</v>
      </c>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row>
    <row r="37" spans="6:35" ht="23.4">
      <c r="F37" s="37" t="s">
        <v>46</v>
      </c>
      <c r="G37" s="37">
        <f>'Raw data'!C9</f>
        <v>12540.14</v>
      </c>
      <c r="H37" s="37">
        <f>'Raw data'!D9</f>
        <v>807982.28</v>
      </c>
      <c r="I37" s="41">
        <f>Table3[[#This Row],[Daily Sales (THB)]]/$G$44</f>
        <v>7.8789029899851717E-2</v>
      </c>
      <c r="J37" s="39" t="str">
        <f>'Raw data'!E9</f>
        <v>Songkhla</v>
      </c>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row>
    <row r="38" spans="6:35" ht="23.4">
      <c r="F38" s="37" t="s">
        <v>47</v>
      </c>
      <c r="G38" s="37">
        <f>'Raw data'!C10</f>
        <v>9012.1200000000008</v>
      </c>
      <c r="H38" s="37">
        <f>'Raw data'!D10</f>
        <v>1167334.6200000001</v>
      </c>
      <c r="I38" s="41">
        <f>Table3[[#This Row],[Daily Sales (THB)]]/$G$44</f>
        <v>5.6622668657690563E-2</v>
      </c>
      <c r="J38" s="39" t="str">
        <f>'Raw data'!E10</f>
        <v>Songkhla</v>
      </c>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row>
    <row r="39" spans="6:35" ht="23.4">
      <c r="F39" s="37" t="s">
        <v>50</v>
      </c>
      <c r="G39" s="37">
        <f>'Raw data'!C11</f>
        <v>13003.3</v>
      </c>
      <c r="H39" s="37">
        <f>'Raw data'!D11</f>
        <v>510195.75</v>
      </c>
      <c r="I39" s="41">
        <f>Table3[[#This Row],[Daily Sales (THB)]]/$G$44</f>
        <v>8.1699039444275881E-2</v>
      </c>
      <c r="J39" s="39" t="str">
        <f>'Raw data'!E11</f>
        <v>Phitsanulok </v>
      </c>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row>
    <row r="40" spans="6:35" ht="23.4">
      <c r="F40" s="37" t="s">
        <v>48</v>
      </c>
      <c r="G40" s="37">
        <f>'Raw data'!C12</f>
        <v>26057.1</v>
      </c>
      <c r="H40" s="37">
        <f>'Raw data'!D12</f>
        <v>746299.67</v>
      </c>
      <c r="I40" s="41">
        <f>Table3[[#This Row],[Daily Sales (THB)]]/$G$44</f>
        <v>0.16371536769154302</v>
      </c>
      <c r="J40" s="39" t="str">
        <f>'Raw data'!E12</f>
        <v>Lampang</v>
      </c>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row>
    <row r="41" spans="6:35" ht="23.4">
      <c r="F41" s="37" t="s">
        <v>49</v>
      </c>
      <c r="G41" s="37">
        <f>'Raw data'!C13</f>
        <v>8924.89</v>
      </c>
      <c r="H41" s="37">
        <f>'Raw data'!D13</f>
        <v>1645986.35</v>
      </c>
      <c r="I41" s="41">
        <f>Table3[[#This Row],[Daily Sales (THB)]]/$G$44</f>
        <v>5.6074607226305896E-2</v>
      </c>
      <c r="J41" s="39" t="str">
        <f>'Raw data'!E13</f>
        <v>Chaengwattana</v>
      </c>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row>
    <row r="42" spans="6:35" ht="23.4">
      <c r="F42" s="37" t="s">
        <v>51</v>
      </c>
      <c r="G42" s="37">
        <f>'Raw data'!C14</f>
        <v>7696.43</v>
      </c>
      <c r="H42" s="37">
        <f>'Raw data'!D14</f>
        <v>675643.22</v>
      </c>
      <c r="I42" s="41">
        <f>Table3[[#This Row],[Daily Sales (THB)]]/$G$44</f>
        <v>4.8356258653580883E-2</v>
      </c>
      <c r="J42" s="39" t="str">
        <f>'Raw data'!E14</f>
        <v>Lampang</v>
      </c>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row>
    <row r="43" spans="6:35" ht="23.4">
      <c r="F43" s="38" t="s">
        <v>52</v>
      </c>
      <c r="G43" s="37">
        <f>'Raw data'!C15</f>
        <v>23900.94</v>
      </c>
      <c r="H43" s="37">
        <f>'Raw data'!D15</f>
        <v>857546.12</v>
      </c>
      <c r="I43" s="42">
        <f>Table3[[#This Row],[Daily Sales (THB)]]/$G$44</f>
        <v>0.1501683295636701</v>
      </c>
      <c r="J43" s="39" t="str">
        <f>'Raw data'!E15</f>
        <v>Korat</v>
      </c>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row>
    <row r="44" spans="6:35" ht="23.4">
      <c r="F44" s="75"/>
      <c r="G44" s="73">
        <f>SUBTOTAL(109,Table3[Daily Sales (THB)])</f>
        <v>159160.99</v>
      </c>
      <c r="H44" s="73">
        <f>SUBTOTAL(109,Table3[MTD Sales(THB)])</f>
        <v>8693394.2400000002</v>
      </c>
      <c r="I44" s="74">
        <f>SUBTOTAL(109,Table3[Ratio])</f>
        <v>0.99999999999999989</v>
      </c>
      <c r="J44" s="73"/>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row>
    <row r="45" spans="6:3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row>
    <row r="46" spans="6:3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row>
    <row r="47" spans="6:35">
      <c r="G47" s="45"/>
      <c r="H47" s="17"/>
      <c r="I47" s="17"/>
      <c r="J47" s="17"/>
      <c r="K47" s="17"/>
      <c r="L47" s="17"/>
      <c r="M47" s="17"/>
      <c r="N47" s="45"/>
      <c r="O47" s="45"/>
      <c r="P47" s="45"/>
      <c r="Q47" s="45"/>
      <c r="R47" s="45"/>
      <c r="S47" s="45"/>
      <c r="T47" s="45"/>
      <c r="U47" s="45"/>
      <c r="V47" s="45"/>
      <c r="W47" s="45"/>
      <c r="X47" s="45"/>
      <c r="Y47" s="45"/>
      <c r="Z47" s="45"/>
      <c r="AA47" s="45"/>
      <c r="AB47" s="45"/>
      <c r="AC47" s="45"/>
      <c r="AD47" s="45"/>
      <c r="AE47" s="45"/>
      <c r="AF47" s="45"/>
      <c r="AG47" s="45"/>
      <c r="AH47" s="45"/>
      <c r="AI47" s="45"/>
    </row>
    <row r="48" spans="6:35">
      <c r="G48" s="45"/>
      <c r="H48" s="72"/>
      <c r="I48" s="46"/>
      <c r="J48" s="47"/>
      <c r="K48" s="17"/>
      <c r="L48" s="17"/>
      <c r="M48" s="17"/>
      <c r="N48" s="45"/>
      <c r="O48" s="45"/>
      <c r="P48" s="45"/>
      <c r="Q48" s="45"/>
      <c r="R48" s="45"/>
      <c r="S48" s="45"/>
      <c r="T48" s="45"/>
      <c r="U48" s="45"/>
      <c r="V48" s="45"/>
      <c r="W48" s="45"/>
      <c r="X48" s="45"/>
      <c r="Y48" s="45"/>
      <c r="Z48" s="45"/>
      <c r="AA48" s="45"/>
      <c r="AB48" s="45"/>
      <c r="AC48" s="45"/>
      <c r="AD48" s="45"/>
      <c r="AE48" s="45"/>
      <c r="AF48" s="45"/>
      <c r="AG48" s="45"/>
      <c r="AH48" s="45"/>
      <c r="AI48" s="45"/>
    </row>
    <row r="49" spans="7:35">
      <c r="G49" s="45"/>
      <c r="H49" s="17"/>
      <c r="I49" s="46"/>
      <c r="J49" s="47"/>
      <c r="K49" s="17"/>
      <c r="L49" s="17"/>
      <c r="M49" s="17"/>
      <c r="N49" s="45"/>
      <c r="O49" s="45"/>
      <c r="P49" s="45"/>
      <c r="Q49" s="45"/>
      <c r="R49" s="45"/>
      <c r="S49" s="45"/>
      <c r="T49" s="45"/>
      <c r="U49" s="45"/>
      <c r="V49" s="45"/>
      <c r="W49" s="45"/>
      <c r="X49" s="45"/>
      <c r="Y49" s="45"/>
      <c r="Z49" s="45"/>
      <c r="AA49" s="45"/>
      <c r="AB49" s="45"/>
      <c r="AC49" s="45"/>
      <c r="AD49" s="45"/>
      <c r="AE49" s="45"/>
      <c r="AF49" s="45"/>
      <c r="AG49" s="45"/>
      <c r="AH49" s="45"/>
      <c r="AI49" s="45"/>
    </row>
    <row r="50" spans="7:35">
      <c r="G50" s="45"/>
      <c r="H50" s="17"/>
      <c r="I50" s="46"/>
      <c r="J50" s="47"/>
      <c r="K50" s="17"/>
      <c r="L50" s="17"/>
      <c r="M50" s="17"/>
      <c r="N50" s="45"/>
      <c r="O50" s="45"/>
      <c r="P50" s="45"/>
      <c r="Q50" s="45"/>
      <c r="R50" s="45"/>
      <c r="S50" s="45"/>
      <c r="T50" s="45"/>
      <c r="U50" s="45"/>
      <c r="V50" s="45"/>
      <c r="W50" s="45"/>
      <c r="X50" s="45"/>
      <c r="Y50" s="45"/>
      <c r="Z50" s="45"/>
      <c r="AA50" s="45"/>
      <c r="AB50" s="45"/>
      <c r="AC50" s="45"/>
      <c r="AD50" s="45"/>
      <c r="AE50" s="45"/>
      <c r="AF50" s="45"/>
      <c r="AG50" s="45"/>
      <c r="AH50" s="45"/>
      <c r="AI50" s="45"/>
    </row>
    <row r="51" spans="7:35">
      <c r="G51" s="45"/>
      <c r="H51" s="17"/>
      <c r="I51" s="46"/>
      <c r="J51" s="47"/>
      <c r="K51" s="17"/>
      <c r="L51" s="17"/>
      <c r="M51" s="17"/>
      <c r="N51" s="45"/>
      <c r="O51" s="45"/>
      <c r="P51" s="45"/>
      <c r="Q51" s="45"/>
      <c r="R51" s="45"/>
      <c r="S51" s="45"/>
      <c r="T51" s="45"/>
      <c r="U51" s="45"/>
      <c r="V51" s="45"/>
      <c r="W51" s="45"/>
      <c r="X51" s="45"/>
      <c r="Y51" s="45"/>
      <c r="Z51" s="45"/>
      <c r="AA51" s="45"/>
      <c r="AB51" s="45"/>
      <c r="AC51" s="45"/>
      <c r="AD51" s="45"/>
      <c r="AE51" s="45"/>
      <c r="AF51" s="45"/>
      <c r="AG51" s="45"/>
      <c r="AH51" s="45"/>
      <c r="AI51" s="45"/>
    </row>
    <row r="52" spans="7:35">
      <c r="G52" s="45"/>
      <c r="H52" s="17"/>
      <c r="I52" s="46"/>
      <c r="J52" s="47"/>
      <c r="K52" s="17"/>
      <c r="L52" s="17"/>
      <c r="M52" s="17"/>
      <c r="N52" s="45"/>
      <c r="O52" s="45"/>
      <c r="P52" s="45"/>
      <c r="Q52" s="45"/>
      <c r="R52" s="45"/>
      <c r="S52" s="45"/>
      <c r="T52" s="45"/>
      <c r="U52" s="45"/>
      <c r="V52" s="45"/>
      <c r="W52" s="45"/>
      <c r="X52" s="45"/>
      <c r="Y52" s="45"/>
      <c r="Z52" s="45"/>
      <c r="AA52" s="45"/>
      <c r="AB52" s="45"/>
      <c r="AC52" s="45"/>
      <c r="AD52" s="45"/>
      <c r="AE52" s="45"/>
      <c r="AF52" s="45"/>
      <c r="AG52" s="45"/>
      <c r="AH52" s="45"/>
      <c r="AI52" s="45"/>
    </row>
    <row r="53" spans="7:35">
      <c r="G53" s="45"/>
      <c r="H53" s="17"/>
      <c r="I53" s="48"/>
      <c r="J53" s="17"/>
      <c r="K53" s="17"/>
      <c r="L53" s="17"/>
      <c r="M53" s="17"/>
      <c r="N53" s="45"/>
      <c r="O53" s="45"/>
      <c r="P53" s="45"/>
      <c r="Q53" s="45"/>
      <c r="R53" s="45"/>
      <c r="S53" s="45"/>
      <c r="T53" s="45"/>
      <c r="U53" s="45"/>
      <c r="V53" s="45"/>
      <c r="W53" s="45"/>
      <c r="X53" s="45"/>
      <c r="Y53" s="45"/>
      <c r="Z53" s="45"/>
      <c r="AA53" s="45"/>
      <c r="AB53" s="45"/>
      <c r="AC53" s="45"/>
      <c r="AD53" s="45"/>
      <c r="AE53" s="45"/>
      <c r="AF53" s="45"/>
      <c r="AG53" s="45"/>
      <c r="AH53" s="45"/>
      <c r="AI53" s="45"/>
    </row>
    <row r="54" spans="7:35">
      <c r="G54" s="45"/>
      <c r="H54" s="17"/>
      <c r="I54" s="17"/>
      <c r="J54" s="17"/>
      <c r="K54" s="17"/>
      <c r="L54" s="17"/>
      <c r="M54" s="17"/>
      <c r="N54" s="45"/>
      <c r="O54" s="45"/>
      <c r="P54" s="45"/>
      <c r="Q54" s="45"/>
      <c r="R54" s="45"/>
      <c r="S54" s="45"/>
      <c r="T54" s="45"/>
      <c r="U54" s="45"/>
      <c r="V54" s="45"/>
      <c r="W54" s="45"/>
      <c r="X54" s="45"/>
      <c r="Y54" s="45"/>
      <c r="Z54" s="45"/>
      <c r="AA54" s="45"/>
      <c r="AB54" s="45"/>
      <c r="AC54" s="45"/>
      <c r="AD54" s="45"/>
      <c r="AE54" s="45"/>
      <c r="AF54" s="45"/>
      <c r="AG54" s="45"/>
      <c r="AH54" s="45"/>
      <c r="AI54" s="45"/>
    </row>
    <row r="55" spans="7:35">
      <c r="G55" s="45"/>
      <c r="H55" s="17"/>
      <c r="I55" s="17"/>
      <c r="J55" s="17"/>
      <c r="K55" s="17"/>
      <c r="L55" s="17"/>
      <c r="M55" s="17"/>
      <c r="N55" s="45"/>
      <c r="O55" s="45"/>
      <c r="P55" s="45"/>
      <c r="Q55" s="45"/>
      <c r="R55" s="45"/>
      <c r="S55" s="45"/>
      <c r="T55" s="45"/>
      <c r="U55" s="45"/>
      <c r="V55" s="45"/>
      <c r="W55" s="45"/>
      <c r="X55" s="45"/>
      <c r="Y55" s="45"/>
      <c r="Z55" s="45"/>
      <c r="AA55" s="45"/>
      <c r="AB55" s="45"/>
      <c r="AC55" s="45"/>
      <c r="AD55" s="45"/>
      <c r="AE55" s="45"/>
      <c r="AF55" s="45"/>
      <c r="AG55" s="45"/>
      <c r="AH55" s="45"/>
      <c r="AI55" s="45"/>
    </row>
    <row r="56" spans="7:35">
      <c r="G56" s="45"/>
      <c r="H56" s="17"/>
      <c r="I56" s="17"/>
      <c r="J56" s="17"/>
      <c r="K56" s="17"/>
      <c r="L56" s="17"/>
      <c r="M56" s="17"/>
      <c r="N56" s="45"/>
      <c r="O56" s="45"/>
      <c r="P56" s="45"/>
      <c r="Q56" s="45"/>
      <c r="R56" s="45"/>
      <c r="S56" s="45"/>
      <c r="T56" s="45"/>
      <c r="U56" s="45"/>
      <c r="V56" s="45"/>
      <c r="W56" s="45"/>
      <c r="X56" s="45"/>
      <c r="Y56" s="45"/>
      <c r="Z56" s="45"/>
      <c r="AA56" s="45"/>
      <c r="AB56" s="45"/>
      <c r="AC56" s="45"/>
      <c r="AD56" s="45"/>
      <c r="AE56" s="45"/>
      <c r="AF56" s="45"/>
      <c r="AG56" s="45"/>
      <c r="AH56" s="45"/>
      <c r="AI56" s="45"/>
    </row>
    <row r="57" spans="7:35">
      <c r="G57" s="45"/>
      <c r="H57" s="17"/>
      <c r="I57" s="17"/>
      <c r="J57" s="17"/>
      <c r="K57" s="17"/>
      <c r="L57" s="17"/>
      <c r="M57" s="17"/>
      <c r="N57" s="45"/>
      <c r="O57" s="45"/>
      <c r="P57" s="45"/>
      <c r="Q57" s="45"/>
      <c r="R57" s="45"/>
      <c r="S57" s="45"/>
      <c r="T57" s="45"/>
      <c r="U57" s="45"/>
      <c r="V57" s="45"/>
      <c r="W57" s="45"/>
      <c r="X57" s="45"/>
      <c r="Y57" s="45"/>
      <c r="Z57" s="45"/>
      <c r="AA57" s="45"/>
      <c r="AB57" s="45"/>
      <c r="AC57" s="45"/>
      <c r="AD57" s="45"/>
      <c r="AE57" s="45"/>
      <c r="AF57" s="45"/>
      <c r="AG57" s="45"/>
      <c r="AH57" s="45"/>
      <c r="AI57" s="45"/>
    </row>
    <row r="58" spans="7:35">
      <c r="G58" s="45"/>
      <c r="H58" s="17"/>
      <c r="I58" s="17"/>
      <c r="J58" s="17"/>
      <c r="K58" s="17"/>
      <c r="L58" s="17"/>
      <c r="M58" s="17"/>
      <c r="N58" s="45"/>
      <c r="O58" s="45"/>
      <c r="P58" s="45"/>
      <c r="Q58" s="45"/>
      <c r="R58" s="45"/>
      <c r="S58" s="45"/>
      <c r="T58" s="45"/>
      <c r="U58" s="45"/>
      <c r="V58" s="45"/>
      <c r="W58" s="45"/>
      <c r="X58" s="45"/>
      <c r="Y58" s="45"/>
      <c r="Z58" s="45"/>
      <c r="AA58" s="45"/>
      <c r="AB58" s="45"/>
      <c r="AC58" s="45"/>
      <c r="AD58" s="45"/>
      <c r="AE58" s="45"/>
      <c r="AF58" s="45"/>
      <c r="AG58" s="45"/>
      <c r="AH58" s="45"/>
      <c r="AI58" s="45"/>
    </row>
    <row r="59" spans="7:35">
      <c r="H59" s="17"/>
      <c r="I59" s="17"/>
      <c r="J59" s="17"/>
      <c r="K59" s="17"/>
      <c r="L59" s="17"/>
      <c r="M59" s="17"/>
      <c r="N59" s="45"/>
      <c r="O59" s="45"/>
      <c r="P59" s="45"/>
      <c r="Q59" s="45"/>
      <c r="R59" s="45"/>
      <c r="S59" s="45"/>
      <c r="T59" s="45"/>
      <c r="U59" s="45"/>
      <c r="V59" s="45"/>
      <c r="W59" s="45"/>
      <c r="X59" s="45"/>
      <c r="Y59" s="45"/>
      <c r="Z59" s="45"/>
      <c r="AA59" s="45"/>
      <c r="AB59" s="45"/>
      <c r="AC59" s="45"/>
      <c r="AD59" s="45"/>
      <c r="AE59" s="45"/>
      <c r="AF59" s="45"/>
      <c r="AG59" s="45"/>
      <c r="AH59" s="45"/>
      <c r="AI59" s="45"/>
    </row>
    <row r="60" spans="7:35">
      <c r="H60" s="17"/>
      <c r="I60" s="17"/>
      <c r="J60" s="17"/>
      <c r="K60" s="17"/>
      <c r="L60" s="17"/>
      <c r="M60" s="17"/>
      <c r="N60" s="45"/>
      <c r="O60" s="45"/>
      <c r="P60" s="45"/>
      <c r="Q60" s="45"/>
      <c r="R60" s="45"/>
      <c r="S60" s="45"/>
      <c r="T60" s="45"/>
      <c r="U60" s="45"/>
      <c r="V60" s="45"/>
      <c r="W60" s="45"/>
      <c r="X60" s="45"/>
      <c r="Y60" s="45"/>
      <c r="Z60" s="45"/>
      <c r="AA60" s="45"/>
      <c r="AB60" s="45"/>
      <c r="AC60" s="45"/>
      <c r="AD60" s="45"/>
      <c r="AE60" s="45"/>
      <c r="AF60" s="45"/>
      <c r="AG60" s="45"/>
      <c r="AH60" s="45"/>
      <c r="AI60" s="45"/>
    </row>
    <row r="61" spans="7:35">
      <c r="H61" s="17"/>
      <c r="I61" s="17"/>
      <c r="J61" s="17"/>
      <c r="K61" s="17"/>
      <c r="L61" s="17"/>
      <c r="M61" s="17"/>
      <c r="N61" s="45"/>
      <c r="O61" s="45"/>
      <c r="P61" s="45"/>
      <c r="Q61" s="45"/>
      <c r="R61" s="45"/>
      <c r="S61" s="45"/>
      <c r="T61" s="45"/>
      <c r="U61" s="45"/>
      <c r="V61" s="45"/>
      <c r="W61" s="45"/>
      <c r="X61" s="45"/>
      <c r="Y61" s="45"/>
      <c r="Z61" s="45"/>
      <c r="AA61" s="45"/>
      <c r="AB61" s="45"/>
      <c r="AC61" s="45"/>
      <c r="AD61" s="45"/>
      <c r="AE61" s="45"/>
      <c r="AF61" s="45"/>
      <c r="AG61" s="45"/>
      <c r="AH61" s="45"/>
      <c r="AI61" s="45"/>
    </row>
    <row r="62" spans="7:35">
      <c r="N62" s="45"/>
      <c r="O62" s="45"/>
      <c r="P62" s="45"/>
      <c r="Q62" s="45"/>
      <c r="R62" s="45"/>
      <c r="S62" s="45"/>
      <c r="T62" s="45"/>
      <c r="U62" s="45"/>
      <c r="V62" s="45"/>
      <c r="W62" s="45"/>
      <c r="X62" s="45"/>
      <c r="Y62" s="45"/>
      <c r="Z62" s="45"/>
      <c r="AA62" s="45"/>
      <c r="AB62" s="45"/>
      <c r="AC62" s="45"/>
      <c r="AD62" s="45"/>
      <c r="AE62" s="45"/>
      <c r="AF62" s="45"/>
      <c r="AG62" s="45"/>
      <c r="AH62" s="45"/>
      <c r="AI62" s="45"/>
    </row>
  </sheetData>
  <pageMargins left="0.7" right="0.7" top="0.75" bottom="0.75" header="0.3" footer="0.3"/>
  <drawing r:id="rId1"/>
  <legacy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04163-D446-4C1C-B66B-4FFCC86CC30E}">
  <sheetPr codeName="Sheet1"/>
  <dimension ref="A2:Q37"/>
  <sheetViews>
    <sheetView topLeftCell="A10" workbookViewId="0">
      <selection activeCell="F18" sqref="F18"/>
    </sheetView>
  </sheetViews>
  <sheetFormatPr defaultRowHeight="14.4"/>
  <cols>
    <col min="2" max="2" width="16.6640625" style="3" customWidth="1"/>
    <col min="3" max="3" width="16.33203125" style="2" customWidth="1"/>
    <col min="4" max="4" width="20.88671875" style="1" bestFit="1" customWidth="1"/>
    <col min="5" max="5" width="14.88671875" style="1" customWidth="1"/>
    <col min="6" max="6" width="19.109375" style="6" customWidth="1"/>
    <col min="7" max="7" width="15.33203125" style="6" customWidth="1"/>
    <col min="8" max="8" width="14.109375" style="28" customWidth="1"/>
    <col min="9" max="9" width="17.5546875" customWidth="1"/>
    <col min="10" max="10" width="10.77734375" bestFit="1" customWidth="1"/>
    <col min="11" max="11" width="13.77734375" bestFit="1" customWidth="1"/>
    <col min="13" max="13" width="26.33203125" bestFit="1" customWidth="1"/>
    <col min="14" max="14" width="16.88671875" bestFit="1" customWidth="1"/>
    <col min="15" max="15" width="13.77734375" bestFit="1" customWidth="1"/>
  </cols>
  <sheetData>
    <row r="2" spans="2:17" ht="15" thickBot="1">
      <c r="F2" s="49"/>
      <c r="G2" s="49"/>
      <c r="H2" s="50"/>
    </row>
    <row r="3" spans="2:17" ht="14.4" customHeight="1" thickTop="1">
      <c r="B3" s="60" t="s">
        <v>37</v>
      </c>
      <c r="C3" s="61"/>
      <c r="D3" s="61"/>
      <c r="E3" s="61"/>
      <c r="F3" s="64">
        <v>45741</v>
      </c>
      <c r="G3" s="65"/>
      <c r="H3" s="65"/>
      <c r="I3" s="65"/>
      <c r="J3" s="66"/>
      <c r="K3" s="53">
        <v>25</v>
      </c>
      <c r="L3" s="53" t="s">
        <v>41</v>
      </c>
    </row>
    <row r="4" spans="2:17" ht="14.4" customHeight="1" thickBot="1">
      <c r="B4" s="62"/>
      <c r="C4" s="63"/>
      <c r="D4" s="63"/>
      <c r="E4" s="63"/>
      <c r="F4" s="67"/>
      <c r="G4" s="68"/>
      <c r="H4" s="68"/>
      <c r="I4" s="68"/>
      <c r="J4" s="69"/>
      <c r="K4" s="53">
        <v>31</v>
      </c>
      <c r="L4" s="53" t="s">
        <v>42</v>
      </c>
    </row>
    <row r="5" spans="2:17" s="1" customFormat="1" ht="15" thickTop="1">
      <c r="B5" s="7" t="s">
        <v>4</v>
      </c>
      <c r="C5" s="8" t="s">
        <v>38</v>
      </c>
      <c r="D5" s="4" t="s">
        <v>7</v>
      </c>
      <c r="E5" s="4" t="s">
        <v>0</v>
      </c>
      <c r="F5" s="8" t="s">
        <v>8</v>
      </c>
      <c r="G5" s="8" t="s">
        <v>9</v>
      </c>
      <c r="H5" s="29" t="s">
        <v>28</v>
      </c>
      <c r="I5" s="8" t="s">
        <v>53</v>
      </c>
      <c r="J5" s="8" t="s">
        <v>35</v>
      </c>
      <c r="K5" s="8" t="s">
        <v>31</v>
      </c>
    </row>
    <row r="6" spans="2:17">
      <c r="B6" s="3" t="s">
        <v>43</v>
      </c>
      <c r="C6" s="2">
        <v>35000.699999999997</v>
      </c>
      <c r="D6" s="35">
        <v>1645355.12</v>
      </c>
      <c r="E6" s="1" t="s">
        <v>10</v>
      </c>
      <c r="F6" s="6" cm="1">
        <f t="array" ref="F6">_xlfn.IFS(D6&gt;=$Q$15,D6*$J$30,D6&lt;$Q$16,D6*$J$31,D6&gt;=$Q$17,D6*$J$32,D6&lt;$Q$18,D6*$J$33,D6&gt;=$Q$19,D6*$J$34)</f>
        <v>131628.40960000001</v>
      </c>
      <c r="G6" s="6" cm="1">
        <f t="array" ref="G6">_xlfn.IFS(F6&gt;=$Q$6,F6*$J$21,F6&lt;$Q$7,F6*$J$22,F6&gt;=$Q$8,F6*$J$23,F6&lt;$Q$9,F6*$J$24,F6&gt;=$Q$10,F6*$J$25,F6&lt;5000,F6*0)</f>
        <v>13162.840960000001</v>
      </c>
      <c r="H6" s="30">
        <f>Table2[[#This Row],[Commission(THB)]]*3%</f>
        <v>3948.852288</v>
      </c>
      <c r="I6" s="8">
        <f>(Table2[[#This Row],[Commission(THB)]]+Table2[[#This Row],[Bonus(THB)]])-Table2[[#This Row],[Tax (3%)]]</f>
        <v>140842.39827200002</v>
      </c>
      <c r="J6" s="27">
        <f>Table2[[#This Row],[MTD Sales(THB)]]/$D$16</f>
        <v>0.18926498379992945</v>
      </c>
      <c r="K6" s="6">
        <f>$E$23/10</f>
        <v>800000</v>
      </c>
      <c r="Q6" s="16">
        <v>20001</v>
      </c>
    </row>
    <row r="7" spans="2:17">
      <c r="B7" s="3" t="s">
        <v>44</v>
      </c>
      <c r="C7" s="2">
        <v>14600.25</v>
      </c>
      <c r="D7" s="21">
        <v>71198.539999999994</v>
      </c>
      <c r="E7" s="1" t="s">
        <v>14</v>
      </c>
      <c r="F7" s="6" cm="1">
        <f t="array" ref="F7">_xlfn.IFS(D7&gt;=$Q$15,D7*$J$30,D7&lt;$Q$16,D7*$J$31,D7&gt;=$Q$17,D7*$J$32,D7&lt;$Q$18,D7*$J$33,D7&gt;=$Q$19,D7*$J$34)</f>
        <v>3559.9269999999997</v>
      </c>
      <c r="G7" s="6" cm="1">
        <f t="array" ref="G7">_xlfn.IFS(F7&gt;=$Q$6,F7*$J$21,F7&lt;$Q$7,F7*$J$22,F7&gt;=$Q$8,F7*$J$23,F7&lt;$Q$9,F7*$J$24,F7&gt;=$Q$10,F7*$J$25,F7&lt;5000,F7*0)</f>
        <v>249.19489000000002</v>
      </c>
      <c r="H7" s="30">
        <f>Table2[[#This Row],[Commission(THB)]]*3%</f>
        <v>106.79780999999998</v>
      </c>
      <c r="I7" s="8">
        <f>(Table2[[#This Row],[Commission(THB)]]+Table2[[#This Row],[Bonus(THB)]])-Table2[[#This Row],[Tax (3%)]]</f>
        <v>3702.3240799999999</v>
      </c>
      <c r="J7" s="27">
        <f>Table2[[#This Row],[MTD Sales(THB)]]/$D$16</f>
        <v>8.1899587243382619E-3</v>
      </c>
      <c r="K7" s="6">
        <f t="shared" ref="K6:K15" si="0">$E$23/10</f>
        <v>800000</v>
      </c>
      <c r="Q7" s="16">
        <v>20000</v>
      </c>
    </row>
    <row r="8" spans="2:17">
      <c r="B8" s="3" t="s">
        <v>45</v>
      </c>
      <c r="C8" s="2">
        <v>8425.1200000000008</v>
      </c>
      <c r="D8" s="21">
        <v>565852.56999999995</v>
      </c>
      <c r="E8" s="1" t="s">
        <v>13</v>
      </c>
      <c r="F8" s="6" cm="1">
        <f t="array" ref="F8">_xlfn.IFS(D8&gt;=$Q$15,D8*$J$30,D8&lt;$Q$16,D8*$J$31,D8&gt;=$Q$17,D8*$J$32,D8&lt;$Q$18,D8*$J$33,D8&gt;=$Q$19,D8*$J$34)</f>
        <v>28292.628499999999</v>
      </c>
      <c r="G8" s="6" cm="1">
        <f t="array" ref="G8">_xlfn.IFS(F8&gt;=$Q$6,F8*$J$21,F8&lt;$Q$7,F8*$J$22,F8&gt;=$Q$8,F8*$J$23,F8&lt;$Q$9,F8*$J$24,F8&gt;=$Q$10,F8*$J$25,F8&lt;5000,F8*0)</f>
        <v>2829.2628500000001</v>
      </c>
      <c r="H8" s="30">
        <f>Table2[[#This Row],[Commission(THB)]]*3%</f>
        <v>848.77885499999991</v>
      </c>
      <c r="I8" s="8">
        <f>(Table2[[#This Row],[Commission(THB)]]+Table2[[#This Row],[Bonus(THB)]])-Table2[[#This Row],[Tax (3%)]]</f>
        <v>30273.112494999998</v>
      </c>
      <c r="J8" s="27">
        <f>Table2[[#This Row],[MTD Sales(THB)]]/$D$16</f>
        <v>6.5089946961843975E-2</v>
      </c>
      <c r="K8" s="6">
        <f t="shared" si="0"/>
        <v>800000</v>
      </c>
      <c r="Q8" s="16">
        <v>10001</v>
      </c>
    </row>
    <row r="9" spans="2:17">
      <c r="B9" s="3" t="s">
        <v>46</v>
      </c>
      <c r="C9" s="2">
        <v>12540.14</v>
      </c>
      <c r="D9" s="21">
        <v>807982.28</v>
      </c>
      <c r="E9" s="1" t="s">
        <v>12</v>
      </c>
      <c r="F9" s="6" cm="1">
        <f t="array" ref="F9">_xlfn.IFS(D9&gt;=$Q$15,D9*$J$30,D9&lt;$Q$16,D9*$J$31,D9&gt;=$Q$17,D9*$J$32,D9&lt;$Q$18,D9*$J$33,D9&gt;=$Q$19,D9*$J$34)</f>
        <v>40399.114000000001</v>
      </c>
      <c r="G9" s="6" cm="1">
        <f t="array" ref="G9">_xlfn.IFS(F9&gt;=$Q$6,F9*$J$21,F9&lt;$Q$7,F9*$J$22,F9&gt;=$Q$8,F9*$J$23,F9&lt;$Q$9,F9*$J$24,F9&gt;=$Q$10,F9*$J$25,F9&lt;5000,F9*0)</f>
        <v>4039.9114000000004</v>
      </c>
      <c r="H9" s="30">
        <f>Table2[[#This Row],[Commission(THB)]]*3%</f>
        <v>1211.97342</v>
      </c>
      <c r="I9" s="8">
        <f>(Table2[[#This Row],[Commission(THB)]]+Table2[[#This Row],[Bonus(THB)]])-Table2[[#This Row],[Tax (3%)]]</f>
        <v>43227.051979999997</v>
      </c>
      <c r="J9" s="27">
        <f>Table2[[#This Row],[MTD Sales(THB)]]/$D$16</f>
        <v>9.2942095767648059E-2</v>
      </c>
      <c r="K9" s="6">
        <f t="shared" si="0"/>
        <v>800000</v>
      </c>
      <c r="Q9" s="16">
        <v>10000</v>
      </c>
    </row>
    <row r="10" spans="2:17">
      <c r="B10" s="3" t="s">
        <v>47</v>
      </c>
      <c r="C10" s="2">
        <v>9012.1200000000008</v>
      </c>
      <c r="D10" s="21">
        <v>1167334.6200000001</v>
      </c>
      <c r="E10" s="1" t="s">
        <v>12</v>
      </c>
      <c r="F10" s="6" cm="1">
        <f t="array" ref="F10">_xlfn.IFS(D10&gt;=$Q$15,D10*$J$30,D10&lt;$Q$16,D10*$J$31,D10&gt;=$Q$17,D10*$J$32,D10&lt;$Q$18,D10*$J$33,D10&gt;=$Q$19,D10*$J$34)</f>
        <v>93386.769600000014</v>
      </c>
      <c r="G10" s="6" cm="1">
        <f t="array" ref="G10">_xlfn.IFS(F10&gt;=$Q$6,F10*$J$21,F10&lt;$Q$7,F10*$J$22,F10&gt;=$Q$8,F10*$J$23,F10&lt;$Q$9,F10*$J$24,F10&gt;=$Q$10,F10*$J$25,F10&lt;5000,F10*0)</f>
        <v>9338.6769600000025</v>
      </c>
      <c r="H10" s="30">
        <f>Table2[[#This Row],[Commission(THB)]]*3%</f>
        <v>2801.6030880000003</v>
      </c>
      <c r="I10" s="8">
        <f>(Table2[[#This Row],[Commission(THB)]]+Table2[[#This Row],[Bonus(THB)]])-Table2[[#This Row],[Tax (3%)]]</f>
        <v>99923.843472000008</v>
      </c>
      <c r="J10" s="27">
        <f>Table2[[#This Row],[MTD Sales(THB)]]/$D$16</f>
        <v>0.13427834833819755</v>
      </c>
      <c r="K10" s="6">
        <f t="shared" si="0"/>
        <v>800000</v>
      </c>
      <c r="Q10" s="16">
        <v>5000</v>
      </c>
    </row>
    <row r="11" spans="2:17">
      <c r="B11" s="3" t="s">
        <v>50</v>
      </c>
      <c r="C11" s="2">
        <v>13003.3</v>
      </c>
      <c r="D11" s="21">
        <v>510195.75</v>
      </c>
      <c r="E11" s="1" t="s">
        <v>14</v>
      </c>
      <c r="F11" s="6" cm="1">
        <f t="array" ref="F11">_xlfn.IFS(D11&gt;=$Q$15,D11*$J$30,D11&lt;$Q$16,D11*$J$31,D11&gt;=$Q$17,D11*$J$32,D11&lt;$Q$18,D11*$J$33,D11&gt;=$Q$19,D11*$J$34)</f>
        <v>25509.787500000002</v>
      </c>
      <c r="G11" s="6" cm="1">
        <f t="array" ref="G11">_xlfn.IFS(F11&gt;=$Q$6,F11*$J$21,F11&lt;$Q$7,F11*$J$22,F11&gt;=$Q$8,F11*$J$23,F11&lt;$Q$9,F11*$J$24,F11&gt;=$Q$10,F11*$J$25,F11&lt;5000,F11*0)</f>
        <v>2550.9787500000002</v>
      </c>
      <c r="H11" s="30">
        <f>Table2[[#This Row],[Commission(THB)]]*3%</f>
        <v>765.29362500000002</v>
      </c>
      <c r="I11" s="8">
        <f>(Table2[[#This Row],[Commission(THB)]]+Table2[[#This Row],[Bonus(THB)]])-Table2[[#This Row],[Tax (3%)]]</f>
        <v>27295.472625000002</v>
      </c>
      <c r="J11" s="27">
        <f>Table2[[#This Row],[MTD Sales(THB)]]/$D$16</f>
        <v>5.8687750252081054E-2</v>
      </c>
      <c r="K11" s="6">
        <f t="shared" si="0"/>
        <v>800000</v>
      </c>
      <c r="Q11" s="17"/>
    </row>
    <row r="12" spans="2:17">
      <c r="B12" s="3" t="s">
        <v>48</v>
      </c>
      <c r="C12" s="2">
        <v>26057.1</v>
      </c>
      <c r="D12" s="21">
        <v>746299.67</v>
      </c>
      <c r="E12" s="1" t="s">
        <v>11</v>
      </c>
      <c r="F12" s="6" cm="1">
        <f t="array" ref="F12">_xlfn.IFS(D12&gt;=$Q$15,D12*$J$30,D12&lt;$Q$16,D12*$J$31,D12&gt;=$Q$17,D12*$J$32,D12&lt;$Q$18,D12*$J$33,D12&gt;=$Q$19,D12*$J$34)</f>
        <v>37314.983500000002</v>
      </c>
      <c r="G12" s="6" cm="1">
        <f t="array" ref="G12">_xlfn.IFS(F12&gt;=$Q$6,F12*$J$21,F12&lt;$Q$7,F12*$J$22,F12&gt;=$Q$8,F12*$J$23,F12&lt;$Q$9,F12*$J$24,F12&gt;=$Q$10,F12*$J$25,F12&lt;5000,F12*0)</f>
        <v>3731.4983500000003</v>
      </c>
      <c r="H12" s="30">
        <f>Table2[[#This Row],[Commission(THB)]]*3%</f>
        <v>1119.449505</v>
      </c>
      <c r="I12" s="8">
        <f>(Table2[[#This Row],[Commission(THB)]]+Table2[[#This Row],[Bonus(THB)]])-Table2[[#This Row],[Tax (3%)]]</f>
        <v>39927.032345000007</v>
      </c>
      <c r="J12" s="27">
        <f>Table2[[#This Row],[MTD Sales(THB)]]/$D$16</f>
        <v>8.5846753223974351E-2</v>
      </c>
      <c r="K12" s="6">
        <f t="shared" si="0"/>
        <v>800000</v>
      </c>
      <c r="Q12" s="17"/>
    </row>
    <row r="13" spans="2:17">
      <c r="B13" s="3" t="s">
        <v>49</v>
      </c>
      <c r="C13" s="2">
        <v>8924.89</v>
      </c>
      <c r="D13" s="21">
        <v>1645986.35</v>
      </c>
      <c r="E13" s="1" t="s">
        <v>10</v>
      </c>
      <c r="F13" s="6" cm="1">
        <f t="array" ref="F13">_xlfn.IFS(D13&gt;=$Q$15,D13*$J$30,D13&lt;$Q$16,D13*$J$31,D13&gt;=$Q$17,D13*$J$32,D13&lt;$Q$18,D13*$J$33,D13&gt;=$Q$19,D13*$J$34)</f>
        <v>131678.908</v>
      </c>
      <c r="G13" s="6" cm="1">
        <f t="array" ref="G13">_xlfn.IFS(F13&gt;=$Q$6,F13*$J$21,F13&lt;$Q$7,F13*$J$22,F13&gt;=$Q$8,F13*$J$23,F13&lt;$Q$9,F13*$J$24,F13&gt;=$Q$10,F13*$J$25,F13&lt;5000,F13*0)</f>
        <v>13167.890800000001</v>
      </c>
      <c r="H13" s="30">
        <f>Table2[[#This Row],[Commission(THB)]]*3%</f>
        <v>3950.3672399999996</v>
      </c>
      <c r="I13" s="8">
        <f>(Table2[[#This Row],[Commission(THB)]]+Table2[[#This Row],[Bonus(THB)]])-Table2[[#This Row],[Tax (3%)]]</f>
        <v>140896.43156</v>
      </c>
      <c r="J13" s="27">
        <f>Table2[[#This Row],[MTD Sales(THB)]]/$D$16</f>
        <v>0.18933759410409531</v>
      </c>
      <c r="K13" s="6">
        <f t="shared" si="0"/>
        <v>800000</v>
      </c>
      <c r="Q13" s="17"/>
    </row>
    <row r="14" spans="2:17">
      <c r="B14" s="3" t="s">
        <v>51</v>
      </c>
      <c r="C14" s="2">
        <v>7696.43</v>
      </c>
      <c r="D14" s="21">
        <v>675643.22</v>
      </c>
      <c r="E14" s="1" t="s">
        <v>11</v>
      </c>
      <c r="F14" s="6" cm="1">
        <f t="array" ref="F14">_xlfn.IFS(D14&gt;=$Q$15,D14*$J$30,D14&lt;$Q$16,D14*$J$31,D14&gt;=$Q$17,D14*$J$32,D14&lt;$Q$18,D14*$J$33,D14&gt;=$Q$19,D14*$J$34)</f>
        <v>33782.161</v>
      </c>
      <c r="G14" s="6" cm="1">
        <f t="array" ref="G14">_xlfn.IFS(F14&gt;=$Q$6,F14*$J$21,F14&lt;$Q$7,F14*$J$22,F14&gt;=$Q$8,F14*$J$23,F14&lt;$Q$9,F14*$J$24,F14&gt;=$Q$10,F14*$J$25,F14&lt;5000,F14*0)</f>
        <v>3378.2161000000001</v>
      </c>
      <c r="H14" s="30">
        <f>Table2[[#This Row],[Commission(THB)]]*3%</f>
        <v>1013.46483</v>
      </c>
      <c r="I14" s="8">
        <f>(Table2[[#This Row],[Commission(THB)]]+Table2[[#This Row],[Bonus(THB)]])-Table2[[#This Row],[Tax (3%)]]</f>
        <v>36146.912270000001</v>
      </c>
      <c r="J14" s="27">
        <f>Table2[[#This Row],[MTD Sales(THB)]]/$D$16</f>
        <v>7.7719151041285336E-2</v>
      </c>
      <c r="K14" s="6">
        <f t="shared" si="0"/>
        <v>800000</v>
      </c>
      <c r="Q14" s="17"/>
    </row>
    <row r="15" spans="2:17">
      <c r="B15" s="3" t="s">
        <v>52</v>
      </c>
      <c r="C15" s="2">
        <v>23900.94</v>
      </c>
      <c r="D15" s="21">
        <v>857546.12</v>
      </c>
      <c r="E15" s="1" t="s">
        <v>13</v>
      </c>
      <c r="F15" s="6" cm="1">
        <f t="array" ref="F15">_xlfn.IFS(D15&gt;=$Q$15,D15*$J$30,D15&lt;$Q$16,D15*$J$31,D15&gt;=$Q$17,D15*$J$32,D15&lt;$Q$18,D15*$J$33,D15&gt;=$Q$19,D15*$J$34)</f>
        <v>42877.306000000004</v>
      </c>
      <c r="G15" s="6" cm="1">
        <f t="array" ref="G15">_xlfn.IFS(F15&gt;=$Q$6,F15*$J$21,F15&lt;$Q$7,F15*$J$22,F15&gt;=$Q$8,F15*$J$23,F15&lt;$Q$9,F15*$J$24,F15&gt;=$Q$10,F15*$J$25,F15&lt;5000,F15*0)</f>
        <v>4287.7306000000008</v>
      </c>
      <c r="H15" s="30">
        <f>Table2[[#This Row],[Commission(THB)]]*3%</f>
        <v>1286.3191800000002</v>
      </c>
      <c r="I15" s="8">
        <f>(Table2[[#This Row],[Commission(THB)]]+Table2[[#This Row],[Bonus(THB)]])-Table2[[#This Row],[Tax (3%)]]</f>
        <v>45878.717420000008</v>
      </c>
      <c r="J15" s="27">
        <f>Table2[[#This Row],[MTD Sales(THB)]]/$D$16</f>
        <v>9.8643417786606666E-2</v>
      </c>
      <c r="K15" s="6">
        <f t="shared" si="0"/>
        <v>800000</v>
      </c>
      <c r="Q15" s="16">
        <v>1000001</v>
      </c>
    </row>
    <row r="16" spans="2:17">
      <c r="B16" s="7" t="s">
        <v>27</v>
      </c>
      <c r="C16" s="18">
        <f>C6+C7+C8+C9+C10+C11+C12+C13+C14+C15</f>
        <v>159160.99</v>
      </c>
      <c r="D16" s="18">
        <f>D6+D7+D8+D9+D10+D11+D12+D13+D14+D15</f>
        <v>8693394.2400000002</v>
      </c>
      <c r="E16" s="19"/>
      <c r="F16" s="20" cm="1">
        <f t="array" ref="F16">_xlfn.IFS(D16&gt;=$Q$15,D16*$J$30,D16&lt;$Q$16,D16*$J$31,D16&gt;=$Q$17,D16*$J$32,D16&lt;$Q$18,D16*$J$33,D16&gt;=$Q$19,D16*$J$34)</f>
        <v>695471.5392</v>
      </c>
      <c r="G16" s="20" cm="1">
        <f t="array" ref="G16">_xlfn.IFS(F16&gt;=$Q$6,F16*$J$21,F16&lt;$Q$7,F16*$J$22,F16&gt;=$Q$8,F16*$J$23,F16&lt;$Q$9,F16*$J$24,F16&gt;=$Q$10,F16*$J$25,F16&lt;5000,F16*0)</f>
        <v>69547.153919999997</v>
      </c>
      <c r="H16" s="70">
        <f>Table2[[#This Row],[Commission(THB)]]*3%</f>
        <v>20864.146175999998</v>
      </c>
      <c r="I16" s="8">
        <f>(Table2[[#This Row],[Commission(THB)]]+Table2[[#This Row],[Bonus(THB)]])-Table2[[#This Row],[Tax (3%)]]</f>
        <v>744154.54694399994</v>
      </c>
      <c r="J16" s="51">
        <f>Table2[[#This Row],[MTD Sales(THB)]]/$D$16</f>
        <v>1</v>
      </c>
      <c r="K16" s="52">
        <f>SUM(K6:K15)</f>
        <v>8000000</v>
      </c>
      <c r="Q16" s="16">
        <v>1000000</v>
      </c>
    </row>
    <row r="17" spans="1:17">
      <c r="D17" s="6"/>
      <c r="Q17" s="16">
        <v>500001</v>
      </c>
    </row>
    <row r="18" spans="1:17" ht="15" thickBot="1">
      <c r="K18" s="5"/>
      <c r="Q18" s="16">
        <v>500000</v>
      </c>
    </row>
    <row r="19" spans="1:17" ht="15" thickTop="1">
      <c r="B19" s="3" t="s">
        <v>29</v>
      </c>
      <c r="C19" s="6" t="s">
        <v>2</v>
      </c>
      <c r="D19" s="1" t="s">
        <v>30</v>
      </c>
      <c r="E19" s="1" t="s">
        <v>39</v>
      </c>
      <c r="F19" s="6" t="s">
        <v>32</v>
      </c>
      <c r="G19" s="6" t="s">
        <v>33</v>
      </c>
      <c r="I19" s="56" t="s">
        <v>6</v>
      </c>
      <c r="J19" s="57"/>
      <c r="L19" s="1"/>
      <c r="Q19" s="16">
        <v>100000</v>
      </c>
    </row>
    <row r="20" spans="1:17">
      <c r="B20" s="22">
        <v>45597</v>
      </c>
      <c r="C20" s="2">
        <v>4824479.2300000004</v>
      </c>
      <c r="D20" s="27">
        <f>(C21/C20)-1</f>
        <v>0.21946731647552342</v>
      </c>
      <c r="E20" s="6">
        <v>5000000</v>
      </c>
      <c r="F20" s="43">
        <f>Table5[[#This Row],[Sale]]-Table5[[#This Row],[Total Target]]</f>
        <v>-175520.76999999955</v>
      </c>
      <c r="G20" s="27">
        <f>(E21/Table5[[#This Row],[Total Target]])-1</f>
        <v>0.19999999999999996</v>
      </c>
      <c r="I20" s="33" t="s">
        <v>2</v>
      </c>
      <c r="J20" s="34" t="s">
        <v>1</v>
      </c>
      <c r="K20" s="1"/>
    </row>
    <row r="21" spans="1:17">
      <c r="B21" s="22">
        <v>45627</v>
      </c>
      <c r="C21" s="2">
        <v>5883294.7400000002</v>
      </c>
      <c r="D21" s="27">
        <f>(C22/C21)-1</f>
        <v>0.10431032901132542</v>
      </c>
      <c r="E21" s="6">
        <v>6000000</v>
      </c>
      <c r="F21" s="43">
        <f>Table5[[#This Row],[Sale]]-Table5[[#This Row],[Total Target]]</f>
        <v>-116705.25999999978</v>
      </c>
      <c r="G21" s="27">
        <f>(E22/Table5[[#This Row],[Total Target]])-1</f>
        <v>0.16666666666666674</v>
      </c>
      <c r="I21" s="9" t="s">
        <v>16</v>
      </c>
      <c r="J21" s="10">
        <v>0.1</v>
      </c>
      <c r="K21" t="s">
        <v>25</v>
      </c>
    </row>
    <row r="22" spans="1:17">
      <c r="B22" s="22">
        <v>45658</v>
      </c>
      <c r="C22" s="2">
        <v>6496983.1500000004</v>
      </c>
      <c r="D22" s="27">
        <f>(C23/C22)-1</f>
        <v>0.33806630543593141</v>
      </c>
      <c r="E22" s="6">
        <v>7000000</v>
      </c>
      <c r="F22" s="43">
        <f>Table5[[#This Row],[Sale]]-Table5[[#This Row],[Total Target]]</f>
        <v>-503016.84999999963</v>
      </c>
      <c r="G22" s="27">
        <f>(E23/Table5[[#This Row],[Total Target]])-1</f>
        <v>0.14285714285714279</v>
      </c>
      <c r="I22" s="9" t="s">
        <v>20</v>
      </c>
      <c r="J22" s="10">
        <v>7.0000000000000007E-2</v>
      </c>
      <c r="K22" t="s">
        <v>25</v>
      </c>
    </row>
    <row r="23" spans="1:17">
      <c r="B23" s="22">
        <v>45689</v>
      </c>
      <c r="C23" s="2">
        <f>D16</f>
        <v>8693394.2400000002</v>
      </c>
      <c r="D23" s="27">
        <f>(C24/C23)-1</f>
        <v>-0.19354838709677424</v>
      </c>
      <c r="E23" s="6">
        <v>8000000</v>
      </c>
      <c r="F23" s="43">
        <f>Table5[[#This Row],[Sale]]-Table5[[#This Row],[Total Target]]</f>
        <v>693394.24000000022</v>
      </c>
      <c r="G23" s="27">
        <f>(E24/Table5[[#This Row],[Total Target]])-1</f>
        <v>-1</v>
      </c>
      <c r="I23" s="11" t="s">
        <v>19</v>
      </c>
      <c r="J23" s="10">
        <v>7.0000000000000007E-2</v>
      </c>
      <c r="K23" t="s">
        <v>25</v>
      </c>
    </row>
    <row r="24" spans="1:17">
      <c r="A24" s="71" t="s">
        <v>40</v>
      </c>
      <c r="B24" s="55">
        <v>45717</v>
      </c>
      <c r="C24" s="54">
        <f>(C23*K3/K4)</f>
        <v>7010801.8064516131</v>
      </c>
      <c r="D24" s="27"/>
      <c r="E24" s="6"/>
      <c r="F24" s="43"/>
      <c r="I24" s="9" t="s">
        <v>18</v>
      </c>
      <c r="J24" s="10">
        <v>0.03</v>
      </c>
      <c r="K24" t="s">
        <v>25</v>
      </c>
    </row>
    <row r="25" spans="1:17">
      <c r="I25" s="12" t="s">
        <v>17</v>
      </c>
      <c r="J25" s="10">
        <v>0.03</v>
      </c>
      <c r="K25" t="s">
        <v>25</v>
      </c>
    </row>
    <row r="26" spans="1:17" ht="15" thickBot="1">
      <c r="B26" s="3" t="s">
        <v>34</v>
      </c>
      <c r="C26" s="6" t="s">
        <v>2</v>
      </c>
      <c r="D26" s="1" t="s">
        <v>35</v>
      </c>
      <c r="I26" s="23" t="s">
        <v>3</v>
      </c>
      <c r="J26" s="24">
        <v>0</v>
      </c>
    </row>
    <row r="27" spans="1:17" ht="15.6" thickTop="1" thickBot="1">
      <c r="B27" s="3" t="s">
        <v>10</v>
      </c>
      <c r="C27" s="2">
        <f>SUMIFS(C2:C11,E2:E11,Table6[[#This Row],[Sales on region]])</f>
        <v>35000.699999999997</v>
      </c>
      <c r="D27" s="27">
        <f>Table6[[#This Row],[Sale]]/$C$32</f>
        <v>0.27704638993610325</v>
      </c>
      <c r="I27" s="1"/>
      <c r="J27" s="1"/>
    </row>
    <row r="28" spans="1:17" ht="15" thickTop="1">
      <c r="B28" s="3" t="s">
        <v>14</v>
      </c>
      <c r="C28" s="2">
        <f>SUMIFS(C3:C12,E3:E12,Table6[[#This Row],[Sales on region]])</f>
        <v>27603.55</v>
      </c>
      <c r="D28" s="27">
        <f>Table6[[#This Row],[Sale]]/$C$32</f>
        <v>0.21849459802006027</v>
      </c>
      <c r="I28" s="58" t="s">
        <v>5</v>
      </c>
      <c r="J28" s="59"/>
    </row>
    <row r="29" spans="1:17">
      <c r="B29" s="3" t="s">
        <v>13</v>
      </c>
      <c r="C29" s="2">
        <f>SUMIFS(C4:C13,E4:E13,Table6[[#This Row],[Sales on region]])</f>
        <v>8425.1200000000008</v>
      </c>
      <c r="D29" s="27">
        <f>Table6[[#This Row],[Sale]]/$C$32</f>
        <v>6.668863996372823E-2</v>
      </c>
      <c r="I29" s="31" t="s">
        <v>2</v>
      </c>
      <c r="J29" s="32" t="s">
        <v>1</v>
      </c>
    </row>
    <row r="30" spans="1:17">
      <c r="B30" s="3" t="s">
        <v>12</v>
      </c>
      <c r="C30" s="2">
        <f>SUMIFS(C5:C14,E5:E14,Table6[[#This Row],[Sales on region]])</f>
        <v>21552.260000000002</v>
      </c>
      <c r="D30" s="27">
        <f>Table6[[#This Row],[Sale]]/$C$32</f>
        <v>0.17059589745245901</v>
      </c>
      <c r="I30" s="13" t="s">
        <v>15</v>
      </c>
      <c r="J30" s="14">
        <v>0.08</v>
      </c>
      <c r="K30" t="s">
        <v>26</v>
      </c>
    </row>
    <row r="31" spans="1:17">
      <c r="B31" s="3" t="s">
        <v>11</v>
      </c>
      <c r="C31" s="2">
        <f>SUMIFS(C6:C15,E6:E15,Table6[[#This Row],[Sales on region]])</f>
        <v>33753.53</v>
      </c>
      <c r="D31" s="27">
        <f>Table6[[#This Row],[Sale]]/$C$32</f>
        <v>0.26717447462764915</v>
      </c>
      <c r="I31" s="13" t="s">
        <v>23</v>
      </c>
      <c r="J31" s="14">
        <v>0.05</v>
      </c>
      <c r="K31" t="s">
        <v>26</v>
      </c>
    </row>
    <row r="32" spans="1:17">
      <c r="B32" s="7" t="s">
        <v>36</v>
      </c>
      <c r="C32" s="7">
        <f>SUM(C27+C28+C29+C30+C31)</f>
        <v>126335.16</v>
      </c>
      <c r="D32" s="44">
        <f>Table6[[#This Row],[Sale]]/$C$32</f>
        <v>1</v>
      </c>
      <c r="I32" s="11" t="s">
        <v>24</v>
      </c>
      <c r="J32" s="14">
        <v>0.05</v>
      </c>
      <c r="K32" t="s">
        <v>26</v>
      </c>
    </row>
    <row r="33" spans="3:14">
      <c r="C33" s="3"/>
      <c r="I33" s="13" t="s">
        <v>21</v>
      </c>
      <c r="J33" s="14">
        <v>0.02</v>
      </c>
      <c r="K33" t="s">
        <v>26</v>
      </c>
    </row>
    <row r="34" spans="3:14">
      <c r="C34" s="3"/>
      <c r="I34" s="15" t="s">
        <v>22</v>
      </c>
      <c r="J34" s="14">
        <v>0.02</v>
      </c>
      <c r="K34" t="s">
        <v>26</v>
      </c>
    </row>
    <row r="35" spans="3:14" ht="15" thickBot="1">
      <c r="C35" s="3"/>
      <c r="I35" s="25" t="s">
        <v>3</v>
      </c>
      <c r="J35" s="26">
        <v>0</v>
      </c>
      <c r="M35" s="1"/>
      <c r="N35" s="1"/>
    </row>
    <row r="36" spans="3:14" ht="15" thickTop="1">
      <c r="C36" s="3"/>
    </row>
    <row r="37" spans="3:14">
      <c r="C37" s="3"/>
    </row>
  </sheetData>
  <mergeCells count="4">
    <mergeCell ref="I19:J19"/>
    <mergeCell ref="I28:J28"/>
    <mergeCell ref="B3:E4"/>
    <mergeCell ref="F3:J4"/>
  </mergeCells>
  <phoneticPr fontId="3" type="noConversion"/>
  <pageMargins left="0.7" right="0.7" top="0.75" bottom="0.75" header="0.3" footer="0.3"/>
  <pageSetup paperSize="9" orientation="portrait" r:id="rId1"/>
  <legacy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Dashboard</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2025-02-24T07:27:23Z</dcterms:created>
  <dcterms:modified xsi:type="dcterms:W3CDTF">2025-03-21T03:13:32Z</dcterms:modified>
</cp:coreProperties>
</file>