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uji" sheetId="1" r:id="rId4"/>
  </sheets>
  <definedNames/>
  <calcPr/>
  <extLst>
    <ext uri="GoogleSheetsCustomDataVersion1">
      <go:sheetsCustomData xmlns:go="http://customooxmlschemas.google.com/" r:id="rId5" roundtripDataSignature="AMtx7mgHhD4ExYuIugHNmBFzpszA3aBy7g=="/>
    </ext>
  </extLst>
</workbook>
</file>

<file path=xl/sharedStrings.xml><?xml version="1.0" encoding="utf-8"?>
<sst xmlns="http://schemas.openxmlformats.org/spreadsheetml/2006/main" count="1433" uniqueCount="1401">
  <si>
    <t>ID</t>
  </si>
  <si>
    <t>tanggal</t>
  </si>
  <si>
    <t>judul</t>
  </si>
  <si>
    <t>narasi</t>
  </si>
  <si>
    <t>nama file gambar</t>
  </si>
  <si>
    <t>judul_translate</t>
  </si>
  <si>
    <t>narasi_translate</t>
  </si>
  <si>
    <t>Narasi Tito Karnavian Berideologi Komunis Karena Pernah Disekolahkan Partai Komunis China di Beijing</t>
  </si>
  <si>
    <t>TITO KARNIVAN ITU BERIDIOLOGI KOMUNIS DIA BISA DI KATAKAN PKI KARENA DI PERNAH DI SEKOLAHLAH OLEH PARTAI KOMUNIS CHINA DI BAIJING</t>
  </si>
  <si>
    <t>238057.jpg</t>
  </si>
  <si>
    <t>Anies: Seberat beratnya Pekerjaan Akan terasa ringan Bila tidak di kerjakan</t>
  </si>
  <si>
    <t>Seberat beratnya Pekerjaan Akan terasa ringan Bila tidak di kerjakan</t>
  </si>
  <si>
    <t>238158.jpg</t>
  </si>
  <si>
    <t>Hindu di india Melemparkan Patung Buatan Mereka Ke Laut Karena Tidak Bisa Menolong Mereka Dari Corona</t>
  </si>
  <si>
    <t>Hindu di india melemparkan patung buatan mereka ke laut karena apa yang mereka lakukan tidak dapat membela mereka dari dari virus corona Maha Suci Allah, Tuhan Semesta Alam</t>
  </si>
  <si>
    <t>238865.jpg</t>
  </si>
  <si>
    <t>RSCM Praktekkan Penyedotan Plug  Vena/Saluran Darah</t>
  </si>
  <si>
    <t>Mulai Hari ini di RSCM mulai diPraktekkan Penyedotan Plug (Sumbatan) di Vena/Saluran Darah Ke Jantung, jadi Tidak Pake Ring atau Bypass lagi.
 Semoga Teknologi ini Membawa Khabar Gembira…, Khususnya bagi mereka yg Dideteksi Adanya Sumbatan tersebut. Jantung Koroner Tidak Selalu Harus Pasang Ring atau Operasi.</t>
  </si>
  <si>
    <t>248298.jpg</t>
  </si>
  <si>
    <t>Permohonan Kelonggaran Angsuran ke OJK</t>
  </si>
  <si>
    <t>Untuk sekedar info, Bagi anda yg punya ansuran/cicilan namun belum dapat kelonggaran dari leasing/pembiayaan silahkan buat pengajuan ke kantor OJK (Otoritas Jasa Keuangan) dengan proses secara online, mengingat pengajuan sangat padat silahkan buat pengajuan sebelum tgl 10 mei 2020, dan Untuk pengajuan silahkan hub (0293-316-825 / 082192769825 ) Insya allah anda akan dapat kelonggaran pembayaran ansuran/cicilan , sy harap dengan bantu share bisa menbantu saudara2 mengingat wabah corona blm stabil, terimah kasih.</t>
  </si>
  <si>
    <t>255176.jpg</t>
  </si>
  <si>
    <t>Aksi BEM se-Jabotabek hari ini</t>
  </si>
  <si>
    <t>Assalamua’laikum warahmatullahi wabarakatuh.
 Jangan lihat TV ndak ada ini…!!!
 Lihat Sosmed aja,kita viralkan…!!!</t>
  </si>
  <si>
    <t>267051.jpg</t>
  </si>
  <si>
    <t>Sinar Kosmik Berbahaya Radiasi</t>
  </si>
  <si>
    <t>Malam ini 00:30-03:30 pastikan untuk mematikan telepon: TV Singapura telah mengumumkan berita. Tolong selepas baca ini, lindungi diri anda. Beritahukan kerabat terkasih dan teman-teman. Hari ini malam dari 12:30-03:30, berbahaya, radiasi yang tinggi, sinar kosmik akan melewati dekat dengan bumi. Jadi matikan ponsel Anda. Jangan biarkan ponsel Anda dekat dengan tubuh Anda, dapat menyebabkan kerusakan jaringan tubuh . Silahkan cek Google NASA dan BBC News. Menebarkan pesan ini kepada semua yang kalian peduli. Src: spaceweather.com</t>
  </si>
  <si>
    <t>269336.jpg</t>
  </si>
  <si>
    <t>Pihak SMKN 12 Beri Klarifikasi Perihal Kabar Viral Tak Pasang Foto Presiden Joko Widodo</t>
  </si>
  <si>
    <t>Lokasi di SMKN 12 Jakarta Utara. Sekolah Negeri tapi tidak memasang foto Presiden…!!! 😡
 Mohon viralkan…!!!
 Sampai mereka memasang Foto Presiden dan sang Kepala Sekolah diproses hukum…!!!</t>
  </si>
  <si>
    <t>272438.jpg</t>
  </si>
  <si>
    <t>Pembuatan KTP Orang Gila Demi Ambisi Kekuasaan</t>
  </si>
  <si>
    <t>PARAH…MEMAKSAKAN HAL YANG TAK WAJAR TERUS DILAKUKAN DEMI AMBISI KEKUASAAN… Pembuatan KTP buat orang2 gila..Beneran ada di bekasi.</t>
  </si>
  <si>
    <t>282152.jpg</t>
  </si>
  <si>
    <t>Daniel Radcliffe Positiv Terinfeksi Corona Covid-19</t>
  </si>
  <si>
    <t>BREAKING: Daniel Radcliffe test posotive for coronavirus. The actor is said to be the first famous person to publicly confirmed.</t>
  </si>
  <si>
    <t>288490.jpg</t>
  </si>
  <si>
    <t>Big Data Cyber Security Indonesia sudah terpasang</t>
  </si>
  <si>
    <t>Menginformasikan kembali agar tak lupa, system (BDCS) Big Data Cyber Security Indonesia sdh terpasang , menyusul rencana WanTaNas RI (Dewan Pertahanan Nasional) yg akan mengambil semua informasi melalui Internet di Indonesia....</t>
  </si>
  <si>
    <t>293749.jpg</t>
  </si>
  <si>
    <t>Merakyatnya Jokowi - Jusuf Kalla, Ternyata Cuma Adegan di Depan Kamera Saja</t>
  </si>
  <si>
    <t>Eheum eheum benar sangat Merakyat
 Kamera Siap? Aktion!!
 Sempurna</t>
  </si>
  <si>
    <t>302429.jpg</t>
  </si>
  <si>
    <t>SMS Hadiah Lazada Birthday</t>
  </si>
  <si>
    <t>LAZADA_BIRTHDAY
Jual/Beli Online No 1
Ucapkan SELAMAT
Anda T’Pilih Pemenang
JUTAWAN: Rp. 125jt
ID: MP47AD7
Birthday 7th Lazada
Info:
www.gebyar-lazada.gg</t>
  </si>
  <si>
    <t>306699.jpg</t>
  </si>
  <si>
    <t>Takbiran Dilarang di Kota Bandung</t>
  </si>
  <si>
    <t>Astaghfirullah…
 .
 Kini takbiran pun dilarang, akan tetapi bakar lilin diizinkan
 .
 Mungkin nanti sholat pun dilarang jika dibiarkan terus menerus ??
 .
 Ya Allah terasa seperti tinggal di negara minoritas muslim ? padahal umat Islam mayoritas disini ?
 .
 Sedih liat nya ??</t>
  </si>
  <si>
    <t>310157.jpg</t>
  </si>
  <si>
    <t>Kota Cirebon Lockdown</t>
  </si>
  <si>
    <t>Besok Kota Cirebon Lockdown, akan ada penyekatan di 4 titik…Kalijaga, Ciperna, Tangkil dan Kedawung.. Beritahu kerabat/sodara yg sekiranya perlu diberitahu #dapet info barangkali bermanfaat</t>
  </si>
  <si>
    <t>320917.jpg</t>
  </si>
  <si>
    <t>AFI NIHAYA FARADISA LAKUKAN PLAGIAT</t>
  </si>
  <si>
    <t>Beredar postingan yang mengatakan bahwa AFI melakukan plagiat tulisan dari sebuah page Facebook
 Lembaga perlindungan konsumen CELEBES</t>
  </si>
  <si>
    <t>326548.jpg</t>
  </si>
  <si>
    <t>Foto Pesinden 2024</t>
  </si>
  <si>
    <t>PESINDEN 2024 NGAKUNYA SIH ASLI JAWA TAPI BO’ONG</t>
  </si>
  <si>
    <t>328041.jpg</t>
  </si>
  <si>
    <t>DITUDING GUNAKAN SPRINDIK PALSU OLEH FREDRICH YUNADI, KPK BERIKAN KLARIFIKASI</t>
  </si>
  <si>
    <t>Juru Bicara KPK, Febri Diansyah : “Saya kira mengada-ada. Sprindik itu asli, sah dan merupakan bagian yang tidak terpisahkan dari proses penyidikan yang terjadi kemarin,”.</t>
  </si>
  <si>
    <t>333711.jpg</t>
  </si>
  <si>
    <t>: Beredar Soal CPNS 2018 di Media Sosial</t>
  </si>
  <si>
    <t>Beredar Soal CPNS 2018 di Media Sosial</t>
  </si>
  <si>
    <t>342193.jpg</t>
  </si>
  <si>
    <t>Festival Layang-Layang KPU-Bawaslu, Sosialisasi Pilkada 2020 di Depok</t>
  </si>
  <si>
    <t>Langit Demokrasi Kota Depok SOSIALISASI PILKADA 2020 Festival Layang-Layang</t>
  </si>
  <si>
    <t>344548.jpg</t>
  </si>
  <si>
    <t>20-Agu-18</t>
  </si>
  <si>
    <t>Ponpes Bata-Bata Pamekasan Dukung Khilafah Gantikan Pancasila</t>
  </si>
  <si>
    <t>Unggahan tersebut diberi judul “Ulama muda pengasuh Bata Bata setuju gerakan politik idiologi Ganti Presiden Ganti Pancasila Jadi Khilafah. Dukung</t>
  </si>
  <si>
    <t>349152.jpg</t>
  </si>
  <si>
    <t>Video Jokowi Tidak Tahu Penyebab Kasus Corona Tembus 111 Ribu</t>
  </si>
  <si>
    <t>Kalau sebabnya saja gak tau… Gmana mau bikin solusinya. Pantesan harus keliatan sibuk, rupanya krn gak tau ap yg hrs d kerjakan.</t>
  </si>
  <si>
    <t>352464.jpg</t>
  </si>
  <si>
    <t>Ungkapan Hati BJ Habibie Soal Akhirat</t>
  </si>
  <si>
    <t>REALITA …..
 BJ HABIBIE
 Ternyata kembali ke nol …. tidak ada yang dapat dibanggakan didunia ini 😭😭😭😭 
 Ungkapan Hati BJ Habibie soal akhirat yang bikin merinding</t>
  </si>
  <si>
    <t>363218.jpg</t>
  </si>
  <si>
    <t>Yusril Ihza Mahendra Menangkan Gugatan HTI terhadap Pemerintah</t>
  </si>
  <si>
    <t>366393.jpg</t>
  </si>
  <si>
    <t>Empat Ton Telur Bansos Pemprov Jabar Membusuk di Gudang Penyimpanan Bulog Garut</t>
  </si>
  <si>
    <t>Bantuan sembako berupa beras, mie instan, telur, vitamin, minyak sayur, gula, dan terigu, masih tertahan di gudang Bulog Garut. Karena terlalu lama tersimpan di gudang dan tak didistribusikan, setidaknya empat ton telur membusuk dan harus diganti dengan yang baru. Sementara proses pendistribusian belum bisa dipastikan waktunya.</t>
  </si>
  <si>
    <t>377872.jpg</t>
  </si>
  <si>
    <t>Gambar Pria Asal Yaman Berhubungan Seks dengan Kambing ditangkap Polisi</t>
  </si>
  <si>
    <t>Astaga…Apa yg kau perbuat zik….Hik hik hik.Sungguh MEMALUKAN.</t>
  </si>
  <si>
    <t>385533.jpg</t>
  </si>
  <si>
    <t>Imbauan Walikota Solo, Kita Beli Tiket Kebun Binatang Jurug Karena Pengelola Sudah Tidak Sanggup Memberi Makan Binatang</t>
  </si>
  <si>
    <t>Walikota Solo menghimbau, bukan paksaan, kita2 ikut beli ticket bonbin Jurug. Hrg nya per lembar 20rb. Bisa digunakan kapan aja, sp akhir 2021.Pengelola tdk sanggup memberi makan binatang2 bonbin, spt harimau, singa, buaya, dll, karena tdk ada pengunjung dimasa covid19 ini. Monggo daftar disini. Siapa menabur, besok akan menuai</t>
  </si>
  <si>
    <t>385982.jpg</t>
  </si>
  <si>
    <t>Personil Polres Rokan Hulu Fredi Wesley Tulis Komentar Hasut</t>
  </si>
  <si>
    <t>Akun dengan nama Fredi Wesley yang menggunakan foto profil personel Polres Rokan Hulu, menuliskan komentar pada sebuah status berbau sara dan ujaran kebencian.</t>
  </si>
  <si>
    <t>391573.jpg</t>
  </si>
  <si>
    <t>Webinar Generasi Milenial Mencegah &amp; Mengatasi Virus Corona</t>
  </si>
  <si>
    <t>Minggu, 19 April 2020. Simak di:</t>
  </si>
  <si>
    <t>394466.jpg</t>
  </si>
  <si>
    <t>16-Agu-18</t>
  </si>
  <si>
    <t>Surat Mengatasnamakan Deputi BPOM terkait Iklan Ucapan Ultah BPOM ke-17</t>
  </si>
  <si>
    <t>Kepala Seksi Penyidikan BPOM Surabaya, Siti Amanah jika permintaan iklan ucapan HUT oleh BPOM kepada perusahaan tidak benar.</t>
  </si>
  <si>
    <t>398317.jpg</t>
  </si>
  <si>
    <t>Lampu bendera Lebanon dinyalakan di Piramida Mesir</t>
  </si>
  <si>
    <t>Lampu bendera Lebanon dinyalakan di Piramida Mesir untuk menunjukkan solidaritas pada musibah ledakan yang mengguncang ibu kota Beirut. Kementerian Pariwisata dan Antik Mesir membagikan foto-foto di Facebook yang menunjukkan piramida itu dan mengungkapkan belasungkawa pada Lebanon. #duniaislam #iniwstudies #beritaduniaislam #beritaterkini</t>
  </si>
  <si>
    <t>401548.jpg</t>
  </si>
  <si>
    <t>Informasi Cetak Kartu Baru UTBK 29 Juni 2020</t>
  </si>
  <si>
    <t>Halo, calon mahasiswa Indonesia! Dicatat ya guys !!! Biar gak usah tanya lagi Hari senin 29 juni Silakan cek portal.ltmpt.ac.id Untuk mendownload Kartu (UTBK BARU) Terima kasih . Share Ke Yang Lain Bagi Yang Belum Tau 🙂 Tetap semangat dan jaga kesehatan!”.</t>
  </si>
  <si>
    <t>410239.jpg</t>
  </si>
  <si>
    <t>Cengar-Cengir Selfie di Tengah Warga Jakarta yang Kebanjiran</t>
  </si>
  <si>
    <t>Cengar cengir selfie di tengah warga Jakarta yang kebanjiran</t>
  </si>
  <si>
    <t>419953.jpg</t>
  </si>
  <si>
    <t>: Masjid Raya DKI bersimbol Bintang David, Yahudi</t>
  </si>
  <si>
    <t>Masjid Raya DKI bersimbol Bintang David, Yahudi</t>
  </si>
  <si>
    <t>424945.jpg</t>
  </si>
  <si>
    <t>Sebuah Akun Facebook Minta Donasi Untuk Anak Penderita Kanker Tulang</t>
  </si>
  <si>
    <t>Bpk presiden RI tolong anak kakak saya, mengidap kanker tulang. Tak 
punya biaya untuk operasi, yang setiap hari menahan sakit dan menangis… 
sebelumnya kami sudah menghabiskan banyak biaya untuk berobat kesana 
kemari, tak kunjung da hasil, dokter katakan harus ambil tindakan bedah 
pada paha kanan nya…TOLONG lah kami orang susah ini pakk
karena kami orang susah pihak rumah sakit seperti tidak mau melayani 
kami. Tolong pak tolong kami.. kasihan pak.. kadang malam pahanya 
seperti di gerogoti didalam, sampai menggigil menahan sakit pak..</t>
  </si>
  <si>
    <t>431494.jpg</t>
  </si>
  <si>
    <t>Nusron Wahid Siap Diludahi Jika Peserta Aksi 212 Lebih dari 1000 Orang</t>
  </si>
  <si>
    <t>Nusron Wahid: “kalau Peserta Aksi 212 Lebih dari Seribu Orang Ludahi Muka Saya</t>
  </si>
  <si>
    <t>433707.jpg</t>
  </si>
  <si>
    <t>Mata Uang Rupiah Terpuruk</t>
  </si>
  <si>
    <t>Hari ini, Rabu (23/09/2015), nilai tukar rupiah terpuruk hingga sempat melewati Rp 14.700 per dolar AS.</t>
  </si>
  <si>
    <t>434161.jpg</t>
  </si>
  <si>
    <t>Pemerintah Stop Layanan KRL, MRT, LRT, dan Transjakarta di Jabodetabek Mulai 2 April 2020</t>
  </si>
  <si>
    <t>NEWS UPDATE Pemerintah Stop Layanan KRL,MRT,LRT,Transjakarta Hingga tutup Terminal di jabodetabek Mulai 2 April 2020 Sumber : IG Depok24jam</t>
  </si>
  <si>
    <t>435664.jpg</t>
  </si>
  <si>
    <t>Soda Kue Dicampur Madu Dapat Menyembuhkan Kanker</t>
  </si>
  <si>
    <t>SODA KUE + MADU = KANKER LENYAP</t>
  </si>
  <si>
    <t>441343.jpg</t>
  </si>
  <si>
    <t>Foto Mobil Esemka Berbahan Dasar Kayu</t>
  </si>
  <si>
    <t>Grup ini aku tinggalin dlu, mau pokus pilkada disolo,</t>
  </si>
  <si>
    <t>442762.jpg</t>
  </si>
  <si>
    <t>Suara Sumbang Korona, Haruskah Dipenjara?</t>
  </si>
  <si>
    <t>Suara Sumbang Korona haruskah dipenjara ? Kompas TV: Rosi | Live, 20 Agustus @ 20:00 WIB. Simak di:</t>
  </si>
  <si>
    <t>450588.jpg</t>
  </si>
  <si>
    <t>Video Doa Imam Besar Masjidil Haram Mekah Assyeikh Sudais terhadap Musibah Virus Corona</t>
  </si>
  <si>
    <t>Doa Assyeikh sudais imam besar masjidil haram mekah terhadap musibah virus corona yang melanda umat saat ini mari kita Aamiin kan Doa bersama… sebarkan</t>
  </si>
  <si>
    <t>451081.jpg</t>
  </si>
  <si>
    <t>Presiden Israel Ancam Indonesia Akan Jadikan Indonesia Seperti Palestina</t>
  </si>
  <si>
    <t>Viral!!! Presiden israel ancam indonesia</t>
  </si>
  <si>
    <t>475271.jpg</t>
  </si>
  <si>
    <t>Info Pemutihan Surat Izin Mengemudi Pada 2-7 April 2018</t>
  </si>
  <si>
    <t>Ada Pemutihan SIM Yang Sudah Mati Untuk Gol A,B, dan C, Di Polwil, Berlaku Mulai Tanggal 27 Desember s/d 6 Januari 2018, Tolong Di Bantu Share Ya, Agar Yang Memiliki SIM Mati Bisa Di Perbarui Tanpa Menggulang Tes Lagi, Berlaku Seluruh Indonesia.</t>
  </si>
  <si>
    <t>481012.jpg</t>
  </si>
  <si>
    <t>Tulisan Coca-Cola Menghina Nabi Muhammad</t>
  </si>
  <si>
    <t>Gambar grafis pada logo Coca-Cola menunjukkan bahwa jika dibalik maka akan menunjukkan bahasa arab yaitu “LA MOHAMMAD, LA MECCA”. Yang berarti NO MUHAMMAD NO MAKKAH.</t>
  </si>
  <si>
    <t>483211.jpg</t>
  </si>
  <si>
    <t>Krupuk Babi Ber Label Halal</t>
  </si>
  <si>
    <t>Tugas wapres apasih….</t>
  </si>
  <si>
    <t>494615.jpg</t>
  </si>
  <si>
    <t>Foto Perempuan Berjilbab Dalam Aksi Bela Islam Yang Membawa Poster Ahok Lawan</t>
  </si>
  <si>
    <t>Foto Perempuan Berjilbab Dalam Aksi Bela Islam Yang Membawa Poster ‘Ahok Lawan’</t>
  </si>
  <si>
    <t>499338.jpg</t>
  </si>
  <si>
    <t>Foto Biksu Burma Membakar Anak-Anak</t>
  </si>
  <si>
    <t>Saya ga bisa berkata kata melihat foto ini.
 Biksu??
 #burma
 #saverohingya</t>
  </si>
  <si>
    <t>507483.jpg</t>
  </si>
  <si>
    <t>Denda Rp250 Ribu Saat Razia Masker Tanggal 22 Juni 2020</t>
  </si>
  <si>
    <t>WORO – WORO Assalamu’alaikum Wr…Wb… Mohon Ijin Kepada Semua Masyarakat Bahwa : Mulai Senin besok tgl 22 Juni 2020. Pemda Kendal Akan Melaksanakan Razia Pemakaian Masker ( Dlm Rangka Melaksanakan Protokol Kesehatan ) Bagi Pengguna jln Raya Dalam SKALA KECAMATAN, Dan Bagi Pelanggar Akan Di kenakan Sangsi Sosial :</t>
  </si>
  <si>
    <t>508611.jpg</t>
  </si>
  <si>
    <t>Dr Tompi jg pesen 20.000 box bu</t>
  </si>
  <si>
    <t>509709.jpg</t>
  </si>
  <si>
    <t>Penerimaan Mahasiswa UI Lewat Jalur MTQ Talent</t>
  </si>
  <si>
    <t>Assalamu’alaikum
 ada yg punya anak, adik, ponakan, saudara kelas 3 SMA yg hafidz 20 atau 30 juz yg mau masuk UI?
 UI Qur’an Center lagi nyari calon mahasiswa yg bisa direkomendasikan ke Rektor masuk jalur khusus MTQ talent.
 Kalo ada silakan hubungi Sdri. Haifa di +6285692210459.
 Terima kasih</t>
  </si>
  <si>
    <t>515953.jpg</t>
  </si>
  <si>
    <t>BAHAYA MAKANAN ANAK KINDER JOY BISA SEBABKAN KANKER</t>
  </si>
  <si>
    <t>Stop makan KinderJoy</t>
  </si>
  <si>
    <t>522074.jpg</t>
  </si>
  <si>
    <t>Penangkapan Tersangka Teroris &amp; Temuan Bom di Bekasi adalah Usaha Pengalihan isu.</t>
  </si>
  <si>
    <t>Penangkapan Tersangka Teroris &amp; Temuan Bom di Bekasi adalah Usaha Pengalihan isu</t>
  </si>
  <si>
    <t>523754.jpg</t>
  </si>
  <si>
    <t>Anies Baswedan Bantah Tunjuk Sudirman Said jadi Wakil Gubernur DKI Jakarta</t>
  </si>
  <si>
    <t>Tidak, saya ingin membantah yang ditulis itu. Kemarin saya sudah kirim teks langsung ke pemrednya karena yang ditulis di (salah satu media) sebagian itu fiktif,” ujar Gubernur DKI Jakarta, Anies Baswedan, Selasa (4/9)</t>
  </si>
  <si>
    <t>529259.jpg</t>
  </si>
  <si>
    <t>: Penempelan Jabatan Pada Helm Proyek Anies-Sandi</t>
  </si>
  <si>
    <t>Penempelan Jabatan Pada Helm Proyek Anies-Sandi</t>
  </si>
  <si>
    <t>531089.jpg</t>
  </si>
  <si>
    <t>Akun Instagram Peminjaman Online OJK</t>
  </si>
  <si>
    <t>OTORITAS JASA KEUANGAN BUTUH DANA CEPAT MODAL USAHA 5 Jt s/d 250 Jt</t>
  </si>
  <si>
    <t>533770.jpg</t>
  </si>
  <si>
    <t>Obat Virus Corona Ditemukan Hanya Berbahan Lemon dan Teh Hangat</t>
  </si>
  <si>
    <t>Itu sebabnya orang Arab dan Palestina santai saja dengan virus itu, di Palestina, semua orang minum segelas air panas dengan campuran lemon di malam hari karena telah terbukti membunuh virus.Subhanallah. Bagikan dengan keluarga dan teman, dengan cara ini kita mudah²an tidak akan terinfeksi virus</t>
  </si>
  <si>
    <t>533831.jpg</t>
  </si>
  <si>
    <t>Tim Olimpiade Sains Nasional Jabar Terlantar Di Riau</t>
  </si>
  <si>
    <t>Wakil Jawa Barat untuk olimpiade sains nasional di Pekanbaru diantar ke bandara pakai angkot dan uang saku 190 ribu untuk 6 hari per orang. Sekali lagi, 190 ribu UNTUK 6 hari.
 Nanti kalo anak-anak ini juara olimpiade sains, semua pada ribut dan nampang mukanya, mengakui ini berkat jasa mereka.
 Atau mungkin karena pemerintah Jawa Barat menganggap sains tidak terlalu penting. Peduli setan dengan aset bangsa.Yang penting, bangun masjid hingga 1 trilyun. Yang penting, selesaikan semua masalah cukup dengan do’a.
 Jangan lupa makan sosis dan minum yang ada gambar badaknyaaa… ￼￼</t>
  </si>
  <si>
    <t>543597.jpg</t>
  </si>
  <si>
    <t>HUT ke 93 Garuda Indonesia Bagi-Bagi Tiket Gratis</t>
  </si>
  <si>
    <t>Kami merayakan ulang tahun ke 93-kami dan memberikan 2 tiket pesawat gratis.</t>
  </si>
  <si>
    <t>554720.jpg</t>
  </si>
  <si>
    <t>: Nikah Gratis di Hotel Trans Bandung</t>
  </si>
  <si>
    <t>NIKAH GRATIS DI HOTEL TRANS BANDUNG
 Tgl 25 Nopember 2017
 Untuk 300 pasang pengantin
 Fasilitas : Mas Kawin, R?Rias Pengantin, B?Biaya Pendaftaran Nikah ke KUA,Uang Saku, Jamuan Hidangan Rp. 700.000/porsi. Semua biaya ditanggung oleh Tabarru dr Kuwait.Bagi yg berminat segera daftar ke Masjid Trans Studio, Jl. Gatot Subroto Bdg, dg membawa Fotocopy KTP &amp; KK, hubungi Bpk H. Maman (tolong sebarkan, barangkali ada sanak saudara /tetangga yg membutuhkannya) Jazakumulloh khoiron katsir</t>
  </si>
  <si>
    <t>555907.jpg</t>
  </si>
  <si>
    <t>Foto Gubernur DKI Jakarta Menghilang Sejak Kisruh PPDB Jakarta</t>
  </si>
  <si>
    <t>TELAH HILANG GUBERNUR DKI YANG BIASANYA KONPERS MULU, KINI MENDADAK ENTAH DIMANA SEJAK KISRUH PPDB DKI. DICARI OLEH RIBUAN ORANG TUA SISWA KARENA TIDAK PERNAH MUNCUL</t>
  </si>
  <si>
    <t>557638.jpg</t>
  </si>
  <si>
    <t>23-Agu-18</t>
  </si>
  <si>
    <t>Artikel Akal Pendek Obral Aset Bangsa !!! Ditulis Oleh Akbar Faisal, Anggota DPR RI Fraksi Partai NasDem</t>
  </si>
  <si>
    <t>Gilanya, Bandara Soekarno-Hatta yang merupakan ikon kebanggaan dan juga pintu gerbang Indonesia, akan dilego juga.</t>
  </si>
  <si>
    <t>570312.jpg</t>
  </si>
  <si>
    <t>JALAN LAYANG TENDEAN - CILEDUG TAK RUSAK</t>
  </si>
  <si>
    <t>Kepala Dinas Bina Marga DKI Jakarta, Yusmada Fizal : “istilah retakan yang viral di whatsapp adalah keliru. Garis itu bukan retakan tapi celah sambungan delatasi,”.</t>
  </si>
  <si>
    <t>571422.jpg</t>
  </si>
  <si>
    <t>Atlet Karate Berjilbab Dilarang Bertanding Dalam Kompetisi Karate se-Jatim</t>
  </si>
  <si>
    <t>Mayoritaskah? Atau Minoritas?
 Jumat, 23 Desember 2016, Magetan. Aulia bersiap mengikuti perlombaan Karate se-Jatim di GOR Magetan. Siswi Smpit Harapan Umat Ngawi ini mengenakan sabuk biru. Bersama Aulia, ada beberapa siswa lain yang juga berjilbab.
 Menjelang pertandingan, juri memeriksa calon peserta. Saat itu, juri meminta peserta membuka jilbab.</t>
  </si>
  <si>
    <t>572817.jpg</t>
  </si>
  <si>
    <t>Video Demo TKA China di Morowali</t>
  </si>
  <si>
    <t>INI FAKTA YANG MEMBUAT RAKYAT JADI CEMBURU… MARAH !!! RAKYAT YANG JUGA MEMBUTUHKAN PEKERJAAN… KENAPA PEMERINTAH INI MEMBIARKAN SEMUA INI TERJADI…</t>
  </si>
  <si>
    <t>574599.jpg</t>
  </si>
  <si>
    <t>Liputan Media Acara Diskusi Publik MAFINDO: Mitigasi Hoaks COVID19</t>
  </si>
  <si>
    <t>Mafindo: Hoax Soal Corona Sama Berbahaya dengan Virusnya</t>
  </si>
  <si>
    <t>575228.jpg</t>
  </si>
  <si>
    <t>Kominfo Bantah Adanya Kebocoran Anggaran Asian Games Sebesar Rp. 846 Juta di Asian Games</t>
  </si>
  <si>
    <t>Pernyataan saudara Jajang Nurjaman terhadap potensi kerugian negara yang membandingkan harga penawaran PT Indo-Ad dengan PT Bee Work Pariwara tidak relevan,” ujar Plt Kepala Biro Humas Kominfo, Noor Iza, Selasa (21/8)</t>
  </si>
  <si>
    <t>578500.jpg</t>
  </si>
  <si>
    <t>: Konvoi Mobil Militan ISIS di Hujani Bom Oleh Pesawat Tempur Iraq</t>
  </si>
  <si>
    <t>Konvoi Mobil Militan ISIS di Hujani Bom Oleh Pesawat Tempur Iraq</t>
  </si>
  <si>
    <t>579802.jpg</t>
  </si>
  <si>
    <t>Gambar Judul Artikel Berjudul Penyewa VA Adalah Kader PKS</t>
  </si>
  <si>
    <t>KUALITAS KADER PARTAI BERBASIS ISLAM</t>
  </si>
  <si>
    <t>585836.jpg</t>
  </si>
  <si>
    <t>ISTANA : TIDAK ADA LOCK DOWN DAERAH,  KEPALA DAERAH YANG MEMBUAT ATURAN SENDIRI, AKAN DI KENAKAN SANKSI</t>
  </si>
  <si>
    <t>ISTANA : TIDAK ADA LOCK DOWN DAERAH, KEPALA DAERAH YANG MEMBUAT ATURAN SENDIRI, AKAN DI KENAKAN SANKSI MULAI DARI TEGURAN HINGGA HUKUMAN INDISPLINER… PRESIDEN MENEGUR KERAS KEPALA DAERAH :</t>
  </si>
  <si>
    <t>591356.jpg</t>
  </si>
  <si>
    <t>Donald Trump Umumkan Roche Medical Company akan Meluncurkan Vaksin Covid19 Jutaan Dosis Minggu Depan</t>
  </si>
  <si>
    <t>VAKSIN VIRUS CORONA:
 Saat ini, Trump mengumumkan bahwa Roche Medical Company akan meluncurkan vaksin dari minggu depan, dan jutaan dosis sudah siap!
 Permainan selesai
 Now, direct announced that Roche Medical Company will launch the vaccine next Sunday, and millions of doses are ready from it !!!
 -the end of the play”</t>
  </si>
  <si>
    <t>591484.jpg</t>
  </si>
  <si>
    <t>JONRU GINTING DIVONIS 20 TAHUN dan DENDA 1 M?</t>
  </si>
  <si>
    <t xml:space="preserve">Sidang praperadilan Jon Riah Ukur alias Jonru mendapat komentar dari netizien. Sidang yang langsung di ponis itu membuat pendukungnya kewalahan karena perwakilan Kejati DKI sebagai pihak termohon tidak membawa surat kuasa... </t>
  </si>
  <si>
    <t>596546.jpg</t>
  </si>
  <si>
    <t>Penemu Listrik Naufal Rizky Tidak Dipedulikan Jokowi</t>
  </si>
  <si>
    <t>Tidak Dipedulikan Jokowi, Brunei &amp; Turki Berebut Bocah Aceh Ini, Dia Masa Depan Dunia</t>
  </si>
  <si>
    <t>596922.jpg</t>
  </si>
  <si>
    <t>UANG NKRI EDISI 2016 BERHASIL DIPALSUKAN</t>
  </si>
  <si>
    <t>Heboh, belum genap setahun, uang NKRI Edisi 2016 ini berhasil Dipalsukan! Begini ciri-cirinya</t>
  </si>
  <si>
    <t>596995.jpg</t>
  </si>
  <si>
    <t>Foto Jokowi: DIA SIAPA SIH? APAPUN YANG SAYA LAKUKAN PASTI SALAH DIMATA DIA</t>
  </si>
  <si>
    <t>DIA SIAPA SIH? APAPUN YANG SAYA LAKUKAN PASTI SALAH DIMATA DIA</t>
  </si>
  <si>
    <t>598233.jpg</t>
  </si>
  <si>
    <t>: Desain Interior Langit-Langit Bandara Kertajati Mirip Lambang Iluminati</t>
  </si>
  <si>
    <t>Bandar udarah internasional Jawa barat kertajati…..ada sedikit persamaan dengan lambang Dajjal….
 Maaf ini hanya sebagai bentuk kewaspadaan ..mengingat ini sudah akhir zaman</t>
  </si>
  <si>
    <t>611988.jpg</t>
  </si>
  <si>
    <t>Lowongan Kerja di BANK BNI</t>
  </si>
  <si>
    <t>BANK BNI MEMBUKA LOWONGAN KERJA DENGAN KUALIFIKASI SEBAGAI BERIKUT</t>
  </si>
  <si>
    <t>614106.jpg</t>
  </si>
  <si>
    <t>Adidas menawarkan 3100 Sepatu Gratis, T-shirt dan Masker</t>
  </si>
  <si>
    <t>WOW! Adidas menawarkan 3100 Sepatu Gratis, T-shirt dan Masker untuk semua orang, Dapatkan milik Anda di sini GRATIS.</t>
  </si>
  <si>
    <t>614663.jpg</t>
  </si>
  <si>
    <t>Habibie Donorkan Mata Untuk Anaknya, Thareq</t>
  </si>
  <si>
    <t>617172.jpg</t>
  </si>
  <si>
    <t>Prabowo sudah setuju dengan hasil Quick Count Pilpres dan ucapkan selamat pada Jokowi</t>
  </si>
  <si>
    <t>AKHIRNYA Prabowo Subianto Ucapkan Selamat Kepada Jokowi, Pertemuan Keduanya di Rumah Sumitro</t>
  </si>
  <si>
    <t>617970.jpg</t>
  </si>
  <si>
    <t>Salah Satu Akibat atau Efek Menyebarkan Informasi Yang Belum Jelas Kebenarannya</t>
  </si>
  <si>
    <t>621383.jpg</t>
  </si>
  <si>
    <t>: Tuduhan Konspirasi Pistol Yang Dipakai Teroris Bom Sarinah</t>
  </si>
  <si>
    <t>senjata yang dipakai oleh teroris Sarinah dituduh berasal dari militer / pemerintah.</t>
  </si>
  <si>
    <t>622449.jpg</t>
  </si>
  <si>
    <t>Tangkapan Layar Hasil Suntingan di Berita Kompas Bawaslu Sudah Loloskan 11 Bakal Caleg Eks Koruptor</t>
  </si>
  <si>
    <t>Orang-orang Bawaslu perlu dimata-matai 24 jam gelagatnya sangat mengerikan!</t>
  </si>
  <si>
    <t>627547.jpg</t>
  </si>
  <si>
    <t>Festival Durian 2017 di Klaten, Jawa Tengah</t>
  </si>
  <si>
    <t>50 RIBU MAKAN DURIAN SEPUASNYA (hanya on the spot di lokasi festival)
TAK PERLU KHAWATIR KEHABISAN
STOK DURIAN MELIMPAH RUAH
PENGUNJUNG YANG TAK BISA MEMBELAH DURIAH SIAP SIAGA PETUGAS STAND
#visitklaten #ayomakanduren</t>
  </si>
  <si>
    <t>629208.jpg</t>
  </si>
  <si>
    <t>SUNITA WILLIAMS WANITA INDIA PERTAMA YANG PERGI KE BULAN DAN MUALAF</t>
  </si>
  <si>
    <t>ASTRONOT WANITA JADI MU’ALAF</t>
  </si>
  <si>
    <t>629849.jpg</t>
  </si>
  <si>
    <t>Dari Ratusan Ribu Tahanan Tidak Ada Satupun Aktivis Islam yang Dibebaskan di Tengah Wabah COVID-19</t>
  </si>
  <si>
    <t>Penjahat bebas ,Sekarang banyak kejahatan begal di mana2..mencari kesempatan karena COVID-19 RATUSAN RIBU TAHANAN DENGAN ANEKA KEJAHATAN TIDAK SATUPUN AKTIVIS ISLAM YANG DIBEBASKAN</t>
  </si>
  <si>
    <t>632082.jpg</t>
  </si>
  <si>
    <t>: Ahok : Kamu Kira Kami Niat Bangun Masjid dan Naikkan Haji Marbut</t>
  </si>
  <si>
    <t>Ahok: Kamu Kira Kami Niat Bangun Masjid, Naikkan Haji Marbut?</t>
  </si>
  <si>
    <t>637427.jpg</t>
  </si>
  <si>
    <t>: Selebaran Waspada Penculik Beredar di Medsos</t>
  </si>
  <si>
    <t>Isu penculikan belakangan merebak di tengah masyarakat. Terlebih di jejaring media sosial (medsos) menyebar selebaran mengatasnamakan institus Polri.</t>
  </si>
  <si>
    <t>637998.jpg</t>
  </si>
  <si>
    <t>Satgas Covid-19 Kabupaten Pangkep Semprot Jemaah Shalat Tarawih di Masjid</t>
  </si>
  <si>
    <t>Sp mau bertanggung jawab in atas pada shalat penyemprotan area sanrangan adkabar pada shalat di semprot kan ad kbijakan slesai shalat Bru bisa di semprot in pada shalat di semprot</t>
  </si>
  <si>
    <t>640111.jpg</t>
  </si>
  <si>
    <t>Kabar Terkini, India di Landa Badai Tornado</t>
  </si>
  <si>
    <t>Kabar Terkini… India di Landa Badai Tornado…. Azab ALLAH Sangat Nyata…</t>
  </si>
  <si>
    <t>640779.jpg</t>
  </si>
  <si>
    <t>Bill Gates Mencuitkan Tentang Idul Adha di Akun Twitternya</t>
  </si>
  <si>
    <t>Saya tidak mau melihat lagi Tweet kebencian terhadap muslim yg menyembelih hewan, sekitar sejuta hewan dibunuh setiap hari oleh KFC, McDonalds, Burger King dll juga untuk memberi makan bagi orang-orang kaya dan untuk memperoleh buanyak uang daripadanya. Selama IED umat muslim berkurban untuk memberi makan orang-orang miskin dengan gratis dan kamu semua kehilangan akal sehat.</t>
  </si>
  <si>
    <t>650077.jpg</t>
  </si>
  <si>
    <t>Disindir Jokowi, Hotman Paris: Prabowo Rebut Tanah Itu Dari Asing</t>
  </si>
  <si>
    <t>651087.jpg</t>
  </si>
  <si>
    <t>ini dia pelaku penculikan anak. yang nantinya anak itu di bunuh lalu mayatnya di jadikan tumbal jembatan.</t>
  </si>
  <si>
    <t>“ini dia pelaku penculikan anak. yang nantinya anak itu di bunuh lalu mayatnya di jadikan tumbal jembatan.
 Tolong Bagikan Postingan ini demi mengingatkan teman teman anda yang sudah berkeluarga.. Yg melihat luangkan 1 detik komen aamiin semoga kita, keluarga kita dan saudara saudara kita dijauhkan dari segala kejahatan penculik anak anak aamiin…
 Dengan klik bagikan sama saja anda menyelamatkan nyawa ribuan anak di luar sana????”</t>
  </si>
  <si>
    <t>653972.jpg</t>
  </si>
  <si>
    <t>Penerapan Ganjil Genap Motor Pada 18-31 Juli</t>
  </si>
  <si>
    <t>Dishub DKI Jakarta Kaji Skema Ganjil Genap Sepeda Motor</t>
  </si>
  <si>
    <t>658451.jpg</t>
  </si>
  <si>
    <t>09-Okt-18</t>
  </si>
  <si>
    <t>Penjelasan Lengkap terkait Miftahul Jannah yang Didiskualifikasi dari Asian Para Games 2018 karena Berhijab</t>
  </si>
  <si>
    <t>660077.jpg</t>
  </si>
  <si>
    <t>Astaghfirullah Terlanjur Aku Makan Mie Samyang</t>
  </si>
  <si>
    <t>Astaghfirullah
 Terlanjur Aku Makan
 Mie Samyang</t>
  </si>
  <si>
    <t>660294.jpg</t>
  </si>
  <si>
    <t>VIRAL UANG NASABAH RAIB BELASAN JUTA, BRI BERI TANGGAPAN</t>
  </si>
  <si>
    <t>Corporate Secretary BRI, Bambang Tribaroto : “Pihak BRI juga telah menghubungi Ibu Nita Yuliastuti untuk menyampaikan klarifikasi dan permohonan maaf serta hasil penyelesaian pemngaduan,”</t>
  </si>
  <si>
    <t>661533.jpg</t>
  </si>
  <si>
    <t>Meragukan Jokowi sebagai Alumni UGM</t>
  </si>
  <si>
    <t>Ada yang tahu ?. Jokowi itu Alumnus Gajah Mada , Gajah Duduk , Gajah Nungging , atau Gajah Mungkur ?.
 1 tak punya teman satu angkatan .
 Atau teman2 seangkatan Jokowi telah mati semua.
 Jokowi mahasiswa tunggal ya ?</t>
  </si>
  <si>
    <t>670954.jpg</t>
  </si>
  <si>
    <t>: Era Jokowi - Ahok, Makin Menjamur PSK Asal Cina di Jakarta Raup Rp 40 Miliar/Bulan</t>
  </si>
  <si>
    <t>Era Jokowi – Ahok, Makin Menjamur PSK Asal Cina di Jakarta Raup Rp 40 Miliar/Bulan</t>
  </si>
  <si>
    <t>687656.jpg</t>
  </si>
  <si>
    <t>Ellen DeGeneres Membagikan Bantuan Untuk Virus Corona di Facebook</t>
  </si>
  <si>
    <t>MY NAME “ELLEN DEGENERES” BECAUSE BRONZE CORONA VIRUS I WANT TO HELP 10,000 FACEBOOK FIRST USER MEMBERS … Tell me, how much money do you need now? Choose the first letter of your name and you will receive a gift of your choice.</t>
  </si>
  <si>
    <t>689058.jpg</t>
  </si>
  <si>
    <t>KORLAP FPI : BANJIR DI JAKARTA ADALAH AIR MATA MALAIKAT YANG JATUH, SEBAB MALAIKAT TERHARU PADA ALUMNI 212 YANG SERING SHOLAT MASSAL DI MONAS.</t>
  </si>
  <si>
    <t>KORLAP FPI : BANJIR DI JAKARTA ADALAH AIR MATA MALAIKAT YANG JATUH, SEBAB MALAIKAT TERHARU PADA ALUMNI 212 YANG SERING SHOLAT MASSAL DI MONAS.”</t>
  </si>
  <si>
    <t>690192.jpg</t>
  </si>
  <si>
    <t>: Polri Luncurkan Aplikasi PolisiKu</t>
  </si>
  <si>
    <t>Markas Besar Kepolisian Republik Indonesia melalui Divisi Teknologi Informasi (Div TI) Polri meluncurkan aplikasi berbasis Android dan iOS yang bernama “PolisiKu”. Aplikasi yang bisa ditanam pada smartphone Android atau iOS (Apple Phone) ini mempunyai tujuan yang sama, yakni untuk mempermudah pelayanan Polri</t>
  </si>
  <si>
    <t>695515.jpg</t>
  </si>
  <si>
    <t>Seorang Syiah Berusaha Membakar Kabah</t>
  </si>
  <si>
    <t>kabar terbaru hari ini dari saudara yg di saudi,ada usaha pembakaran Ka’bah oleh seorang syiah Iran menggunakan bensin setelah shalat subuh.Alhamdulillah ketangkep.Ya Allah lindungilah saudara se-islam di makkah.. Ketik aamiin n share agar banyak yg mendoakan!</t>
  </si>
  <si>
    <t>703686.jpg</t>
  </si>
  <si>
    <t>KPK Bantah Keluarkan File Berbentuk PDF yang Berisi Nama-nama Calon Kepala Daerah yang Diduga Terlibat Korupsi</t>
  </si>
  <si>
    <t>KPK tidak pernah memproses seseorang sebagai calon kepala daerah, hal 
 tersebut sudah kami tegaskan, karena UU mengatur kewenangan KPK 
 memperoses penyelenggara negara</t>
  </si>
  <si>
    <t>710038.jpg</t>
  </si>
  <si>
    <t>PENETAPAN 17 PROGRAM PRIORITAS PEMBANGUNAN TNI OLEH PANGLIMA TNI MARSEKAL HADI TJAHJANTO</t>
  </si>
  <si>
    <t>Panglima TNI Marsekal Hadi Tjahjanto menetapkan 17 program prioritas pembangunan TNI, Kesebelas program prioritas dalam rangka pembangunan TNI itu meliputi :
 […]</t>
  </si>
  <si>
    <t>710680.jpg</t>
  </si>
  <si>
    <t>Bro, Boss Mayapada kucurkan dana 100 mill untuk dana sosial...</t>
  </si>
  <si>
    <t>Bro, Boss Mayapada kucurkan dana 100 mill untuk dana sosial keGubenur yg baru dilantik,inilah permainan cantik politik tingkat tinggi ,karena uang tdk ada Rasis, ?</t>
  </si>
  <si>
    <t>711321.jpg</t>
  </si>
  <si>
    <t>Obat Avigan yang Dipesan Jokowi adalah Obat Pembunuh Janin</t>
  </si>
  <si>
    <t>TERNYATA OBAT PEMBUNUH JANIN YANG MAU DIBELI JUTAAN KARTON!!!
 RAKYAT TENTU BERTANYA, APA SEBENAR NYA NIAT TULUS REZIM PENGUASA?????
 MAU MENGOBATI, APA KEPENiGIN GENOCIDE/PEMBUNUHAN MASSIVE JUTAAN BAYI INDONESIA PENERUS BANGSA INI?????</t>
  </si>
  <si>
    <t>714286.jpg</t>
  </si>
  <si>
    <t>Video rezim memaksa para kyai utk di suntik dgn dalih utk ketahanan tubuh dari virus..kyai di banten ini tegas menolak!!</t>
  </si>
  <si>
    <t>Cepat atau lambat program rezim utk pengetesan covid 19 ke para kyai sudh di lakukan…rezim memaksa para kyai utk di suntik dgn dalih utk ketahanan tubuh dari virus..kyai di banten ini tegas menolak!!.</t>
  </si>
  <si>
    <t>730262.jpg</t>
  </si>
  <si>
    <t>PRABOWO SUBIANTO SEMPAT ALAMI STROKE SEBANYAK 3 KALI</t>
  </si>
  <si>
    <t>Keputusan keluarga besar minta Prabowo agar tidak nyapres 2019 sangat logis Kondisi kesehatan Prabowo tidak fit seperti sebelum mengalami stroke 3 kali Stroke pertama terjadi tak lama setelah Pilpres 2009 Prabowo tdk terima kalah dicurangi habis2an Puluhan juta suara palsu</t>
  </si>
  <si>
    <t>735170.jpg</t>
  </si>
  <si>
    <t>Patrialis Akbar Ditangkap KPK di Rumah Kos Mewah Tamansari Jakarta Barat</t>
  </si>
  <si>
    <t>KPK Tangkap Patrialis Akbar di Rumah Kos Mewah</t>
  </si>
  <si>
    <t>736487.jpg</t>
  </si>
  <si>
    <t>Maruf Amin: Buzer RP Di Pelihara Negara Anak Terlantar dan Fakir Miskin Di Pelihara Tetangga Kuncen Surga dan Neraka</t>
  </si>
  <si>
    <t>Buzer RP Di Pelihara Negara Anak Terlantar dan Fakir Miskin Di Pelihara Tetangga Kuncen Surga dan Neraka Ma’ruf Amin</t>
  </si>
  <si>
    <t>738032.jpg</t>
  </si>
  <si>
    <t>PLN Bantah Informasi Tenggat Pembayaran Listrik Dimajukan Tanggal 5 Setiap Bulannya</t>
  </si>
  <si>
    <t>Sekadar info, mulai bln Maret 2019 pembayaran tagihan PLN dimajukan. Biasanya paling lambat tgl 20 tiap bulan, dimajukan ke tgl 5. Pembayaran sesudah tgl 5 sdh kena denda. Mohon bantu share kpd keluarga, tetangga, teman2. Indahnya berbagi.</t>
  </si>
  <si>
    <t>741229.jpg</t>
  </si>
  <si>
    <t>SANDIAGA UNO ANCOL HANYA UNTUK ORANG KAYA</t>
  </si>
  <si>
    <t xml:space="preserve">Wakil Gubernur DKI Jakarta Sandiaga Uno menyinggung kembali rencana menggratiskan biaya masuk ke Pantai Ancol saat bertemu dengan manajemen PT Jakarta Tourisindo-PT Pembangunan Jaya Ancol.
Pertemuan ini secara khusus membahas sektor pariwisata di Ibu Kota... </t>
  </si>
  <si>
    <t>743946.jpg</t>
  </si>
  <si>
    <t>Pengisian Nitrogen Murni ke Ban Mobil Bisa Memberikan Keuntungan Bagi Pengendara Biasa</t>
  </si>
  <si>
    <t>HATI2 MNGISI TEKANAN BAN.
 Saya nulis ini bukan utk mematikan business pngisian ban di pompa2 bensin seperti gambar yg saya upload ini. … bukan sama sekali, saya hanya mngajak poro sedulur lebih berhati2. Karena stasiun pngisian Nitrogen ini skrg mnjamur di pompa2 bensin, dimana kita hanya lewat dn bbrp bulan kemudian baru tringat ttg pengisian ini.</t>
  </si>
  <si>
    <t>745398.jpg</t>
  </si>
  <si>
    <t>Foto Struk Pembelian Bahan Bakar Minyak  Dengan Harga 10 Kali Lipat Lebih Mahal</t>
  </si>
  <si>
    <t>selamat pagi sahabat Polda Papua.</t>
  </si>
  <si>
    <t>751826.jpg</t>
  </si>
  <si>
    <t>Putusan Mahkamah Konstitusi Terkait Pilkada Sampang</t>
  </si>
  <si>
    <t>Mohon ijin melaporkan, pada hari Kamis tanggal 2 Agustus 2018 pukul 08.30 WIB di Ruang Sidang Mahkamah Konstitusi RI Jl. Merdeka Barat No. 6 Jakarta Pusat akan dilaksanakan sidang kedua</t>
  </si>
  <si>
    <t>758765.jpg</t>
  </si>
  <si>
    <t>BAHAYA OBAT BIUS UNTUK WANITA PROGESTEREX</t>
  </si>
  <si>
    <t>Telah beredar sebuah obat baru yg bernama *”Progesterex”*
 Obat ini adalah pil kecil yg digunakan untuk mensterilisasi.
 Obat ini sekarang dipakai oleh para pemerkosa pada
 ~Perayaan pesta
 ~Pub, Discotique
 ~Perayaan Reuni dsbnya
 untuk memperkosa &amp; mensterilisasi korbannya</t>
  </si>
  <si>
    <t>760847.jpg</t>
  </si>
  <si>
    <t>Jadi inilah sumber perpecahan di dalam geraan tiganti</t>
  </si>
  <si>
    <t>“Jadi inilah sumber perpecahan di dalam gera’an tiganti…”</t>
  </si>
  <si>
    <t>766693.jpg</t>
  </si>
  <si>
    <t>Sandal Bertuliskan Huruf Arab dari Ayat Al-Quran</t>
  </si>
  <si>
    <t>767439.jpg</t>
  </si>
  <si>
    <t>Dikaitkan Mistis, Batu Bersusun Rapi di Sungai Cidahu Dihancurkan</t>
  </si>
  <si>
    <t>776260.jpg</t>
  </si>
  <si>
    <t>Surat Undangan Doa Bersama Mengatasnamakan Gubernur Jawa Timur</t>
  </si>
  <si>
    <t>Bahwa Virus Covid-19 di Jawa Timur semakin hari mengalami peningatan,segala upaya pencegahan dan penanganan telah kami lakukan semaksimal mungkin oleh karenanyakami mengajak semuanya untuk berdoa agar Musibah Covid-19 ini cepat berlalu. Oleh karena itu kami mengharapkan kehadiran Bapak/ibu pengasuh PESANTREN SE-Jawa Timur dalam rangka kegiatan DO’A BERSAMA yang akan kami selenggarakan pada:</t>
  </si>
  <si>
    <t>779496.jpg</t>
  </si>
  <si>
    <t>Akun Faizal Muhammad Tonong Bukan Relawan Anies-Sandi</t>
  </si>
  <si>
    <t>Akun atas nama Faizal Muhammad Tonong menyatakan dirinya sebagai relawan Anies-Sandi menuduh seseorang bernama Ainun Najib sebagai pembobol hacker pembobol situs KPU.</t>
  </si>
  <si>
    <t>785529.jpg</t>
  </si>
  <si>
    <t>Jutaan Produksi Rokok Yang Terpapar Covid-19 Beredar Luas Di Masyarakat</t>
  </si>
  <si>
    <t>Jutaan Produksi Rokok Yang Terpapar Covid-19 Beredar Luas Di Masyarakat Setelah sebelumnya 3 pabrik rokok besar terpapar Virus Corona, kini pabrik rokok Sampoerna terinfeksi Covid-19.</t>
  </si>
  <si>
    <t>787616.jpg</t>
  </si>
  <si>
    <t>Inggris Rusuh Akibat Lockdown</t>
  </si>
  <si>
    <t>Inggris mulai rusuh, Akibat Lockdown, Rakyat mulai Kelaparan &amp; bertindak secara brutal, penjarahan dimana mana, demi mengisi perut lapar..</t>
  </si>
  <si>
    <t>788018.jpg</t>
  </si>
  <si>
    <t>Tidak Ada Pasien Positif Corona di Aceh</t>
  </si>
  <si>
    <t>Aceh corona 0 ,ada 1 orang trserang sudah sembuh sudah pulang dari RS.Aceh no 1 Di dunia Yang takkan membiarkan masjid kesepian ..Aceh percaya kematian hanya Di tangan Allah SWT</t>
  </si>
  <si>
    <t>795898.jpg</t>
  </si>
  <si>
    <t>Keluarga Mayit menutup Tulisan Tauhid karena Persekusi BANSER</t>
  </si>
  <si>
    <t>Di karenakan Banyaknya Persekusi Kalimat Tauhid oleh BANSER..
 Membuat Keluarga Mayit menutup Tulisan Tauhid diKeranda Jenazahnya.
 Sebab mereka takut rombongan mayit diPersekusi BANSER…</t>
  </si>
  <si>
    <t>799552.jpg</t>
  </si>
  <si>
    <t>Pertamina Bantah Kelangkaan Elpiji di Padang</t>
  </si>
  <si>
    <t>Saat ini berkembang isu kelangkaan di masyarakat dengan mengacu data stok dan harga di pengecer. Ini keliru, karena Pertamina menjamin stok tersedia sesuai HET di tingkat pangkalan. Pengecer bukan distributor resmi elpiji 3 kg sehingga tidak bisa dijadikan patokan,</t>
  </si>
  <si>
    <t>805404.jpg</t>
  </si>
  <si>
    <t>Pasangan Kakek Nenek Wafat di Mekkah Saat Haji</t>
  </si>
  <si>
    <t>Innalillahi wa inna illaihi roji”un, meninggal di mekah suami istri yg ketika pakai kursi roda didorong tdk mau pisah.
 subhanallah ,,,, terenyuh hatiku yaw sungguh kebesaran Allah SWT,</t>
  </si>
  <si>
    <t>805753.jpg</t>
  </si>
  <si>
    <t>28-Agu-18</t>
  </si>
  <si>
    <t>Sekolah SMAN 2 Rambah Hilir Riau Tidak Mewajibkan Siswi Non Muslim Memakai Jilbab</t>
  </si>
  <si>
    <t>SISWI KRISTEN WAJIB PAKAI JILBAB DI RIAU</t>
  </si>
  <si>
    <t>807837.jpg</t>
  </si>
  <si>
    <t>Foto ledakan dahsyat di Beirut, terdapat gudang penyimpanan 2.750 ton amonium nitrat</t>
  </si>
  <si>
    <t>Terjadinya ledakan dahsyat di beirut ternyata di lokasi kejadian terdapat gudang penyimpanan 2.750 ton amonium nitrat…</t>
  </si>
  <si>
    <t>811226.jpg</t>
  </si>
  <si>
    <t>Minum Air Es Saat Cuaca Panas Dapat Mengalami Pecah Pembuluh Darah</t>
  </si>
  <si>
    <t>meminum air es saat cuaca panas dapat menyebabkan pecahnya pembuluh darah mikro.</t>
  </si>
  <si>
    <t>821720.jpg</t>
  </si>
  <si>
    <t>Foto E-KTP milik Warga Cina di Cianjur yang Bernama Guohui Chen yang Disebut Bisa Nyoblos di Pilpres</t>
  </si>
  <si>
    <t>ada jutaan WNA china yg disiapkan untuk mencoblos dlm pilpres nanti…pantesan ada sosialisi pencoblosan berbahasa mandarin..</t>
  </si>
  <si>
    <t>823071.jpg</t>
  </si>
  <si>
    <t>Terjadi Outbreak/Wabah/Kejadian Luar Biasa  Japanese Encephalitis di Bali</t>
  </si>
  <si>
    <t>Dalam pemberitaan beberapa media daring asal Australia tersebut dikabarkan kalau Indonesia tengah menghadapi meningkatnya kasus penyakit Japanese Encephalitis (JE) di Bali. Acuan pemberitaan ketiga media daring tersebut ialah dari situs travel warning Australia</t>
  </si>
  <si>
    <t>831908.jpg</t>
  </si>
  <si>
    <t>: Kenapa 1 Juni Tiba-Tiba Libur?</t>
  </si>
  <si>
    <t>Kenapa 1 Juni tiba-tiba libur?
Kenapa 1 Okt hari kesaktian Pancasila tiba-tiba hilang dari kalender?</t>
  </si>
  <si>
    <t>833710.jpg</t>
  </si>
  <si>
    <t>Berhubungan Intim di Malam Jumat, Apakah Bagian dari Sunah Rasul?</t>
  </si>
  <si>
    <t>842370.jpg</t>
  </si>
  <si>
    <t>PEMERINTAH MENAIKKAN HARGA BBM, BIAYA STNK, dan BIAYA BPKB</t>
  </si>
  <si>
    <t>-Pemerintah akan naikkan harga BBM
 -Pajak kendaraan bermotor (STNK &amp; BPKB) dinaikkan</t>
  </si>
  <si>
    <t>843065.jpg</t>
  </si>
  <si>
    <t>Remaja Tewas Karena Main Game Terlalu Lama, Sejak Jam 16:00 s/d 19:00</t>
  </si>
  <si>
    <t>Sekira pukul 19.00 WIB di salah satu rumah yang berada di Jln. Mustika Bumi Sooko Permai (BSP), dan kebetulan di lantai duanya di pakai untuk game on line ada seseorang yang sedang main game on line meninggal dunia.</t>
  </si>
  <si>
    <t>868046.jpg</t>
  </si>
  <si>
    <t>Minoritas Muslim Disiksa Otoritas Militer Myanmar</t>
  </si>
  <si>
    <t>Beginilah nasib generasi muda minoritas Muslim di Myanmar
 Mereka dianiaya dan disiksa hanya karena mereka beragama Islam dan menghadiri acara halaqoh takhfidzul Al-Quranul karim
 Belajarlah dari peristiwa ini jangan sampai hal yg mengerikan ini menimpa negeri kita suatu saat apabila kapir diberi kekuasaan, habislah riwayat kita akibat genosida buatan mereka</t>
  </si>
  <si>
    <t>876122.jpg</t>
  </si>
  <si>
    <t>Ular Raksasa di Pedalaman Kalimantan</t>
  </si>
  <si>
    <t>An aerial photograph that appears to show a gigantic snake swimming along the remote waterway has emerged, sparking great concern among local communities.</t>
  </si>
  <si>
    <t>876418.jpg</t>
  </si>
  <si>
    <t>Ganja Mampu Menangkal Covid-19</t>
  </si>
  <si>
    <t>Prof.Dr. Musri Masman, M.Sc Seorang peneliti ganja @Aceh: “Kemungkinan Ganja Mampu Menangkal #Corona” #COVID19indonesia @TeungkuJamaica</t>
  </si>
  <si>
    <t>886381.jpg</t>
  </si>
  <si>
    <t>Video Rapat Pengangkatan Tenaga Honorer Menjadi PNS</t>
  </si>
  <si>
    <t>ALHAMDULILLAH KEPUTUSAN MENPAN TERBARU FEBRUARI 2020 SELURUH HONORER, P3K DAN PEGAWAI NON PNS AKAN DIANGKAT MENJADI PNS MINMAL 12 TAHUN MASA KERJA..</t>
  </si>
  <si>
    <t>886572.jpg</t>
  </si>
  <si>
    <t>Tradisi Pembersihan Pemakaman di Thailand</t>
  </si>
  <si>
    <t>sekelompok orang di Thailand mengkonsumsi daging orang Nigeria bersama-sama</t>
  </si>
  <si>
    <t>892597.jpg</t>
  </si>
  <si>
    <t>Alfamart Menyumbangkan 6000 Kupon Untuk Membantu Melawan COVID-19</t>
  </si>
  <si>
    <t>Alfamart 🛒 akan menyumbangkan 6.000 kupon gratis senilai Rp 2.000.000 untuk membantu melawan Covid-19. Saya baru saja mengambil voucher saya di sini: https://t[dot]co/R8nJz1ubpQ</t>
  </si>
  <si>
    <t>902417.jpg</t>
  </si>
  <si>
    <t>SPDP Prabowo Subianto Tersangka Makar</t>
  </si>
  <si>
    <t>Surat Pemberitahuan Dimulainya Penyelidikan (SPDP) Prabowo, tersangka makar …</t>
  </si>
  <si>
    <t>902702.jpg</t>
  </si>
  <si>
    <t>Penggunaan salah satu video di post Ini kejadian dmedan TNI AU disiksa oleh cina kturunan</t>
  </si>
  <si>
    <t>“Ini kejadian dmedan TNI AU disiksa oleh cina kturunan sekarang sipelaku sudah tertangkap”.</t>
  </si>
  <si>
    <t>914138.jpg</t>
  </si>
  <si>
    <t>Call Breathing</t>
  </si>
  <si>
    <t>924048.jpg</t>
  </si>
  <si>
    <t>Perubahan Suara saat Hitungan KPU sudah 100%, Perolehan Suara Anies-Sandi Berkurang 7000 suara</t>
  </si>
  <si>
    <t>924799.jpg</t>
  </si>
  <si>
    <t>Uap Air Panas Dapat Membunuh Virus Corona</t>
  </si>
  <si>
    <t>Pakar-pakar Cina mengesahkan bahwa pernafasan dg uap air membunuh 100% virus Corona jika terdapat di dalam paru-paru, tekak atau hidung, karena virus itu tidak boleh bertolak unsur dengan suhu uap air hangat. Silahkan dicoba &amp; disebarkan info ini secara meluas melalui jaringan medsos anda.</t>
  </si>
  <si>
    <t>927198.jpg</t>
  </si>
  <si>
    <t>Video Hasil Operasi Usus Buntu Penuh Boba</t>
  </si>
  <si>
    <t>Hasil operasi usus buntu dan didapatkan Bubble Tea yg TIDAK bisa hancur “Xi Bo Ba”.
 Kurangi kunsumsi Bubble Tea sebelum terlambat.</t>
  </si>
  <si>
    <t>944129.jpg</t>
  </si>
  <si>
    <t>Demi jalan tol masjid tempat kita ibadah pun mereka rubuh kan</t>
  </si>
  <si>
    <t>Demi jalan tol,, masjid tempat kita ibadah pun mereka rubuh kan,,,
 Dia nggk tau di masjid itu banyak sodaqah amal jairiyah nya para umat, dan di bangun dengan uang umat,,,</t>
  </si>
  <si>
    <t>947010.jpg</t>
  </si>
  <si>
    <t>Foto Surat Pemblokiran Rekening Kembali Beredar, Pihak BCA Angkat Bicara</t>
  </si>
  <si>
    <t>Senior Vice president Corporate Communicatiobs BCA, Dwi Arini: “Berkaitan dengan beredarnya surat pemberitahuan mengenai pemblokiran rekening karena data yang tidak valid dapat kami sampaikan bahwa informasi tersebut tidak benar dan bukan dikeluarkan oleh PT Bank Central Asia TBK,”.</t>
  </si>
  <si>
    <t>953048.jpg</t>
  </si>
  <si>
    <t>Kepulauan Natuna Dicaplok China, Pemerintah Diam Saja?</t>
  </si>
  <si>
    <t>Natuna dicaplok China?
 Mengapa akhir2 ini media (khususnya yg abal2) lebih mengandalkan clickbait drpada recheck? Atau memang sengaja judulnya d buat bombastis agar lebih sexy dan lebih banyak yg click?</t>
  </si>
  <si>
    <t>966580.jpg</t>
  </si>
  <si>
    <t>Gambar Jokowi Memanahkan Suntikan ke Ahok dalam Artikel CNBC Indonesia</t>
  </si>
  <si>
    <t>OTAQ MANA OTAQ Nyawa Rakyat Kok Jadi Klinci Percobaan Kalo sama Binatang sih Gpp,</t>
  </si>
  <si>
    <t>966990.jpg</t>
  </si>
  <si>
    <t>: Petugas Pintu Tol Bekasi Tolak Transaksi Uang Tunai</t>
  </si>
  <si>
    <t>Petugas Pintu Tol Bekasi Tolak Transaksi Uang Tunai</t>
  </si>
  <si>
    <t>981730.jpg</t>
  </si>
  <si>
    <t>08-Agu-18</t>
  </si>
  <si>
    <t>JJ Rizal Bantah Menjadi Tim Pertimbangan Monas</t>
  </si>
  <si>
    <t>JJ Rizal membantah namanya masuk ke dalam Tim Pertimbangan Monas dan tidak pernah mendapat surat pengangkatan dari Pemerintah Provinsi DKI Jakarta.</t>
  </si>
  <si>
    <t>988198.jpg</t>
  </si>
  <si>
    <t>Imigran China Sengaja Membawa Virus, Tujuannya Membasmi Rakyat +62</t>
  </si>
  <si>
    <t>IMIGRAN CN SENGAJA MEMBAWA VIRUS DAN MEREKA TELAH MENYUNTIKAN ANTI BODI SEBELUMNYA DI TUBUH MEREKA, TUJUANNYA ADALAH MEMBASMI RAKYAT +62 BUKTINYA TAK SATUPUN WARGA CN YANG KENA VIRUS CORONA DI INDONESIA</t>
  </si>
  <si>
    <t>992733.jpg</t>
  </si>
  <si>
    <t>Ketik GRATULA untuk memastikan akaun facebook anda dlm keadaan selamat.</t>
  </si>
  <si>
    <t>Terbaikla.Mark zuckerberg ketua pegawai eksekutif facebook mencipta perkataan baru GRATULA untuk memastikan akaun facebook anda dlm keadaan selamat. Taip GRATULA dalam komen jika merah,akaun anda masih selamat.jika ia tidak bertukar kepada warna merah, sila tukar kata laluan facebook anda.akaun anda sudah di hack! Congratulations kpd yg warna merah.</t>
  </si>
  <si>
    <t>8468.png</t>
  </si>
  <si>
    <t>FBI menggrebek sinagoge Yahudi di New York, tempat orang Yahudi menyembunyikan ribuan Masker</t>
  </si>
  <si>
    <t>FBI menggrebek sinagoge (tempat ibadah) Yahudi di New York, tempat orang Yahudi menyembunyikan ribuan Masker yang diperlukan sangat di rumah sakit, semuanya masker jenis N95 Ini adalah moral mereka yang dikenal sejak zaman kuno</t>
  </si>
  <si>
    <t>9527.png</t>
  </si>
  <si>
    <t>polisi juga dianiaya</t>
  </si>
  <si>
    <t>Dikatakan cuma korbannya dari mahasiswa saja..tapi coba lihat vidio ini malah polisi jg dianiaya dan dipukuli spt itu…jgn menilai disatu sisi saja …adillah melihatnya.</t>
  </si>
  <si>
    <t>19051.png</t>
  </si>
  <si>
    <t>MASJID INI TERBAKAR BARU TADI</t>
  </si>
  <si>
    <t>MASJID INI TERBAKAR BARU TADI.. JIKA ANDA ISLAM KOMEN AAMIIN, YA ALLAH SELAMATKANLAH RUMAHMU INI DARI API AAMIIN…
 Bagikan 3 grup agar banyak mendoakan.</t>
  </si>
  <si>
    <t>19416.png</t>
  </si>
  <si>
    <t>Penyumbatan di usus karena konsumsi mie atau spaghetti yang disingkirkan saat dokter melakukan operasi</t>
  </si>
  <si>
    <t>Video ini telah diambil oleh Dr. Harish Shukla dari Apollo Hospitals.
 Beliau mengungkapkan, bahwa sistem pencernaan atau usus kita tidak bisa mencerna makanan sejenis MIE atau SPAGHETTI …….
 Penyumbatan di usus karena konsumsi MIE atau SPAGHETTI yang disingkirkan saat dokter melakukan operasi, sangat menakutkan</t>
  </si>
  <si>
    <t>27051.png</t>
  </si>
  <si>
    <t>50 Orang Maling Diterjunkan di Wilayah Temanggung</t>
  </si>
  <si>
    <t>Waspada level awas untuk malam ini di kabarkan maling 50 orang asal Semarang di sebar di wilayah Temanggung untuk lebih waspada berita ini bukan hoax ya</t>
  </si>
  <si>
    <t>33861.png</t>
  </si>
  <si>
    <t>baru kemarin pemerintah putuskan tak larang mudik lebaran</t>
  </si>
  <si>
    <t>PEMERINTAH PUTUSKAN TAK LARANG MUDIK LEBARAN</t>
  </si>
  <si>
    <t>33866.png</t>
  </si>
  <si>
    <t>Cara Pemakaian Masker Yang Benar</t>
  </si>
  <si>
    <t>Selama ini ternyata masih banyak yg keliru,termasuk saya..</t>
  </si>
  <si>
    <t>36782.png</t>
  </si>
  <si>
    <t>Tulisan Prof. DR. Tina Afiatin, M.Psi Tentang Pokemon Go</t>
  </si>
  <si>
    <t>Prof. DR. Tina Afiatin, M.Psi. (Dekan Fakultas Psikologi UGM)
 ANCAMAN SERIUS DARI GAME POKEMON GO
 Dunia sedang booming injeksi “pembodohan” bernama aplikasi game Pokemon GO.</t>
  </si>
  <si>
    <t>40674.png</t>
  </si>
  <si>
    <t>DPR Bantah Buat Pengumuman Penerimaan TAA dan SAA</t>
  </si>
  <si>
    <t>Informasi diatas adalah HOAX, Setjen dan BK DPR RI tidak mengeluarkan pengumuman tersebut. Informasi dan pengumuman resmi penerimaan TA dan SAA DPR RI selalu di umumkan web resmi DPR RI di www.dpr.go.id#StopHoax</t>
  </si>
  <si>
    <t>42921.png</t>
  </si>
  <si>
    <t>Tagor Nainggolan Cecunguk Jongos Luhut Banser Panjaitan</t>
  </si>
  <si>
    <t>TAGOR NAINGGOLAN CECUNGUK@ JONGOS LUHUT BANSER PANJAITAN.
 TAGOR INI KETUA ASOSIASI ANGKOT YG PALING LANTANG KRITIK SEGALA KEBIJAKAN GUBERNUR ANIES SANDI.
 Ternyata si JAGO KOMEN ini “PKI” mana penegak hukum nih,… POLISI pade kemane nih?
 →→→→JAWABAN PAK POLISI..
 NIHH,POLISI lagi MEETING sama James Riyadi @ LippoGroup..untuk memenangkan Calon Gubernur PKI..ehh maaf,,PDIP di Pilkada Jabar..
 Ide Status via UMCA
 Editor © HSZ18</t>
  </si>
  <si>
    <t>47102.png</t>
  </si>
  <si>
    <t>Dirut Garuda, Ari Askhara adalah Anggota BIN</t>
  </si>
  <si>
    <t>Sebagai informasi
 Eks Direktur Utama Garuda I Gusti Ngurah Askhara Danadiputra (Ari Askhara) adalah anggota BIN (Badan Intelijen Negara),</t>
  </si>
  <si>
    <t>51423.png</t>
  </si>
  <si>
    <t>Polisi Desersi Menjebak Penghuni Rumah dengan Narkotika</t>
  </si>
  <si>
    <t>Kemarin jam 15.29 wib. Saya dibuat shock sampai dengkul lemes. Tiba-tiba kedatangan tamu 2 orang.</t>
  </si>
  <si>
    <t>54558.png</t>
  </si>
  <si>
    <t>Foto Barack Obama, Anthony Fauci dan Melinda Gates mengunjungi pabrik coronavirus Laboratorium Cina Wuhan tahun 2015</t>
  </si>
  <si>
    <t>Foto dari 2015. Gambar dari lima tahun lalu. Laboratorium Cina Wuhan. Barack Obama, Anthony Fauci dan Melinda Gates mengunjungi “pabrik virus”, mungkin untuk memeriksa kemajuan penelitian coronavirus</t>
  </si>
  <si>
    <t>57813.png</t>
  </si>
  <si>
    <t>Destinasi Wisata Jogja Tertutup dari Tgl 16-31 Maret</t>
  </si>
  <si>
    <t>Destinasi Wisata Jogja Tertutup dr tgl 16 sd 31 maret</t>
  </si>
  <si>
    <t>59059.png</t>
  </si>
  <si>
    <t>hasil buntung dari tangan buntung</t>
  </si>
  <si>
    <t>PETUGAS “SITUNG” DI KPU, MENGHITUNG BERDASAR PESANAN, hasil buntung ,dari tangan buntung</t>
  </si>
  <si>
    <t>77235.png</t>
  </si>
  <si>
    <t>Klarifikasi Video Viral Polisi Menendang Muka Ibu-Ibu</t>
  </si>
  <si>
    <t>“POLISI HEBAT YG BISA MENGHAJAR IBU IBU DISEBUAH MINI MARKET. GARA” HP ANAKNYA TERSENGGOL ANAK IBU TSB DAN PECAH!!!
 MUDAH”N OKNUM POLISI SEGERA MENEMUI JALANNYA !!!”</t>
  </si>
  <si>
    <t>79054.png</t>
  </si>
  <si>
    <t>Satanisme Buah Disuntik Darah Mengandung HIV</t>
  </si>
  <si>
    <t>PERINGATAN!!
 Jika anda melihat buah-buahan yg d dlam’y mengandung warna aneh merah di dalamnya, tidak usah d makan karena sekelompok orang menyuntik buah dengan darah yang mengandung hiv dan aids dengan tujuan membunuh jutaan orang di seluruh dunia , itu adalah satanisme.
 Share jika km peduli ya.</t>
  </si>
  <si>
    <t>79836.png</t>
  </si>
  <si>
    <t>Foto Dibayar PDIP 300ribu di suruh demo ke balaikota, rupanya pada modyar semuanya</t>
  </si>
  <si>
    <t>Virus corono udh smpe t3 inter be safe guys”</t>
  </si>
  <si>
    <t>92175.png</t>
  </si>
  <si>
    <t>Jawaban Setuju Terhadap Pertanyaan Apa Kita Setuju Dijajah Lagi? di Apel Siaga PDIP</t>
  </si>
  <si>
    <t>Jawaban “Setuju” Terhadap Pertanyaan “Apa Kita Setuju Dijajah Lagi?” di Apel Siaga PDIP</t>
  </si>
  <si>
    <t>95739.png</t>
  </si>
  <si>
    <t>Wapres Rakyat Yang Tidak Mau Bayar Iuran Kenaikan BPJS Dosanya 3 Turunan Tidak Diampuni</t>
  </si>
  <si>
    <t>99324.png</t>
  </si>
  <si>
    <t>Foto di Post Presiden Chechnya Dukung Prabowo Sandi</t>
  </si>
  <si>
    <t>Presiden Chechnya Dukung Prabowo Sandi..Kereeeennn..</t>
  </si>
  <si>
    <t>101987.png</t>
  </si>
  <si>
    <t>Garam Tidak Boleh Dimasak Karena Menjadi Racun</t>
  </si>
  <si>
    <t>[...]GARAM TIDAK BOLEH DIMASAK !!.
 Ingat tidak boleh dimasak !!!
 Kesalahan kita (kebanyakan orang Indonesia) ialah kita memasak garam yaitu memasukkan garam ke dalam masakan ketika masakan sedang MENDIDIH/ PANAS.
 Hal tersebut akan menyebabkan garam menjadi r4*cun/toksik… Jika garam dimasak dengan cara di atas, garam akan menyebabkannya ber-asid dan memb4*hayakan kesehatan serta mengundang berbagai penyakit, selain itu kandungan yodium pada garam juga akan hilang dengan percuma. Ingat yodium sangat bermanfaat untuk kesehatan tubuh kita [...]</t>
  </si>
  <si>
    <t>112167.png</t>
  </si>
  <si>
    <t>Ternyata Mereka Sudah didepan Mata Badan Tegap Potongan Tentara Berbahasa Mandarin</t>
  </si>
  <si>
    <t>..ternyata ..mereka sudah didepan mata..badan tegap potongan tentara..berbahasa mandarin..mereka berkumpul tepat di pintu keluar kedatangan..sedang dibagikan kartu (seukuran KTP dibungkus kerta putih) oleh org lokal yg berbaju batik coklat..ketika sy ambil bbrp gambar mrk curiga dan pembagian kartu di lakukan ditempat lain..</t>
  </si>
  <si>
    <t>112665.png</t>
  </si>
  <si>
    <t>TERBONGKAR 19 BANDARA DI INDONESIA SEBAGAI JALAN MASUK EMIGRAN CHINA</t>
  </si>
  <si>
    <t>TERBONGKAR 19 BANDARA DI INDONESIA SEBAGAI JALAN MASUK EMIGRAN CHINA SEJAK TAHUN 2014 DAN DIRAHASIAKAN OLEH REZIM JOKOWI
 Serangan virus Corona yang mematikan telah masuk ke Indonesia melalui para emigran China melalui 19 Bandara di wilayah Indonesia.
 Ikatan Dokter Indonesia (IDI) merilis baru 1 bandara yang ketahuan terpapar virus Corona.
 Namun dirahasiakan oleh pemerintah.</t>
  </si>
  <si>
    <t>116636.png</t>
  </si>
  <si>
    <t>Penyebutan Adzan di Video Wawancara Oleh Penyelamat di Thailand | Mention of Adzan in Interview Video by a Rescuer in Thailand</t>
  </si>
  <si>
    <t>Proses Evakuasi 11 orang remaja &amp; 1 orang guru yg hilang &amp; terjebak di dalam gua di perbatasan Thailand &amp; Myanmar.</t>
  </si>
  <si>
    <t>120016.png</t>
  </si>
  <si>
    <t>Setelah Ada Yang Bakar Bendera PDIP, Kaos Gambar Banteng Semakin Go Publik Di Arab Saudi</t>
  </si>
  <si>
    <t>Setelah ada yang bakar bendera PDIP, kaos bergambar banteng semakin go publik hadir di Arab Saudi.</t>
  </si>
  <si>
    <t>123361.png</t>
  </si>
  <si>
    <t>Pakar IT: 99% Video Porno DPR, Rekayasa</t>
  </si>
  <si>
    <t>128933.png</t>
  </si>
  <si>
    <t>Presiden Jokowi: Jika Fadli Zon Selalu Kritik Utang Pemerintahan Bagaimana Jika DPR RI dan DPRD dibubarkan,...</t>
  </si>
  <si>
    <t>Presiden Jokowi: Jika Fadli Zon Selalu Kritik Utang Pemerintahan Bagaimana Jika DPR RI dan DPRD dibubarkan, Maka Indonesia Lebih bisa berhemat Ratusan Triliun, Pasti Indonesia akan Bertambah menjadi Negara Maju</t>
  </si>
  <si>
    <t>129106.png</t>
  </si>
  <si>
    <t>Video Ini adalah pusat Judi terbesar pertama di Arab Saudi Arabia</t>
  </si>
  <si>
    <t>Astagfirullahal’azim…Mari kita bersama-sama berlindung kepada Allah swt…Ini adalah pusat Judi terbesar pertama di Arab Saudi Arabia. Yang telah di resmikan di Jeddah oleh Fatwa Mufti Wahaby. #Khiamatsemakindekat#</t>
  </si>
  <si>
    <t>131551.png</t>
  </si>
  <si>
    <t>Anis sedang nyimak mendengarkan Keluhan Warganya yg Terdampak Utang</t>
  </si>
  <si>
    <t>132856.png</t>
  </si>
  <si>
    <t>Foto Gambar pemandangan anak zaman sekarang</t>
  </si>
  <si>
    <t>Anak.e sopo se iki Kok pinter tenan lek gambar pemandangan (Anaknya siapa ini
 Kok pintar sekali kalau gambar pemandangan)</t>
  </si>
  <si>
    <t>132956.png</t>
  </si>
  <si>
    <t>Viral Botol Minuman Meledak, Ini Klarifikasi Floridina</t>
  </si>
  <si>
    <t>Product Manager Floridina Devi Chrisnatalia mengatakan, Floridina adalah minuman bersifat asam, sehingga bisa berpotensi untuk meledak. Namun, hanya terjadi pada botol minuman yang sudah terbuka dan tidak mengikuti anjuran penyimpanan. Oleh karena itu, Devi mengatakan, pihaknya telah memberikan informasi pada kemasan botol Floridina untuk segera menghabiskan minuman dalam waktu 24 jam setelah dibuka. Jika tidak, minuman yang telah terbuka sebaiknya disimpan di dalam lemari es.</t>
  </si>
  <si>
    <t>133305.png</t>
  </si>
  <si>
    <t>Pertandingan Liga 1, PSIS Semarang Vs Persebaya Diselenggarakan Tanpa Penonton</t>
  </si>
  <si>
    <t>Panitia pelaksana pertandingan PSIS tidak pernah mengunggah berita tersebut. Mohon untuk suporter untuk tidak termakan kabar yang tidak benar. Panpel tidak menjual tiket dan menghimbau kepada seluruh suporter baik PSIS maupun Persebaya untuk menyaksikan pertandingan tersebut melalui tayangan langsung di Indosiar. #PSIS,</t>
  </si>
  <si>
    <t>133807.png</t>
  </si>
  <si>
    <t>Suasana kali Sunter  #AniesDimana</t>
  </si>
  <si>
    <t>Suasana kali Sunter (POS Kota)..trus gubernur sebagai pemimpin ngapain?
#AniesDimana</t>
  </si>
  <si>
    <t>134564.png</t>
  </si>
  <si>
    <t>Kedatangan TKA dengan model rambut cepak</t>
  </si>
  <si>
    <t>Kedatangan TKA dengan model rambut cepak di Batam dan Suta sudah ditunggu dengan E-KTP Dan Vidio Tata Cara Memilih Paslon Presiden 2019-2024 Dengan Menggunakan Bahasa Mandarin.</t>
  </si>
  <si>
    <t>134950.png</t>
  </si>
  <si>
    <t>TRAGIS! 5 Biksu Tewas Diserang Buaya Saat Mengejar dan Menembaki Pengungsi Rohingya</t>
  </si>
  <si>
    <t>Bagi etnis Rohingya yang melarikan diri ke Bangladesh, peluang selamat maupun tewas sama besarnya. Sungai Naf maupun Teluk Benggala berarus deras dan penuh buaya. Ditambah kejaran dan berondongan peluru militer dan biksu pengikut Wirathu.....</t>
  </si>
  <si>
    <t>138016.png</t>
  </si>
  <si>
    <t>Awas Hati-hati Apa Yang Disemprotkan FPI Adalah Virus Corona</t>
  </si>
  <si>
    <t>AWAS HATI2 YANG DIMSEMPROTKAN FPI ADALAH VIRUS CORONA!!!!!</t>
  </si>
  <si>
    <t>139581.png</t>
  </si>
  <si>
    <t>Menurut laporan WHO, Corona Virus adalah yang paling banyak bertahan di lapisan kubis</t>
  </si>
  <si>
    <t>kamu dengar Menurut laporan WHO, Corona Virus adalah yang paling banyak bertahan di lapisan kubis. Di mana pun virus ini tinggal selama 9-12 jam di tempat lain, di kubis virus ini tetap lebih dari 30 jam.</t>
  </si>
  <si>
    <t>148165.png</t>
  </si>
  <si>
    <t>CEK FAKTA: Presiden Turki Erdogan Tak Akui Kemenangan Jokowi di Pilpres?</t>
  </si>
  <si>
    <t>Erdogan Tidak Pernah Akui Kemenangan Jokowi</t>
  </si>
  <si>
    <t>150607.png</t>
  </si>
  <si>
    <t>Laetrile alias Amygdalin adalah Vitamin B17, dan Satu-Satunya Obat Yang Diperlukan Untuk Sembuhkan Kanker</t>
  </si>
  <si>
    <t>Ketahulah: Tidak ada penyakit yang disebut kanker. Kanker timbul hanya karena terjadinya kekurangan vitamin B17. Tidak ada penyebab lainnya.</t>
  </si>
  <si>
    <t>154972.png</t>
  </si>
  <si>
    <t>seorang pasien kanker melemparkan uang di seluruh koridor rumah sakit</t>
  </si>
  <si>
    <t>KETIKA HARTA BUKANLAH SEGALANYA Poto ini diambil di rumah sakit habrin(tiongkok),seorang pasien kanker membawa tas penuh uang meminta dokter menyelamatkan hidupnya dan dia punya banyak uang untuk membayarnya.. Tapi dokter bilang dia tidak bisa melakukan apapun karena kankernya sudah stadium akhir..Dia begitu marah dan frustasi sehingga ia melemparkan uang di seluruh koridor rumah sakit. Sambil berteriak : ‘apa gunanya memiliki uang….!!! Apa gunanya memiliki uang !!!! Uang tidak dapat membeli kesehatan,uang tidak dapat membeli waktu,uang tidak dapat membeli kehidupan. Sungguh pelajaran bagi kita untuk selau menjaga kesehatan ,beramal kebaikan demi bekal menuju akhirat dan berdoa,supaya umur kita bermanfaat bagi orang lain.. Meskipun pendek ataupun panjang..</t>
  </si>
  <si>
    <t>156443.png</t>
  </si>
  <si>
    <t>juga di Monas dan bundaran HI</t>
  </si>
  <si>
    <t>Dasyat…. Buka saja di GBK, tapi juga di Monas dan bundaran HI. Masyarakat tetap optimis, masyarakat tetap yakin Indonesia tidak akan bubar, masyarakat tetap ingin melanjutkan hasil dari kerja keras bersama yg belum selsai, masyarakat tetap yakin Indonesia akan menjadi No 1…… Jangan kasih kendor, terus gas pol untuk Indonesia Maju</t>
  </si>
  <si>
    <t>159264.png</t>
  </si>
  <si>
    <t>Tips Terhindar Dari Informasi dan Berita Palsu</t>
  </si>
  <si>
    <t>Informasi dan berita palsu tersebar luas di berbagai sumber. Untuk terhindar dari informasi yang salah, ada beberapa hal yang harus dilakukan. Berikut beberapa hal yang harus dilakukan agar terhindar dari informasi dan berita palsu:</t>
  </si>
  <si>
    <t>163020.png</t>
  </si>
  <si>
    <t>DKI Jakarta mulai besok Lock down Warga di luar Jakarta tidak dibolehkan masuk kecuali ada izin polisi.</t>
  </si>
  <si>
    <t>165464.png</t>
  </si>
  <si>
    <t>7 Tips Menyaring Hoax di Media Sosial</t>
  </si>
  <si>
    <t>7 Tips Ampuh Menyaring Hoax di Media Sosial!
 1. Siapa yang Membagikannya […]
 2. Baca Judulnya […].
 3. Baca Narasi Postingannya[…]
 4. Lihat Alamat URL-nya […].
 5. Lihat Nama Penulis dan Susunan Tim Redaksinya […]
 6. Isi Artikel dalam Portal yang Dibagikan Tidak Sejalan dengan Narasi Postingan dan Judulnya [...]
 7. Sumber Tulisan Tidak Jelas [...]</t>
  </si>
  <si>
    <t>178059.png</t>
  </si>
  <si>
    <t>Kota Myanmar menjadi kota terkutuk akibat perbuatannya...</t>
  </si>
  <si>
    <t>Kota Myanmar menjadi kota terkutuk akibat perbuatannya
 Allah memberikan Badai….. Jika anda islam komen aamiin, ya Allah lindungilah saudara islam kami Di seluruh dunia aamiin
 Jika anda Islam bagikan/share!!”</t>
  </si>
  <si>
    <t>178993.png</t>
  </si>
  <si>
    <t>Penculik Anak Berpakaian Mukena Putih di Bekasi</t>
  </si>
  <si>
    <t>buat yg punya anak hati hati ya terutama buat daerah bekasi ,pondok timur ,alamanda ,babakan ,mutiara gading timur ..lagi beredar seorang wanita memakai mukena putih sedang mengincar anak anak untuk di culik dan di kembalikan dalem waktu 3 hari dengan keadaan lemas dan pucat karna salah satu organ tubuh nya di ambil.. tolong di share yy kawan..</t>
  </si>
  <si>
    <t>179775.png</t>
  </si>
  <si>
    <t>Google Ubah Foke Jadi Ahok di Sungai Bersih Jakarta</t>
  </si>
  <si>
    <t>Kata orang ini kerjaan tim cyber nya Ahok.. Bener ga sih? Hoax apa cuma kebetulan..</t>
  </si>
  <si>
    <t>179893.png</t>
  </si>
  <si>
    <t>Video Seorang Pria Di Inggris Yang Membenci Islam Memecahkan Kaca Jendela Masjid</t>
  </si>
  <si>
    <t>Seorang Pria Di Inggris Yang Membenci Islam Memecahkan Kaca Jendela Masjid, Namun Allah Langsung Membalasnya. Tonton Videonya Sampai Selesai.</t>
  </si>
  <si>
    <t>182109.png</t>
  </si>
  <si>
    <t>deaign Rumah yg cukup Terjangkau</t>
  </si>
  <si>
    <t>Inilah deaign Rumah yg cukup Terjangkau, Tanpa Riba 100% Tanpa BI Checking dan Tanpa Pihak Bank. Harga tidak sampai Milyaran mulai 250jt – 400jt DP 35% itupun DPnya bisa dicicil, pembangunan full DP, amanah dan bisa dipertanggung jawabkan. Sudah Tanpa Riba Bonus TV 20″”</t>
  </si>
  <si>
    <t>183405.png</t>
  </si>
  <si>
    <t>Klarifikasi Perpusnas Terkait Undangan Temu Wicara ISBN Tahun 2018 pada 12 - 13 Desember di Jakarta</t>
  </si>
  <si>
    <t>Selamat malam #SahabatPustaka, Mimim menerima berita bohongterkait kegiatan di Perpusnas. Beredar surat yang menginformasikan acara “Temu Wicara ISBN Tahun 2018” pada Rabu-Kamis, 12-13 Desember 2018 di Hotel Bidakara, Jakarta. Dipastikan ini adalah XX. Sebagai Informasi, kegiatan Temu Wicara dengan penerbit sudah dilaksanakan pada Rabu, 5 Desember 2018 di Aula Perpusnas Salemba, Jakarta. Kepada #SahabatPustaka yang menerima surat undangan serupa, sebaiknya diabaikan saja yah. Salam Literasi!,</t>
  </si>
  <si>
    <t>184592.png</t>
  </si>
  <si>
    <t>02-Agu-18</t>
  </si>
  <si>
    <t>BMKG Bantah Gempa Lombok Dapat Picu Gempa Megatrhust di Selatan Jawa - Selat Sunda</t>
  </si>
  <si>
    <t>PENJELASAN BMKG TERKAIT VIDEO VIRAL MENGENAI GEMPA MEGATHRUST JAKARTA YANG DIKAITKAN DENGAN PERISTIWA GEMPA LOMBOK M=6,4</t>
  </si>
  <si>
    <t>193624.png</t>
  </si>
  <si>
    <t>Foto-Foto Pemusnahan Al-Quan, Karpet Dan Segala Sesuatu Yang berkaitan Dengan Islam di Turkestan Timur</t>
  </si>
  <si>
    <t>Cina membakar Al-Quran,kitab kitab agama, karpet, dan segala sesuatu yang berkaitan dengan Islam di Turkestan Timur!
 Ketika Al-Qur’an dibakar di Eropa, dunia bangkit dan semua orang tahu. Adapun Turkestan Timur, ribuan Al-Qur’an terbakar dan tidak ada yang menyesalinya.</t>
  </si>
  <si>
    <t>198670.png</t>
  </si>
  <si>
    <t>pancasila di ubah jdi bahasa cina</t>
  </si>
  <si>
    <t>Pak @jokowi yg mulia. Bisa jelaskan ngga
 Ada apa dngan kapolri di Indonesia ini
 Knpa pancasila di ubah jdi bahasa cina. Saya ngga ikhlas pak. Yg mndirikan pancasila tuh para ulama. Knapa jdi berubah bahasa asing begini. Miris pak di dngernya</t>
  </si>
  <si>
    <t>199086.png</t>
  </si>
  <si>
    <t>EMPAT ANGGOTA FPI LAKUKAN PENCURIAN DI JAKARTA</t>
  </si>
  <si>
    <t>BERDALIH MELAKUKAN SWEEPING 4 DARI 6 ANGGOTA ORMAS FPI INI MELAKUKAN PENCURIAN DI KAMAR HOTEL DI JAKARTA</t>
  </si>
  <si>
    <t>203715.png</t>
  </si>
  <si>
    <t>SMRC Bantah Lakukan Quick Count untuk Pilbup Pinrang</t>
  </si>
  <si>
    <t>“Survei yang beredar itu kami pastikan hoaks. Sangat merugikan lembaga kami,” ujar Riswadi, Rabu (27/6).</t>
  </si>
  <si>
    <t>210225.png</t>
  </si>
  <si>
    <t>Sepucuk Surat Dari Teman di Arab Saudi</t>
  </si>
  <si>
    <t>Seperti judulnya, artikel ini membahas ttg “cinta segitiga” yg tak berujung antara Indonesia (yg pro-Arab), Arab (khususnya Teluk), dan Barat (khususnya AS).</t>
  </si>
  <si>
    <t>210283.png</t>
  </si>
  <si>
    <t>Tentara Malaysia Siap Diterjunkan Ke Palestina</t>
  </si>
  <si>
    <t>Demi Lindungi Al-Aqsa…Tentara Malaysia Siap Diterjunkan Ke Palestina</t>
  </si>
  <si>
    <t>215192.png</t>
  </si>
  <si>
    <t>Gubernur Jatim, Khofifah Indar Parawansa Masuk Timses Prabowo - Sandi</t>
  </si>
  <si>
    <t>Subhanaallah!! Khofifah: “Saya Masuk Timses Prabowo – Sandi Dengan Tulus Ikhlas Demi Masa Depan Indonesia</t>
  </si>
  <si>
    <t>217503.png</t>
  </si>
  <si>
    <t>Berarti Selama Ini Kita Nyimeng dengan Kearifan Lokal</t>
  </si>
  <si>
    <t>Kangkung memang sangat digemari di Indonesia, untuk mendaptkannya pun sangatlah mudah, tapi jangan coba-coba menanam, menjual, atau membeli kangkung di Amerika Serikat.
Sebab di Amerika tanaman ini dilarang dan harus memiliki izin, karena kangkung berada dalam daftar gulma federal yang berbahaya yang terbentuk dari air tawar di iklim tropis.</t>
  </si>
  <si>
    <t>219297.png</t>
  </si>
  <si>
    <t>Megawati : Jangan Pernah Membongkar Nama Nama Pelanggan ALEXIS Di Depan Publik. Karena, Itu Sama Saja Mencoreng Nama Baik Pejabat Negara</t>
  </si>
  <si>
    <t>Berita Nusantara – Ketua Umum PDI Perjuangan Megawati Soekarno Putri, mengatakan pihak manajemen Hotel Alexis tidak perlu membuka nama pelanggan griya pijat pasca ditutup oleh Pemerintah Provinsi DKI, karena itu sama halnya dengan mencoreng nama baik Pejabat Negara ini</t>
  </si>
  <si>
    <t>219729.png</t>
  </si>
  <si>
    <t>Foto INILAH BOS NYA PKI. DARI MULUT ORANG INI PKI MUNCUL</t>
  </si>
  <si>
    <t>INILAH BOS NYA PKI. DARI MULUT ORANG INI PKI MUNCUL.</t>
  </si>
  <si>
    <t>221763.png</t>
  </si>
  <si>
    <t>Info dari pasien yg sudah sembuh dari RS Persahabatan ..</t>
  </si>
  <si>
    <t>Info dari pasien yg sudah sembuh dari RS Persahabatan ..Setiap hari kita disana : 1. Minum Vit C-1000 2. Vitamin E 3. Jam 10:00 – 11:00 berjemur 15-20 menit. 4. Telur satu butir 5. Istirahat/tidur yg cukup min 7-8 jam 6. Minum air putih min 1,5 lt per hari dan setiap makan harus minum yang hangat (jangan dingin).</t>
  </si>
  <si>
    <t>230883.png</t>
  </si>
  <si>
    <t>Alcohol kill coronavirus</t>
  </si>
  <si>
    <t>“Wowww … Ayooo … then the culture of the Cap Tikus ancestor must be abolished … ??? Think first … !!! Peace … Note: For more information, I can get this directly from my Facebook.
 Thank you .”
 In the picture, there is the CNN logo, also the narration “Alcohol kill coronavirus”</t>
  </si>
  <si>
    <t>231079.png</t>
  </si>
  <si>
    <t>POLDA METRO JAYA resmi merilis DPO Persekusi terhadap Anggota BANSER NU</t>
  </si>
  <si>
    <t>POLDA METRO JAYA DPO (DAFTAR PENCARIAN ORANG)
 Mr X Pelaku Persekusi Banser NU di Pondok Pinang Jaksel. Kejadian 10 Des 2019 Jam 15:00 WIB. Jika menemukan keberadaan orang ini hubungi Humas Polda Metro 021 5234017″</t>
  </si>
  <si>
    <t>231671.png</t>
  </si>
  <si>
    <t>Video Preman Merak, Geesper Meminta Maaf kepada Anggota TNI karena telah Menantang Berkelahi</t>
  </si>
  <si>
    <t>MENANTANG ANGGOTA TNI, PULUHAN PREMAN TERMINAL MERAK DIHAJAR SAMPAI BABAK BELUR</t>
  </si>
  <si>
    <t>234731.png</t>
  </si>
  <si>
    <t>PT.PURA BARUTAMA perusahaan yg mendapat orderan mencetak uang baru</t>
  </si>
  <si>
    <t>Nama PT.PURA BARUTAMA lagi hangat diperbincangan. Inilah perusahaan yg mendapat orderan mencetak uang baru.</t>
  </si>
  <si>
    <t>245826.png</t>
  </si>
  <si>
    <t>Foto Sandiaga Uno membawa dokumen SEJARAH HITAM DKI</t>
  </si>
  <si>
    <t>SEJARAH HITAM DKI
 Pernah punya Gubernur yg Istrinya selingkuh selama 7 tahun.
 Bahkan Gubernur tersebut pernah di penjara selama 2 tahun”
 dan “YG JELAS BUKAN MR. TUKUL</t>
  </si>
  <si>
    <t>248198.png</t>
  </si>
  <si>
    <t>Situs tamsh-newscom</t>
  </si>
  <si>
    <t>JOKOWI PAKAI DANA HAJI Rp 37.66 T</t>
  </si>
  <si>
    <t>250387.png</t>
  </si>
  <si>
    <t>Kertas Happy LSD Beredar di Anak-Anak</t>
  </si>
  <si>
    <t>WARNING!!! Drugs model baru LSD. Atau di kenal dgn nama “kertas Happy” model dan bentuknya menarik, rasa manis seperti permen.efek halusinasi tinggi.</t>
  </si>
  <si>
    <t>253756.png</t>
  </si>
  <si>
    <t>Mau jenius seperti saya, minum selalu AJINOMOTO</t>
  </si>
  <si>
    <t>254964.png</t>
  </si>
  <si>
    <t>PT MRT Klarifikasi Perihal Kebakaran di Stasiun Lebak Bulus</t>
  </si>
  <si>
    <t>Informasi di media massa dan sosial media tentang kebakaran karena korsleting adalah tidak benar</t>
  </si>
  <si>
    <t>267526.png</t>
  </si>
  <si>
    <t>BI Bantah Keluarkan Uang Berstempel 2019 Ganti Presiden dan Prabowo Satria Piningit</t>
  </si>
  <si>
    <t>“BI tidak pernah mengeluarkan uang rupiah yang berstempel ganti presiden 2019 dan Prabowo Subianto,” ujar Deputi Direktur Kantor Perwakilan BI Provinsi Sulawesi Utara (Sulut), Buwono Budi Santoso di Manado, Jumat (22/6)</t>
  </si>
  <si>
    <t>267542.png</t>
  </si>
  <si>
    <t>Hoax Panglima TNI Akan Mengirim Pasukannya Secara Independen</t>
  </si>
  <si>
    <t>Panglima TNI bapak Gatot Nurmantyo di sela sela kesibukannya menyampaikan kecaman kers terhadap pembantaian muslim rohingnya.</t>
  </si>
  <si>
    <t>269114.png</t>
  </si>
  <si>
    <t>Acara Parade Kebudayaan Atau KitaIndonesia Tandingan Aksi 212</t>
  </si>
  <si>
    <t>Untuk di media sosial dan portal daring, berisikan narasi klaim kalau acara KitaIndonesia atau Parade Budaya yang diadakan pada tanggal 4 Desember 2016 merupakan aksi tandingan Aksi Damai 212 pada tanggal 2 Desember 2016</t>
  </si>
  <si>
    <t>269838.png</t>
  </si>
  <si>
    <t>Bantu Saudara kita Dengan Kirim Fotto ini Lewat Whatshaap</t>
  </si>
  <si>
    <t>Bayi ini lahir dalam keadaan buta dan perlu $200,000 untuk perawatannya sampai dia bisa melihat kembali. Anda tidak perlu mendonasi satu senpun, tapi pihak whatsapp akan mengumpulkan dana setiap kali gambar ini dibagikan. Silahkan bagikan</t>
  </si>
  <si>
    <t>281537.png</t>
  </si>
  <si>
    <t>Klarifikasi Kepala BKPSDM Kabupaten Pamekasan Terkait Isu Penerimaan 80 Aparatur Sipil Negara di Pamekasan</t>
  </si>
  <si>
    <t>Dari pusat belum turun, jadi kalau ada kabar yang mengatakan penerimaan ASN Pamekasan itu kabar palsu,</t>
  </si>
  <si>
    <t>283985.png</t>
  </si>
  <si>
    <t>Tidak Ada Teman Satu Kelas atau Satu Angkatan Kuliah di Fakultas Kehutanan UGM yang Memberikan Testimoni tentang Jokowi</t>
  </si>
  <si>
    <t>Sampai sekarang | mengapa tidak ada teman satu kelas atau angkatan di fakultas kehutanan UGM yang berikan testimoni tentang pak Jokowi dahulunya pas kuliah</t>
  </si>
  <si>
    <t>290871.png</t>
  </si>
  <si>
    <t>JASAD SADDAM HUSSEIN MASIH UTUH MESKI DIKUBUR SEJAK TAHUN 2006</t>
  </si>
  <si>
    <t>Assalamu’alaikum, Wallahu Akbar …
 Pembongkaran jenazah Saddam Husain Presiden Iraq yang berkuasa dari sejak “Juli 1979 sampai Maret 2003”.
 Beberapa waktu yang lalu kuburan Saddam Husein di buka untuk di pindahkan ke desanya, namun SUBHANALLAH mayitnya tetap utuh seperti baru dikuburkan meskipun usia wafatnya telah berlalu -+ 12 tahun lamanya, bahkan ketika wajahnya disingkap darah beliau masih terlihat sangat segar dan justru tercium darinya aroma wangi yang menyebabkan orang2 berebutan menciumnya seraya memekikkan Takbir dan Tahlil yang terus bergema hingga beliau dikuburkan kembali setelah disholati oleh ratusan kaum muslimin yang menyaksikan prosesi pemindahan jasad beliau.
 ALLAHU AKBAR … Semoga beliau mendapatkan keluasan Ampunan dan Rahmat-Nya, serta di golongkannya sebagai Syuhada’ di hadapan ALLAH Azza Wajalla. Aamiin …</t>
  </si>
  <si>
    <t>292507.png</t>
  </si>
  <si>
    <t>Tito : Insyaallah Kedepannya Publik Lebih Percaya Polri daripada Ulama!!</t>
  </si>
  <si>
    <t>“gmn caranya??
Tito : Insyaallah Kedepannya Publik Lebih Percaya Polri daripada Ulama!!”.</t>
  </si>
  <si>
    <t>293078.png</t>
  </si>
  <si>
    <t>Ribuan Ikan Mati Di Tepi Pantai Bali</t>
  </si>
  <si>
    <t>Lo kenapa tuh ikannya di Bali pada mati ke pinggir pantai? @BNPB_Indonesia</t>
  </si>
  <si>
    <t>295701.png</t>
  </si>
  <si>
    <t xml:space="preserve">Sakit hati gua bule kagak ada yang kenal sama my presiden </t>
  </si>
  <si>
    <t>Sakit hati gua bule kagak ada yang kenal sama my presiden</t>
  </si>
  <si>
    <t>296355.png</t>
  </si>
  <si>
    <t>Video Setelah 10 tahun mati di tembak jenazah pejuang syahid Imam Samudera masih segar</t>
  </si>
  <si>
    <t>Pemindahan kubur Imam Samudera karena projek melebarkan jalan. Setelah 10 tahun mati di tembak oleh firing squad pemerintah indonesia pada tanggal 9 Nov 2008, jenazah pejuang syahid Imam Samudera masih segar ibarat sedang tidur, beliau dijatuhkan hukuman mati karena mengebom kelab malam di Bali pada tahun 2002.</t>
  </si>
  <si>
    <t>296658.png</t>
  </si>
  <si>
    <t>Gubernur Jabar, Ridwan Kamil Bantah Buat Cuitan sekolah yang pinter, biar gajadi polisi</t>
  </si>
  <si>
    <t>Klarifikasi karena banyak tanya: Beredar hoaks. Untuk mengadu domba. Semoga Allah mengampuni para penyebar fitnah dan semoga pahala dunianya berpindah kepada kami,</t>
  </si>
  <si>
    <t>297570.png</t>
  </si>
  <si>
    <t>Video soal Tak Ada Lagi Tahlil dan NU Jadi Fosil Jika Jokowi-Maruf Kalah</t>
  </si>
  <si>
    <t>Pak yai ini fitnam 02….katanya 
Jika tidak pilih si mbah Dzikir &amp; tahlil mau dihapus,, ini maksudnya apa coba…?!
Blunder mbok ya jgn kebangetan toh Pak!
Berikut ini adalah video jawaban dari Bang Sandiaga Uno Cawapres yg sangat Santun Cerdas &amp; bermartabat</t>
  </si>
  <si>
    <t>306845.png</t>
  </si>
  <si>
    <t>Klarifikasi KBRI dan PPLN Singapura Terkait Isu TKI Harus Membayar 30 Dollar untuk Menggunakan Hak Pilihnya</t>
  </si>
  <si>
    <t>Ibu Bapak sekalian, seluruh proses Pemilu adalah GRATIS. Sejak pendaftaran sampai pemungutan suara, tidak ada pungutan biaya apapun</t>
  </si>
  <si>
    <t>306945.png</t>
  </si>
  <si>
    <t>Wapres: Ikhlaskan Saja Dana Haji Dipakai Pemerintah Agar Kalian Masuk Surga</t>
  </si>
  <si>
    <t>Dengerin Noh Kalau Simbah Ngomong Buat Yang Punya Dana Haji Dan Ndak Bisa Berangkat Ke Tanah Suci Ikhlaskan Saja Dana Hajinya Di Pakai Pemerintah Tiket Surga Sudah Kalian Genggam Di Tangan</t>
  </si>
  <si>
    <t>320311.png</t>
  </si>
  <si>
    <t>Kalau di Indonesia istilahnya Tuyul</t>
  </si>
  <si>
    <t>Hati2 jika anda jln2 ke mall atau ke mana sj kl ketemu org bawa boneka seperti ini.Janganlah anda dekatin mrk dan pegang2 bonekany sambil mengucpkan kata2 “lucunya….atau cantiknya…pd boneka itu”.Krn itu bukan boneka biasa, tapi itu adlh boneka asal Thailand yg ada isinya(kuasa gelap/setan.Kl di indonesia istilahnya TUYUL).</t>
  </si>
  <si>
    <t>322153.png</t>
  </si>
  <si>
    <t>Aksi Demo Menolak TKA dan Pemukulan Mahasiswa Oleh Polisi Hingga Tewas</t>
  </si>
  <si>
    <t>Demo Menolak TKA…</t>
  </si>
  <si>
    <t>328234.png</t>
  </si>
  <si>
    <t>Presiden Uni Afrika Al Aid Ein Al Wadiyah bin Haffaz Al Wadiyah Berpidato di Depan para Delegasi Dunia di PBB Meminta agar Seluruh Negara Menolak Jokowi sebagai Presiden Indonesia</t>
  </si>
  <si>
    <t>Alhamdulillah… amin yaroballalamin…. Share ke temen fb atau wa… Dan jangan lupa cantumkan tagar #Alwadiyah02</t>
  </si>
  <si>
    <t>339062.png</t>
  </si>
  <si>
    <t>Indomaret dan Alfamart Milik 9 Naga Juga</t>
  </si>
  <si>
    <t xml:space="preserve">Alhamdulillah sedang Viral info ini Bantu SHARE ya…
Berbagi info
Wikipedia – Jumlah Indomaret sampai awal tahun 2016 di Indonesia 12.100, kalau satu transaksi saja ambil rata-rata *100 rupiah* tidak ada kembalian, kemudian dibiarkan begitu saja, maka 12.100 x 100 = *1.210.000,- rupiah* ini baru 1x transaksi, katakan per 5 menit 1000 x transaksi se Indonesia maka, perjamnya = 1000 x 12 x Rp.100 x 12.100
Indomaret = *Rp.14.520.000.000,-*/jam
Wooow… jadi mudah sekali kan bagi *Hari Tanoe,…*... </t>
  </si>
  <si>
    <t>350456.png</t>
  </si>
  <si>
    <t>Sekeluarga Terinfeksi Covid-19 Setelah Menghadiri Acara Ulang Tahun</t>
  </si>
  <si>
    <t>AMBIL HIKMAH DARI KELUARGA INI…baca sampe abis..!!! GARA GARA ACARA ULANG TAHUN KELUARGA Sekilas info : Yang dilingkar merah tgl 6 meninggal, Yang lingkar kuning hari ini meninggal, untuk para suaminya sekarang lagi pada kritis, untuk lingkar biru..lagi karantina mandiri di Kuningan. Seminggu yg lalu mengadakan acara kumpul keluarga menghadiri Ultah keluarga besar Cirebon Indah Foto. Jadi adik kakak sudah meninggal karena covid, terus suaminya juga skrg sdh positif. Ini baru ngadain Bday party taunya ada satu carrier Dikira keluarga sendiri pasti aman padahal kita nggak tau ya sehari hari dia ketemu sama siapa aja… Dianggap sanak keluarga tdk apa2 tahu tahu kena dari yg muda.. Makanya kalau suru tinggal di rumah tinggal di rumah.. jangan pandang enteng kasiang Krena anak atau saudara punya teman dan teman itu punya teman torang nintau dia itu so terkontaminasi atau belum… jadi jgn harap le teman dekat ato sodara dekat kecuali dia memang stay di rumah trus baru boleh percaya le….!!</t>
  </si>
  <si>
    <t>353221.png</t>
  </si>
  <si>
    <t>BPJS Ketenagakerjaan Tidak Mengedarkan SMS Pemberian Hadiah Dana Bantuan</t>
  </si>
  <si>
    <t>Kami himbau masyarakat harus terus waspada. Jangan mudah tertipu oleh semua bentuk penawaran yang mengatasnamakan institusi BPJS Ketenagakerjaan. Apalagi terdapat permintaan yang mengarahkan peserta untuk membayar sejumlah biaya dalam nominal tertentu, maka dapat dipastikan hal tersebut bermotif penipuan,</t>
  </si>
  <si>
    <t>357783.png</t>
  </si>
  <si>
    <t>Kabareskrim Usut Penggoreng Isu soal Kejadian Teror ke Pemuka Agama</t>
  </si>
  <si>
    <t>358380.png</t>
  </si>
  <si>
    <t>Virus ini punya obat Hydroxychloroquine, Zinc dan Zithromax</t>
  </si>
  <si>
    <t>This virus has a cure. It is called hydroxychloroquine, zinc and Zithromax. I know you people want to talk about a mask. Hello? You don’t need [a] mask. There is a cure. I know they don’t want to open schools. No, you don’t need people to be locked down. There is prevention and there is a cure.</t>
  </si>
  <si>
    <t>360676.png</t>
  </si>
  <si>
    <t>Bocah Pemulung Meninggal karena Kelaparan</t>
  </si>
  <si>
    <t>Miriss,kasihan. Menurut info Bocah pemulung meninggal karna kelaparan.belum tahu ini di daerah mana. @jokowi#inonesia@tweet_kakseto</t>
  </si>
  <si>
    <t>363371.png</t>
  </si>
  <si>
    <t>Dijebol Siber Rp 9 Triliun, Bank Mandiri Segera Bangkrut?</t>
  </si>
  <si>
    <t>Sumber di dalam, Bank Mandiri memang sedang menuju liang kebangkrutan. Pasalnya, secara teknis keamanan, sistem IT Bank Mandiri sangat tidak mungkin untuk bisa dipulihkan. Kejadian ini murni akibat serangan dari dalam Mandiri sendiri</t>
  </si>
  <si>
    <t>363380.png</t>
  </si>
  <si>
    <t>Google Melakukan Voting Untuk Penamaan Israel Atau Palestina Pada Petanya</t>
  </si>
  <si>
    <t>Google melakukan voting untuk penamaan “israel” atau “palestina” pada petanya (google earth). Sampai sekarang 67,5% suara untuk kepentingan israel. Tolong kirim ke semua kontak yang ad di hpmu untuk memilih palestina. http://www.israel-vs-palestine.com/ Yang perlu dilakukan: buka website di atas kemudian pilih bendera palestina.</t>
  </si>
  <si>
    <t>366937.png</t>
  </si>
  <si>
    <t>Sekjen PBB Ucapkan Selamat pada Prabowo Atas Terpilihnya Menjadi Presiden RI</t>
  </si>
  <si>
    <t>Kabartoday, PBB – Dilansir dari New York (Antara Kalbar/Xinhua-OANA) – Sekretaris Jenderal PBB Pedro Coelho, Minggu (21/42019), telah mengagetkan semua publik bahkan di dunia Internasional.</t>
  </si>
  <si>
    <t>372133.png</t>
  </si>
  <si>
    <t>Abu Vulkanik Dapat Membunuh Virus Corona Karena Mengandung Asam Sulfat</t>
  </si>
  <si>
    <t>MERAPI erupsi… Gk apa” …keluar sedikit” malah aman.. Abu vulkanik nya membunuh virus congorna…ehh..corona..karna mengandung asam sulfat</t>
  </si>
  <si>
    <t>377566.png</t>
  </si>
  <si>
    <t>cukong China yang di juluki 9 Naga di belakang Timses 01</t>
  </si>
  <si>
    <t>Tolong Jawab yah…?? 🙏🏻🙏🏻
PENTING SOALNYA…??
Mohon pencerahan…. Apa bener ini cukong China yang di juluki 9 Naga yang ada di belakang Timses 01…????</t>
  </si>
  <si>
    <t>380404.png</t>
  </si>
  <si>
    <t>TNI Gagalkan Penyelundupan 5 Ribu Senjata Api Pakai Nama Presiden</t>
  </si>
  <si>
    <t>TNI Gagalkan Penyelundupan 5 Ribu Senjata Api “Pakai Nama Presiden”
 9/23/2017
 Hak foto documentasi duniaekspress.com
 InNews, Penggagalan rencana penyelundupan 5 ribu senjata api (senpi) ke Indonesia oleh Tentara Nasional Indonesia (TNI) mendapat apresiasi dari warganet.
 Musisi kenamaan Ahmad Dhani meminta kepada penyelundup yang mencatut nama Presiden Jokowi itu untuk segera mengaku....</t>
  </si>
  <si>
    <t>383759.png</t>
  </si>
  <si>
    <t>Coba itu....dibayar brapa emak emak ini brani berbuat spt itu...urusan capres gak inget sama hijab</t>
  </si>
  <si>
    <t>*Barisan Emak-Emak Militan GL PRO 08 Ancam Telanjang Di Bawaslu dan KPU Jika Pemilu Curang*</t>
  </si>
  <si>
    <t>396622.png</t>
  </si>
  <si>
    <t>Prabowo Usia 12 Tahun Kuliah di Amerika Serikat dengan Beasiswa</t>
  </si>
  <si>
    <t>Assalamu’alaikum warahmatulalahi wabarakatuh…
Mari kita kenali lebih dekat lagi
Tak kenal maka tak sayang, sudah kenal tapi malah kejang berarti Akal sehat nya udah hilang.</t>
  </si>
  <si>
    <t>397043.png</t>
  </si>
  <si>
    <t>sejak kapan KA ini menuliskan huruf/bahasa China?</t>
  </si>
  <si>
    <t>INI INDONESIA, BUNG,, BUKAN CHINA…</t>
  </si>
  <si>
    <t>397075.png</t>
  </si>
  <si>
    <t>Game Gratis di Tanggal 29-30 Februari 2019</t>
  </si>
  <si>
    <t>FREE RESIDENT EVIL 2, 29-30 FEBRUARY 2019</t>
  </si>
  <si>
    <t>397143.png</t>
  </si>
  <si>
    <t>Meme dan Video Mahfud MD Mendukung Prabowo - Sandi di Pilpres 2019</t>
  </si>
  <si>
    <t>Saya mendukung Prabowo Subianto, karena Indonesia saat ini butuh pemimpin yang tegas dan ikhlas untuk mengangkat rakyat dari keterpurukan.</t>
  </si>
  <si>
    <t>397720.png</t>
  </si>
  <si>
    <t>Jackie Chan Dikabarkan Dikarantina Karena Terinfeksi Corona</t>
  </si>
  <si>
    <t>Jackie Chan Dikabarkan Dikarantina Karena Terinfeksi Corona
 Kabar kurang sedap datang dari salah satu aktor kenamaan asal Hong Kong, Jackie Chan. Aktor laga legendaris ini dikabarkan dikarantina karena terinfeksi virus corona.</t>
  </si>
  <si>
    <t>403244.png</t>
  </si>
  <si>
    <t>Mandi di 3 Waktu Ini Bisa Sebabkan Kematian Mendadak</t>
  </si>
  <si>
    <t>Haram Hukumnya! Mandi di 3 Waktu Ini Bisa Sebabkan Kematian Mendadak</t>
  </si>
  <si>
    <t>406866.png</t>
  </si>
  <si>
    <t>NU dan NW di NTB Bersaudara</t>
  </si>
  <si>
    <t>“Sudah selesai urusannya yang dibaca itu adalah bohong dan tidak benar, yang benar itu NU dan NW selama ini bersaudara tidak ada perbedaan dalam hal akidah, akhlak dan sebagainya,” kata Syuriah NU NTB, TGH Ma’arif Makmun, Minggu (8/4).</t>
  </si>
  <si>
    <t>407265.png</t>
  </si>
  <si>
    <t>prosesi pernikahan sejenis di sebuah gereja</t>
  </si>
  <si>
    <t>Momen prosesi pernikahan sejenis di sebuah gereja… kristiani sekali…
 indah nya berbagi….
 *Lap Kringet*</t>
  </si>
  <si>
    <t>411985.png</t>
  </si>
  <si>
    <t>awan tanda kiamat</t>
  </si>
  <si>
    <t>Fenomena awan yang sangat langkah,apakah ini tanda kiamat??? Semoga kita semua selalu dalam lindungan yang maha kuasa aminn</t>
  </si>
  <si>
    <t>412031.png</t>
  </si>
  <si>
    <t>Bapak Ibu Meninggal Karena Covid-19, 5 Bersaudara Menunggu Diadopsi</t>
  </si>
  <si>
    <t>Papa mama meninggal krn covid 19. 5 bersaudara kandung ini nunggu diadopsi oleh para budiman</t>
  </si>
  <si>
    <t>418539.png</t>
  </si>
  <si>
    <t>Foto Keadaan kota kota di dunia saat Corona mendera datang. Jakarta paling beda...</t>
  </si>
  <si>
    <t>Keadaan kota kota di dunia saat Corona mendera datang. Jakarta paling beda…! Nekat, Tidak Mengerti, atau…?</t>
  </si>
  <si>
    <t>419422.png</t>
  </si>
  <si>
    <t>Kementerian PUPR Beri Klarifikasi Perihal Isu Pengambilalihan Proyek Enam Ruas Tol di DKI Jakarta</t>
  </si>
  <si>
    <t>Tidak ada itu (ambilalih). Mohon dicek lagi apa bahasanya seperti itu. Tol itu urusannya dari dulu BPJT dan PUPR, bukan dengan pemda</t>
  </si>
  <si>
    <t>423107.png</t>
  </si>
  <si>
    <t>ISIS Serang Kota Quaragosh, Kota dengan Populasi Kristen Terbesar di Irak</t>
  </si>
  <si>
    <t>ISIS baru merebut kota Quaragosh, kota dgn populasi Kristen terbesar di Irak. Ratusan laki2, wanita, dan anak2 telah dipenggal. Masyarakat disana meminta doa untuk negeri mereka.</t>
  </si>
  <si>
    <t>425889.png</t>
  </si>
  <si>
    <t>Tadi malam UU tentang suara azan telah disahkan, pemerintah Jokowi akan bertindak tegas dengan pelanggaran UU</t>
  </si>
  <si>
    <t>Tadi malam, UU tentang suara azan telah disahkan. Dan barang siapa yg terganggu dgn suara azan, boleh melaporkan ke aparat terdekat. Dn pemerintah Jokowi akan bertindak tegas dengan pelanggaran UU. Yg bertanggung jawab atas suara azan yg keras adalah ustat atau pengurus masjid</t>
  </si>
  <si>
    <t>428466.png</t>
  </si>
  <si>
    <t>Jajak Pendapat Google Joko Widodo Dianggap Layak Memimpin untuk Dua Periode</t>
  </si>
  <si>
    <t>Joko Widodo Dianggap Layak Memimpin untuk Dua Periode, Anda Setuju atau Tidak? Isi Polling Cepatnya di Sini
 Dukungan kepada Presiden Joko Widodo untuk kembali memimpin Indonesia 2019-2024 semakin menguat. Ketua Dewan Pertimbangan Presiden, Sri Adiningsih mengatakan, alasan mengapa Presiden Joko Widodo (Jokowi) harus lanjut ke periode dua. Sebab, masih banyak pekerjaan yang harus dikerjakan Jokowi. Seperti menjaga stabilitas ekonomi dan menurunkan angka pengangguran.[...]</t>
  </si>
  <si>
    <t>431868.png</t>
  </si>
  <si>
    <t>Selamat Mba Puput atas lahirnya putra pertama Mba Puput dan Putra Ke 5 nya BTP</t>
  </si>
  <si>
    <t>Kado terindah buat Ahok…
 Saat ini Ahok sedang menuai kebahagiaan yang tanpa batasan yg tidak bisa diungkapkan dengan kata-kata…
 Bahkan kita sebagai pendukungnya puunn turut serta merasakan kebahagiannnya
 Alhamdulilaahh akhirnya Junior Alarm Ahok sudah hadir di Indonesia
 Selamat yah Kooh, Mba Puput atas lahirnya putra pertama Mba Puput dan Putra Ke 5 nya BTP…</t>
  </si>
  <si>
    <t>436549.png</t>
  </si>
  <si>
    <t>MPR dan KPU Sepakat Jokowi Lanjut Sampai 2027? Bagaimana Rakyat, Akan Diam Saja?</t>
  </si>
  <si>
    <t>Jangan dikira ini tidak serius… kalau rakyat cuma diam saja membiarkan, rencana mereka akan terwujud. Bisa saja seperti RUU HIP. Kalau tidak ada yang teriak, bakal mulus disahkan dan jadi UU. Soal jabatan presiden juga seperti itu. Jokowi sudah memasuki 2 periode. Dan tidak bisa lagi mencalonkan untuk periode berikutnya. Mau tidak mau, suka tidak suka, Jokowi selesai tahun 2024. Itu seharusnya, kalau sesuai dengan konstitusi. Tapi apapun bisa terjadi. Bisa diakali. Bisa diutak utik. Dan ini tidak main-main. Sudah 2 lembaga yang melontarkannya: KPU dan MPR.</t>
  </si>
  <si>
    <t>459407.png</t>
  </si>
  <si>
    <t>Tadi Malem di Amerika Serikat, Sholat Magrib berjamaah di Mesjid sampai Tumpah Ruah di Jalan Raya</t>
  </si>
  <si>
    <t>SITUASI &amp; KONDISI ( Sikon) Tadi Malem di Amerika Serikat . …Saat Tiba Masuk Sholat Magrib Masyarakat Kaum Muslim berbondong bondong Menunaikan Sholat berjama”ah di Mesjid sampai Tumpah Ruah di Jalan Raya . Sehubungan dengan Adanya Covid 19 , Pemerintah Setempat Memberi Kesempatan Ummat Islam beribadah Secara Terbuka &amp; di boleh kan Suara Volume Mesdjid di besar kan . Tumben… Sebelum Covid 19 datang di Amerika , Suara Volume Mesjid tidak di bolehkan Keluar</t>
  </si>
  <si>
    <t>460151.png</t>
  </si>
  <si>
    <t>Artis Dorce Gamalama Tidak Meninggal Dunia</t>
  </si>
  <si>
    <t>Bismilillahirrahmanirrahim. Assalamualaikum warrahmatullahita’ala wa 
 barakatuh. Untuk teman-teman infotainment, media, dan elektronika, dan 
 juga apa pun. Saya Dorce Gamalama, alhamdulillah di Ramadan (hari ke) 14
  ini saya masih diberikan kesehatan, masih hidup</t>
  </si>
  <si>
    <t>472486.png</t>
  </si>
  <si>
    <t>BOS SAMSUNG BUKA KEDOK EKONOMI INDONESIA MACET TOTAL DIBAWAH JKW</t>
  </si>
  <si>
    <t>BOS SAMSUNG BUKA KEDOK JKW EKONOMI RI MAKIN TERPURUK</t>
  </si>
  <si>
    <t>477542.png</t>
  </si>
  <si>
    <t>Postingan Akun Facebook Lambe Turah yang Sebut Pelaku Pembunuhan Siswi SMK Sudah Ditangkap</t>
  </si>
  <si>
    <t>Alhamdulillah pelaku pembunuhan siswi SMK di bogor sudah ketemu
Ternyata motifnya adalah cemburu</t>
  </si>
  <si>
    <t>487521.png</t>
  </si>
  <si>
    <t>Penilaian Mengejutkan Agen CIA Tentang Jokowi</t>
  </si>
  <si>
    <t>AGENT CIA [STEVEN O’BRIEN] :
 JOKOWI BERMUKA DUA...</t>
  </si>
  <si>
    <t>490267.png</t>
  </si>
  <si>
    <t>Xi Jinping Berterimakasih Karena Terpilihnya Jokowi Menjadi Presiden Kurangi Pengangguran di China</t>
  </si>
  <si>
    <t>Saya ucapkan terimakasih buat para pendukung jokowi. Karena dengan terpilihnya jokowi menjadi presiden maka pengangguran di Cina menjadi berkurang</t>
  </si>
  <si>
    <t>492055.png</t>
  </si>
  <si>
    <t>Pengurus IMI bantah ada korban jiwa di kecelakaan Reli Mobil APRC 2019</t>
  </si>
  <si>
    <t>Jadi informasi adanya masyarakat yang mengalami cedera dari insiden kecelakaan dari beberapa sumber yang dapat dipercaya tersebut dinyatakan hoax</t>
  </si>
  <si>
    <t>502683.png</t>
  </si>
  <si>
    <t>Jokowi: Insentif Kartu Pra Kerja Bukan Berarti Gaji untuk Pengangguran</t>
  </si>
  <si>
    <t>Ketipu lagi, gak jdi dpt gaji si cebong…</t>
  </si>
  <si>
    <t>502803.png</t>
  </si>
  <si>
    <t>Tingkat Sulfur Dioksida tinggi di Kota Wuhan tanda kremasi massal korban coronavirus, indikasi ada lebih dari 50.000 korban jiwa dibakar</t>
  </si>
  <si>
    <t>Sebuah foto satelit terbaru menunjukkan tingkat sulfur dioksida yang tinggi di sekitar Kota Wuhan, Cina. Sulfur dioksida (SO2) adalah sebuah gas yang dilepaskan ketika bahan organik, seperti tubuh manusia, dibakar. hal ini bisa menjadi pertanda terdapat kremasi massal korban dari coronavirus di sana dan mengindikasikan ada lebih 50.000 korban jiwa yang dibakar, jauh lebih tinggi seperti yang dilaporkan yakni 1.350 korban jiwa.</t>
  </si>
  <si>
    <t>517954.png</t>
  </si>
  <si>
    <t>PLN Bantah Lakukan Pemadaman Listrik di Wilayah Makassar, Halim, Kramat Jati pada Minggu dan Senin, 1 dan 2 September 2019</t>
  </si>
  <si>
    <t>Mohon maaf atas ketidaknyamanannya Bapak Maryanto. Terkait informasi pemadaman pada surat pemberitahuan yang Bapak kirimkan tidak benar dan PLN tidak pernah bekerjasama dengan pihak manapun untuk menyewakan genset. Tks -Dini,” cuit akun Twitter PT PLN (Persero) atau @pln_123,</t>
  </si>
  <si>
    <t>518920.png</t>
  </si>
  <si>
    <t>Foto Prajurit Militer Perancis Memanggang Seorang Bocah Mali</t>
  </si>
  <si>
    <t>Pasukan anti teror Perancis sedang memanggang anak Mali – sebuah negeri muslim di Afrika – , jadi siapa yang menjadi teroris sejati??</t>
  </si>
  <si>
    <t>524188.png</t>
  </si>
  <si>
    <t>Air Surut 15 Meter di Pelabuhan Banten</t>
  </si>
  <si>
    <t>Air laut mulai surut +- 15 meter Tetap waspada tsunami. Mari kita doakan saudara saudara kita yang berada di dalam zona tersebut. #Banten KARO News BERITA Karo #Karoberita_______ PkP</t>
  </si>
  <si>
    <t>527249.png</t>
  </si>
  <si>
    <t>18-Agu-18</t>
  </si>
  <si>
    <t>PANDANGAN ATAS ISSUE DAGING HEWAN YANG TERKENA TBC</t>
  </si>
  <si>
    <t>Bebeberapa hari ini beredar photo daging dan paru binatang yg menjadi viral di media sosial yg disebut-sebut mengandung TBC/kanker.</t>
  </si>
  <si>
    <t>529379.png</t>
  </si>
  <si>
    <t>Masih Banyak yang Baik dari Internet</t>
  </si>
  <si>
    <t>530165.png</t>
  </si>
  <si>
    <t>Virus Corona Adalah Sejenis Jamur Atau Mould</t>
  </si>
  <si>
    <t>Corona Virus tidak lain &amp; tidak bukan adalah sejenis JAMUR/MOULD yg sangat mudah dikembangbiakan dalam skala laboratorium, dengan temperatur/suhu tertentu.</t>
  </si>
  <si>
    <t>534070.png</t>
  </si>
  <si>
    <t>KKP Klarifikasi Soal Cacing dalam Ikan Makerel Kaleng</t>
  </si>
  <si>
    <t>“Jaringan pengikat atau daging yang menempel pada tulang lunak ikan 
ketika dipanaskan pada suhu dan tekanan tinggi akan terlepas dan 
memiliki kenampakan seperti cacing yang telah mati,” tulis keterangan 
tertulis yang dibuat Badan Riset dan Sumber Daya Manusia Kelautan dan 
Perikanan (BBRP2BKP) dalam rilis KKP yang diterima, Kamis (29/3).</t>
  </si>
  <si>
    <t>538376.png</t>
  </si>
  <si>
    <t>Perampokan di Jalan Tidar Surabaya</t>
  </si>
  <si>
    <t>Barusan 3 jam yg lalu Ini gara2 yasona lauli ngelepas puluhan ribu napii.. REZIM KOPLAK….SDH MULAI ADA KEKACAUAN….APA MEMANG DISENGAJA YA</t>
  </si>
  <si>
    <t>542090.png</t>
  </si>
  <si>
    <t>Ternyata Klaster penyebar Covid-19 terbanyak Indonesia adalah 10.000 lebih pendeta GBI &amp; GPIB</t>
  </si>
  <si>
    <t>Ternyata Klaster penyebar Covid-19 terbanyak dgn jejaring terbesar di Indonesia adalah 10.000 lebih pendeta GBI &amp; GPIB dari seluruh Indonesia yang bawa covid-19 dari Itali dan Israel. Itu laporan ke pekerja medis pemerintah, tapi kenapa itu tak diberitakan melalui media agar semua jadi waspada demi mengurangi penyebaran lebih lanjut dari kelompok terpapar? Apa terlalu dungu untuk mengerti bahwa resiko dr tak diberitakan nya 10.000 ribu lebih pendeta Kristen dari sabang sampai Merauke yg terpapar itu menjadi kan mrk jadi semacam kelompok ‘silent mass killers’? Yang di-‘blow up’ di media nasional malah kelompok Islam ‘jamaah tabligh’ yang hanya bbrp orang, diwajibkan kan semua kyai untuk di Rapid Test (semuanya terbukti negatif) dan digaungkannya perintah menutup mesjid dan larangan sholat jamaah di mesjid termasuk di daerah² yg bukan zona beresiko. Tak hanya aneh, tapi juga Ngerii…</t>
  </si>
  <si>
    <t>549963.png</t>
  </si>
  <si>
    <t>Motivator Jim Rohn Sebut Jokowi adalah presiden terkelam dlm sejarah bangsa Indonesia</t>
  </si>
  <si>
    <t>Jokowi adalah presiden terkelam dlm sejarah bangsa Indonesia Jim Rohn, motivator terbaik dunia,</t>
  </si>
  <si>
    <t>550076.png</t>
  </si>
  <si>
    <t>Christiano Ronaldo Ubah Hotelnya Jadi RS Corona</t>
  </si>
  <si>
    <t>Christiano Ronaldo ubah hotelnya jadi RS Corona</t>
  </si>
  <si>
    <t>550557.png</t>
  </si>
  <si>
    <t>Rekrutmen Kerja PT Waskita Karya</t>
  </si>
  <si>
    <t>Sehubungan dengan Recruitment calon karyawan PT Waskita Karya (Persero) Tbk Tahun 2020. Maka kami beritahukan bahwa dengan ini saudara(i) lulus seleksi administrasi, kualifikasi dan wajib mengikuti rangkaian seleksi tes selanjutnya dengan tahap akhir sesuai dengan jadwal sebagai berikut:</t>
  </si>
  <si>
    <t>557912.png</t>
  </si>
  <si>
    <t>Klarifikasi Polres Jembrana terkait Penodongan di Dekat SPBU Tuwed, Melaya</t>
  </si>
  <si>
    <t>Tidak benar, itu hoax. Kami sudah melakukan pengecekan ke lapangan dan ke Polsek Melaya tidak ada kejadian penodongan seperti yang diunggah di Facebook</t>
  </si>
  <si>
    <t>561701.png</t>
  </si>
  <si>
    <t>Putri King Salman ga berhijab</t>
  </si>
  <si>
    <t>Putri King Salman is very beautiful ga berhijab. Dilihat dosa ga dilihat sayang. Mana komentar FPI 212? Jamin mata anda tak berkedip dg Vitamin ini!</t>
  </si>
  <si>
    <t>567836.png</t>
  </si>
  <si>
    <t>Foto Ini CAWAPRES Akuh</t>
  </si>
  <si>
    <t>Ini CAWAPRES Akuhhh.. Mana CAWAPRES Mu ??? _</t>
  </si>
  <si>
    <t>568870.png</t>
  </si>
  <si>
    <t>Bangga jadi PKI, ngaku paling NKRI</t>
  </si>
  <si>
    <t>cebong goblok sampai ke DNA nembus ke sperma :v</t>
  </si>
  <si>
    <t>586996.png</t>
  </si>
  <si>
    <t>: Pemilihan 12 Pahlawan Nasional Dalam Cetakan Pecahan Uang Rupiah Baru</t>
  </si>
  <si>
    <t>Pemilihan 12 Pahlawan Nasional Dalam Cetakan Pecahan Uang Rupiah Baru</t>
  </si>
  <si>
    <t>589228.png</t>
  </si>
  <si>
    <t>Judul artikel Habib Rizieq Terancam Hukuman Mati dengan Pancung</t>
  </si>
  <si>
    <t>Makanya, jgn main2 di negeri org…bukan di Indonesia bung! Apa FPI berani jihad ke Arab??</t>
  </si>
  <si>
    <t>600275.png</t>
  </si>
  <si>
    <t>Beredar Broadcast Jokowi soal Pilkada DKI, Istana: Berita Bohong</t>
  </si>
  <si>
    <t>604403.png</t>
  </si>
  <si>
    <t>Upaya pembunuhan pangeran Arab Saudi</t>
  </si>
  <si>
    <t>Upaya pembunuhan pangeran Arab Saudi, hari ini</t>
  </si>
  <si>
    <t>608452.png</t>
  </si>
  <si>
    <t>04-Agu-18</t>
  </si>
  <si>
    <t>Dinkes Pamekasan: Kasus Santri Kadur Efek ORI Difteri</t>
  </si>
  <si>
    <t>MASIHKAH DEPKES INGIN MEMAKSAKAN VAKSINASI???</t>
  </si>
  <si>
    <t>611400.png</t>
  </si>
  <si>
    <t>Soda Susu Tak Dapat Bersihkan Paru - paru Perokok</t>
  </si>
  <si>
    <t>611514.png</t>
  </si>
  <si>
    <t>Video di Cuitan Gempa dan Tsunami di Cuba</t>
  </si>
  <si>
    <t>Gempa dan Tsunami di Cuba perbatasan Jamaica.
 Sekitar pkl. 05.00 pagi 29 Januari 2020 waktu Indonesia</t>
  </si>
  <si>
    <t>616377.png</t>
  </si>
  <si>
    <t xml:space="preserve">mayat positif covid 19 dikuburkan masih menggunakan daster </t>
  </si>
  <si>
    <t>Meninggal postif covid 19 di RSU Sembiring, Medan. Di kuburkan di perkuburan suka maju stm sesuai protokol kesehatan. Ternyata peti jenazah tidak maut., maka pihak keluarga membuka peti, dan ternyata si mayat masih menggunakan daster (tidak sesuai dgn syariat fardhu kifayah islam). Yg penting dapat target, cair dananya #coronaPenyakitProyek</t>
  </si>
  <si>
    <t>622916.png</t>
  </si>
  <si>
    <t>DIADUKAN KE MAHKAMAH INTERNASIONAL</t>
  </si>
  <si>
    <t>JOKOWI &amp; KPU SIAP2 H4NCUR!! DIADUKAN KE MAHKAMAH INTERNASIONAL, PRABOWO BAKAL MENANG JADI PRESIDEN</t>
  </si>
  <si>
    <t>625530.png</t>
  </si>
  <si>
    <t>Gambar Rancangan Gedung Istana Negara di Palangkaraya</t>
  </si>
  <si>
    <t>Rancangan Istana negara di Palangkaraya #TNIPolriJagaIndonesia</t>
  </si>
  <si>
    <t>626045.png</t>
  </si>
  <si>
    <t>PBB Tak Beri Bantuan Covid-19 Bagi Negara Yang Tidak Legalkan Aborsi</t>
  </si>
  <si>
    <t>PBB Menolak Mengirimkan Bantuan Coronavirus ke Negara Pro-Life, Kecuali Melegalkan Aborsi</t>
  </si>
  <si>
    <t>631699.png</t>
  </si>
  <si>
    <t xml:space="preserve">Italia mengalahkan COVID-19 Koagulasi intravaskular diseminata </t>
  </si>
  <si>
    <t>DI ITALIA Obat untuk CORONAVIRUS AKHIRNYA DITEMUKAN Dokter Italia, tidak mematuhi hukum kesehatan dunia WHO, untuk tidak melakukan otopsi pada kematian Coronavirus dan mereka menemukan bahwa BUKANLAH VIRUS, tetapi BAKTERIlah yang menyebabkan kematian. Ini menyebabkan gumpalan darah terbentuk dan menyebabkan kematian pasien.</t>
  </si>
  <si>
    <t>631703.png</t>
  </si>
  <si>
    <t>BCA Tak Mencetak Struk ATM yang Bertuliskan 2019 Ganti Presiden</t>
  </si>
  <si>
    <t>“Kami informasikan Bpk/Ibu bahwa BCA tdk mencetak struk transaksi dgn keterangan 2019 ganti presiden, kami menghimbau kepada nasabah utk lebih berhati hati terhadap berita-berita yg belum jelas kebenarannya. Tks 🙂 ^dian,” tulis @HaloBCA dalam Twitter, Kamis (3/5).</t>
  </si>
  <si>
    <t>636453.png</t>
  </si>
  <si>
    <t>REKAMAN VIDEO WARGA REJANG BELONG YANG TERSENGAT LISTRIK</t>
  </si>
  <si>
    <t>Kasat Reskrim Polres Rejang Lebong, AKP Chusnul Qomar : “ya untuk masyarakat jangan menelan mentah mentah berita yang belum diketahui kebenaran aslinya,”.</t>
  </si>
  <si>
    <t>636588.png</t>
  </si>
  <si>
    <t>Jokowi Akui Gagal Pimpin Negara!</t>
  </si>
  <si>
    <t>Jokowi Akui Gagal Pimpin Negara!” dan “Jokowi Akui Gagal Pimpin Negara</t>
  </si>
  <si>
    <t>639583.png</t>
  </si>
  <si>
    <t>Video pembatas jalan water barrier bergerak sendiri di tol Pandaan, Malang</t>
  </si>
  <si>
    <t>“pembatas jalan water barrier bergerak sendiri di tol pandaan malang, lebih berhati2 lagi dalam berkendara dan jangan lupa berdoa</t>
  </si>
  <si>
    <t>641477.png</t>
  </si>
  <si>
    <t>Kantor Jeff Bezos di 1999 |  Jeff Besoz Office in 1999</t>
  </si>
  <si>
    <t>This was Jeff Bezos’ office in 1999.
 Everyone starts somewhere.
 Keep going</t>
  </si>
  <si>
    <t>644724.png</t>
  </si>
  <si>
    <t>Terkuak ***** PKS ini sering dibelai</t>
  </si>
  <si>
    <t>Terkuak ***** PKS ini sering dibelai tubuhnya oleh beberapa petinggi kader PKS seperti yang paling sering mas @MardaniAliSera di salah satu hotel dijakarta. Sumber : Orang Kepercayaan @MardaniAliSera #*****PKSMardani</t>
  </si>
  <si>
    <t>649130.png</t>
  </si>
  <si>
    <t>Idola 92.6 FM Semarang: Merefleksi Hari Media Sosial di Tengah Pandemi Covid-19</t>
  </si>
  <si>
    <t>Ngobrol-ngobrol Idola 92.6 FM Semarang dengan Aribowo Sasmito, Ketua Komite Pemeriksa Fakta MAFINDO, berkaitan dengan Hari Media Sosial (Rabu, 10 Jun 2020). Simak di:</t>
  </si>
  <si>
    <t>656128.png</t>
  </si>
  <si>
    <t>TNI: Buku PKI Yang Kami Sita Terdapat Kata Pengantar Megawati Soekarnoputri &amp; Eva Sundari</t>
  </si>
  <si>
    <t>Hati hati PKI sekarang dengan metode baru dan gaya yang baru. Waspada,Waspada,Waspada!!!</t>
  </si>
  <si>
    <t>656133.png</t>
  </si>
  <si>
    <t>suspect coronavirus ditemukan di salah satu terapis spa Hotel Goldenhands kelapa gading</t>
  </si>
  <si>
    <t>suspect coronavirus ditemukan di salah satu terapis *spa Hotel Goldenhands kelapa gading* sekarang dikarantina, pengunjung dan staf yang masih ada di dalam tidak boleh meninggalkan spa selama 2 minggu ke depan. Yang pernah mengunjungi *Spa tsb* dalam 2 minggu terakhir harap melapor ke RS rujukan</t>
  </si>
  <si>
    <t>657075.png</t>
  </si>
  <si>
    <t>Pembunuhan demonstran perintah tito</t>
  </si>
  <si>
    <t>Pembunuhan demonstran itu ternyata ada restu atau perintah dari si tito. simak videonya.</t>
  </si>
  <si>
    <t>658063.png</t>
  </si>
  <si>
    <t>Alhamdulillah Akhirnya Aceh Bisa Berangkat Haji Tanpa Melalui Indonesia</t>
  </si>
  <si>
    <t>Alhamudulillah Akhirnya Aceh Bisa Berangkat Haji Tampa Melalui Indonesia</t>
  </si>
  <si>
    <t>672463.png</t>
  </si>
  <si>
    <t>Pemerintah Indonesia Berlakukan Lockdown per 20 Maret 2020</t>
  </si>
  <si>
    <t>Akhirnya, Indonesia berlakukan Lockdown mulai tengah malam nanti, Jumat (20/3/2020) pukul 00.01 WIB. Jika sekarang Kamis (19/3/2020) pukul 13.00 WIB berarti waktu Lockdown tinggal 11 jam saja lagi</t>
  </si>
  <si>
    <t>673383.png</t>
  </si>
  <si>
    <t>Corona sudah masuk ke TB telaga Bestari , pramugari lion air sdh terinfeksi dan saat ini di rawat di RS Annisa</t>
  </si>
  <si>
    <t>Info terbaru…Corona sudah masuk ke TB telaga Bestari , pramugari lion air sdh terinfeksi dan saat ini di rawat di RS Annisa Di himbau untuk tdk jln2 ke TB dan juga Citra raya Udh masuk tangerang</t>
  </si>
  <si>
    <t>673409.png</t>
  </si>
  <si>
    <t>Gatot Nurmantyo Dicopot sebagai Panglima TNI karena Gagalkan Penyelundupan Senjata dari Cina</t>
  </si>
  <si>
    <t>Masih ingatkah kalian dulu saya pernah menangkap penyelundupan satu container senjata ilegal dari Cina, Beberapa bulan kemudian saya dicopot dari jabatan saya sebagai panglima. dari situ kalian harus paham siapa pun yang menentang dan menghalangi rencana busuk mereka untuk menghancurkan negeri ini akan dicopot</t>
  </si>
  <si>
    <t>674311.png</t>
  </si>
  <si>
    <t>Foto Sirkuit Mandalika NTB Siap digunakan pada Tahun 2021</t>
  </si>
  <si>
    <t>Insya Allah 2021 Sirkuit Mandalika NTB sudah Bisa Di Gunakan…. Bikin Para Pembalap Motto GP seakan Balapan Di Jalan Raya</t>
  </si>
  <si>
    <t>680144.png</t>
  </si>
  <si>
    <t>MAHASISWA bisa minta BANTUAN ke KODAM jika ingin di dampingi saat gelar UNJUK RASA</t>
  </si>
  <si>
    <t>MAKLUMAT TNI Untuk Rakyat Indonesia *KAPUSPEN MABES TNI MAYJEN SISRIADI*</t>
  </si>
  <si>
    <t>680578.png</t>
  </si>
  <si>
    <t>PSI Bantah Setiap Calegnya Diwajibkan Beli Kartu Sakti</t>
  </si>
  <si>
    <t>Nggak pernah ada kewajiban bagi caleg untuk beli kartu sakti. Dan mohon maap nih jangan main fitnah aja, donasi kartu sakti itu nominalnya mulai dari 25 ribu</t>
  </si>
  <si>
    <t>682969.png</t>
  </si>
  <si>
    <t>Malam Tahun Baru akan terjadi GEMPA</t>
  </si>
  <si>
    <t>Waspada KIAMAT SUDAH DEKAT…
Malam Tahun Baru 31 Desember 2018 Pukul 24.00 WIB akan terjadi GEMPA dan TSUNAMI BESAR di Seluruh Indonesia dan Dunia untuk itu dihimbau kepada semua Masyarakat Dunia agar BERTAUBAT dan MEMAKMURKAN MASJID menjalankan SHOLAT 5 WAKTU agar kita semua MATI dalam keadaan IMAN dan TAQWA kepada Alloh SWT dan Rosul-Nya. Amin</t>
  </si>
  <si>
    <t>692431.png</t>
  </si>
  <si>
    <t>Selebaran Poster Acara Penobatan Miss Waria Banten 2018</t>
  </si>
  <si>
    <t>Miss Waria Banten 2018</t>
  </si>
  <si>
    <t>693499.png</t>
  </si>
  <si>
    <t>SITUBONDO LOCKDOWN</t>
  </si>
  <si>
    <t>SITUBONDO LOCKDOWN Mulai mala mini sudah ada penjagaan gabungan TNI, POLRI dan PEMKAB di 4 Titik</t>
  </si>
  <si>
    <t>697744.png</t>
  </si>
  <si>
    <t>Monumen Ondel-Ondel di Kemayoran, sebuah kreasi anak bangsa bernama Anies Baswedan.</t>
  </si>
  <si>
    <t>698741.png</t>
  </si>
  <si>
    <t>Keren, Perempatan Lampu Merah ini Dipasang Video Mapping</t>
  </si>
  <si>
    <t>707012.png</t>
  </si>
  <si>
    <t>Negara ente digadai ke China KOMUNIS</t>
  </si>
  <si>
    <t>Jokowi minta masyarakat menggunakan mata uang Yuan ( Thiongkok ) !!</t>
  </si>
  <si>
    <t>707588.png</t>
  </si>
  <si>
    <t>06-Agu-18</t>
  </si>
  <si>
    <t>Klarifikasi Pondok Pesantren Al-Munawwir Krapyak Terhadap Pemberitaan JPNN</t>
  </si>
  <si>
    <t>Pengasuh Pondok Pesantren Al Munawwir Krapyak Yogyakarta membantah pernah memberikan Joko Widodo alias Jokowi deadline terkait kepastian Muhaimin Iskandar atau biasa dipanggil Cak Imin sebagai cawapres Jokowi.</t>
  </si>
  <si>
    <t>709672.png</t>
  </si>
  <si>
    <t>KLARIFIKASI KEPOLISIAN TERKAIT RUMOR KORBAN PEMBUNUHAN OLEH PENDETA HENDERSON TENGAH HAMIL</t>
  </si>
  <si>
    <t>Kapolres Deliserdang, AKBP Eddy Suryantha Tarigan : “Jadi sesuai hasil otopsi korban itu tidak hamil. Tidak benar kalau korban itu telah hamil. Hasil otopsinya sudah keluar dan kita terima,”.</t>
  </si>
  <si>
    <t>709836.png</t>
  </si>
  <si>
    <t>Video After lockdown ... Maradona</t>
  </si>
  <si>
    <t>713518.png</t>
  </si>
  <si>
    <t>salah satu solusi untuk virus ini adalah secangkir teh sederhana</t>
  </si>
  <si>
    <t>Dr. Li Wenliang , Dokter pahlawan Tiongkok yg dihukum karena mengatakan yg sebenarnya tentang Virus Corona dan kemudian meninggal karena penyakit yg sama, telah mendokumentasikan kasusfile untuk tujuan penelitian dan dalam kasusfile mengusulkan penyembuhan yg secara signifikan akan mengurangi dampak COVID – 19 Virus pada tubuh manusia.</t>
  </si>
  <si>
    <t>714252.png</t>
  </si>
  <si>
    <t>Kartu Identitas Mossad Hendro Priyono</t>
  </si>
  <si>
    <t>Sudah saya duga dia memang kaum pengikut Dajjal makanya menyerang islam secara membabi buta ketika Dajjal keluar dia jadi hamba Dajjal dn iblis naudzubillah
 Manusia laknatullah penghuni neraka jahanam</t>
  </si>
  <si>
    <t>714932.png</t>
  </si>
  <si>
    <t>New Zealand Herald KECAM Jokowi yang Dianggap Lecehkan Pemerintah dan Rakyat Selandia Baru</t>
  </si>
  <si>
    <t>LAGI2 MEMPERMALUKAN…..AAACH SUDAHLAH..😆😆😆 …
 …</t>
  </si>
  <si>
    <t>718608.png</t>
  </si>
  <si>
    <t>Yusril Buat Pernyataan Jokowi Jangan Jadi Presiden Kalau Begini Caranya Pasca Menjadi Kuasa Hukum Jokowi - Maruf</t>
  </si>
  <si>
    <t>Duh baru melek dia…Kemaren di MK ngapaian</t>
  </si>
  <si>
    <t>723661.png</t>
  </si>
  <si>
    <t>BTW Listrik naik 20% diem2 tu, cebong banyak yang ngeluh gk ya??</t>
  </si>
  <si>
    <t>BTW Listrik naik 20% diem2 tu, cebong banyak yg ngeluh gk ya??,</t>
  </si>
  <si>
    <t>724114.png</t>
  </si>
  <si>
    <t>homo &amp; lesbi sudah dilindungi hukum &amp; UU</t>
  </si>
  <si>
    <t>Maka jangan heran di tahun 2019 ini,
meskipun Indonesia itu mayoritasnya masih Muslim,
Tapi sekarang ini kelompok homo &amp; lesbi sudah dilindungi hukum &amp; UU</t>
  </si>
  <si>
    <t>724662.png</t>
  </si>
  <si>
    <t>Video Berjudul Melayu Singapura: Negeri Kami Diambil Orang</t>
  </si>
  <si>
    <t>Melayu Singapura: “Negeri Kami Diambil Orang”, Dulu Singapura kota yang sederhana, tapi kami jadi muslim yang lebih bebas dan bahagia. Sekarang jangan lagi suara mengaji, suara adzan tak ada, kecuali di dalam masjid. Jumlah masjid juga sangat sedikit, Di kota hampir tak ada, di mall-mall juga hampir tak sedia tempat sholat. Dulu kami bebas makan di mana suka. Sekarang makanan halal susah dicari kecuali di kampung-kampung kita saja. Ke kota kami bawa bekal, karena kalau tidak mestilah puasa, hampir semua makanan kita lihat tidak halal. Bahasa Melayu pun tak lagi dipakai, Semua orang cakap Inggris dan Mandarin. Negeri kami sekarang ibarat diambil orang.</t>
  </si>
  <si>
    <t>728674.png</t>
  </si>
  <si>
    <t>Video orang Amerika teriak Vote Jokowi di saat protes</t>
  </si>
  <si>
    <t>Sungguh bangga jadi rakyat pak Jokowi sekaligus cebongers, bahkan orang Amerika teriak “Vote Jokowi” di saat protes.. VOTE JOKOWI!! VOTE JOKOWI!! VOTE JOKOWI!!</t>
  </si>
  <si>
    <t>729818.png</t>
  </si>
  <si>
    <t>Pajak Motor/Mobil anda Mati? Polisi Tidak Berhak Menilang</t>
  </si>
  <si>
    <t>Masalah pajak bukan urusan polisi, tapi Dispenda. Kalau masalah pajak polisi enggak berhak menilang,</t>
  </si>
  <si>
    <t>731900.png</t>
  </si>
  <si>
    <t>Spanduk Berlogo PKS dan HTI Bertuliskan #2019 Ganti Presiden, Ganti Sistem, Khilafah Islamiyah</t>
  </si>
  <si>
    <t>Spanduk tsb ada di Jl Suprapto
( daerah Tanah Tinggi – Senen)</t>
  </si>
  <si>
    <t>732749.png</t>
  </si>
  <si>
    <t>Sby akhirnya mendukung kerja pemerintah jokowi</t>
  </si>
  <si>
    <t>733156.png</t>
  </si>
  <si>
    <t>Klarifikasi Temuan Tim Investigasi Unnes Terkait Dugaan Plagiarisme Rektor Unnes</t>
  </si>
  <si>
    <t>Fathur Rokhman tidak melakukan plagiat.</t>
  </si>
  <si>
    <t>734419.png</t>
  </si>
  <si>
    <t>Video Kondisi WUHAN Terkini ...Langsung Di TEMBAK Mati Yang Terkena CORONA NERAKA CHINA</t>
  </si>
  <si>
    <t>Kondisi WUHAN Terkini …Langsung Di TEMBAK Mati ● Yang Terkena (CORONA) NERAKA CHINA</t>
  </si>
  <si>
    <t>739194.png</t>
  </si>
  <si>
    <t>Bandara Kertajati - Majalengka Hadiah dari Jokowi untuk Provinsi paling syaringah di Indonesia</t>
  </si>
  <si>
    <t>BANDARA KERTAJATI – MAJALENGKA
 Hadiah dari Jokowi untuk Provinsi “paling syaringah” di Indonesia.
 Salah1 balasan sangat manis untuk Provinsi dimana Jokowi, Sang Presiden Indonesia terpilih justru kalah di PilPres 2014 !
 Jokowi kembali membuktikan bahwa dirinya benar-benar BEKERJA NYATA !
 Sekaligus salah1 alasan kenapa JaBar harus ada ditangan pemimpin yang TEPAT ! Yang sejalan dengan Pemerintah Pusat !
 Jawa Barat…
 Buka Mata, Buka Telinga, Pakai Hati Nurani !
 Tahu kenapa Jokowi harus 2 Periode ?
 #JKW2P#JKW2PDAG
 #TETAPJOKOWI
 Samuel Tanujaya</t>
  </si>
  <si>
    <t>743161.png</t>
  </si>
  <si>
    <t>Video ERDOGAN KIRIM 5000 PASUKAN KE INDIA</t>
  </si>
  <si>
    <t>ERDOGAN KIRIM 5000 PASUKAN KE INDIA !! ERDOGAN KEJAAN ISLAM #erdogankirimpasukan#erdogankejaanislam#erdogankirimpasukankeindia</t>
  </si>
  <si>
    <t>747268.png</t>
  </si>
  <si>
    <t>Pose Jari L oleh PLN</t>
  </si>
  <si>
    <t>Sripeni Inten PLT Dirut PLN penanggung jawab pemadaman massal terburuk sepanjang masa</t>
  </si>
  <si>
    <t>748428.png</t>
  </si>
  <si>
    <t>Pria Di china Memakan Sup Janin</t>
  </si>
  <si>
    <t>Dengan ini saya mengumumkan niat saya dan tujuan saya untuk makan orangsebagai protes terhadap gagasan moral umat manusia bahwa mereka nggak bisa makan orang</t>
  </si>
  <si>
    <t>752944.png</t>
  </si>
  <si>
    <t>Indonesia Dibodohkan Dengan Air Mineral</t>
  </si>
  <si>
    <t>Setelah 22 tahun melakukan penelitian, akhirnya Harvard University menambah temuan betapa bahayanya Air Mineral yang mengandung Flourida yang saat ini juga terdapat dalam Air Mineral seperti Aqua kepunyaan Danone, tidak hanya Aqua saja yang kini sahamnya dibeli Danone juga mengandung Zat Flourida.</t>
  </si>
  <si>
    <t>753562.png</t>
  </si>
  <si>
    <t>Belajar dari Rumah TVRI, Murid Dicekoki Mimbar Katolik?</t>
  </si>
  <si>
    <t>Jadwal kelas 1-3 SD jam 8.30-9.00. Untuk kelas 4-6 SD baru mulai jam 10.03. Nah jeda dari jam 9.00 sampai jam 10 itu ternyata yang nongol adalah mimbar katolik di Hari pertama pembelajaran lewat TVRI, Senin 13 April 2020. Pertanyaannya, apakah murid SD se-Indonesia Bersama para orang tuanya se-Indonesia itu disengaja untuk dicekoki mimbar katolik?</t>
  </si>
  <si>
    <t>755018.png</t>
  </si>
  <si>
    <t>Titiek Soeharto mewakili delegasi Indonesia di Sidang Umum PBB 2019 bersama H. Kalla</t>
  </si>
  <si>
    <t>Ada pemandangan istimewa disini (gedung PBB) bersama H.Kalla , mewakili delegasi Indonesia…
 Realkah? @berkaryainfo</t>
  </si>
  <si>
    <t>756316.png</t>
  </si>
  <si>
    <t>awalnya cheetah mengincar kedua anaknya</t>
  </si>
  <si>
    <t>Tahukah Anda kenapa Rusa yang di makan Segerombolan Cheetah nampak Tenang dengan menatap Tajam ?</t>
  </si>
  <si>
    <t>756799.png</t>
  </si>
  <si>
    <t>Gemuruh Suara Asteroid yang Sedang Melintas</t>
  </si>
  <si>
    <t>#ask #asteroid #2018cb #asteroid2018cb #suara #gemuruh #suaragemuruh #jawabarat #NASA
 mohon pencerahannya, saya ditanya teman teman saya terkait percakapan di sebuah grup FB tentang suara gemuruh yang terjadi di jawa barat semalam.
 #apakah benar itu suara asteroid yang sedang melintas?
 sudah saya cari beritanya, tapi tidak ada
 Link yang berhubungan:
 NASA Pantau ‘Kedatangan’ Asteroid Berukuran 40 Meter https://techno.okezone.com/read/2018/02/09/56/1857197/nasa-pantau-kedatangan-asteroid-berukuran-40-meter
 Malam Ini Asteroid Melintas, Jaraknya Lebih Dekat dari Bulan http://cnn.id/275152
 saya belum menemukan berita hari ini yang membahas tentang suara gemuruh semalam.</t>
  </si>
  <si>
    <t>759839.png</t>
  </si>
  <si>
    <t>Hotman Paris Berencana Undang BTS dan EXO setelah Virus Corona Teratasi</t>
  </si>
  <si>
    <t>Saya ada rencana mau ngundang boyband @BTS_twt dan @weareoneEXO ke Indonesia setelah Corona kondusif. Ada yg suka bts dan exo? mau saya beliin album dan lightsticknya? untuk 500 orang aja, nanti di dmin asisten saya,</t>
  </si>
  <si>
    <t>763231.png</t>
  </si>
  <si>
    <t>Ditemukan sudah jadi es batu</t>
  </si>
  <si>
    <t>Main petak umpet dicariin kmana2 gak taunya ditemukan didalam lemari es.. .. Kulkasnya gak bisa dibuka dr dalam. ..Ditemukan sudah jadi es batu.. Perhatian buat ibu2 ya.. Dilihat anaknya/cucunya kalo lagi main…</t>
  </si>
  <si>
    <t>765082.png</t>
  </si>
  <si>
    <t>Pesan Berantai Atas Nama Bank BRI</t>
  </si>
  <si>
    <t>Assalamualaikum wrwb, numpang berbagi aja, mhn maaf diluar urusan syarahan.
 Ada yg mengatasnamakan BRI.
 Baca dari teman, pagi tadi dia terima sms dengan pengirim *”BRI” (bukan nomer HP)*</t>
  </si>
  <si>
    <t>769737.png</t>
  </si>
  <si>
    <t>Foto HABIS DEMO KUMPUL Yuuu, INI ADA BIANG KEROK DEMO KADRUN 212</t>
  </si>
  <si>
    <t>HABIS DEMO KUMPUL Yuuu,,,,,,,, INI ADA BIANG KEROK DEMO “KADRUN” 212 ANDA KENAL YG PAKE KEMEJA KOTAK2,,,?????</t>
  </si>
  <si>
    <t>770719.png</t>
  </si>
  <si>
    <t>Gengsi Lalui Infrastruktur Jokowi, 12 Truk Tim Prabowo Kelelahan Njegur Sawah Dokumen Kecurangan Pilpres Raib Dijarah</t>
  </si>
  <si>
    <t>#BreakingNews
Gengsi lalui infrastruktur Jokowi, 12 truk Tim Prabowo kelelahan “njegur” sawah, dokumen kecurangan Pilpres raib dijarah.</t>
  </si>
  <si>
    <t>773285.png</t>
  </si>
  <si>
    <t>Pelintiran Konteks Video Prabowo Menari Sajojo</t>
  </si>
  <si>
    <t>Pak Prabowo Selamat Tahun Baru Ya” (di dalam video).
“Selamat tahun baru Pak Prabowo.. Lain sama ulama, lain sama diri sendiri.. Enaknya mau apa saja bebas..
JokowiLagi”</t>
  </si>
  <si>
    <t>782447.png</t>
  </si>
  <si>
    <t>Postingan Pesan Gus Dur Dalam Mendidik Anak</t>
  </si>
  <si>
    <t>PESAN GUS DUR DALAM MENDIDIK ANAK
 1) Ibu ketika menyusui sambil membaca Ayat Kursi &amp; Al-Ikhlas, Al-falaq, An-Nas &amp; mengulang-ulang bacaan
 2) Pertama kali yang diajarkan ke anak ketika baru bisa bicara.“Radhitu Billahi Rabba, wabil Islami Dina, wabi Muhammadin Nabiyya wa Rasula”
 3) Mengajak keluar anak-anak kecil ketika waktu malam yg terakhir (sebelum subuh) ke masjid agar menjadi kebiasaan.
 4) Sebelum memasuki Bulan-bulan berkah seperti Ramadhan, mereka mengumpulkan anak-anak mereka &amp; bertanya kepada mereka, apa yang akan kalian kerjakan di bulan yg berkah ini? dari amalan membaca Alqur’an, dzikir, sedekah dll
 5) Mereka mengajari anak-anak mereka niat-niat yang baik sebagaimana mengajari mereka Surat Al fatihah
 6) Mereka mengadakan majelis ilmu di rumah &amp; berkumpul semua yangdi rumah harian/mingguan, mereka membaca sedikit dari al qur’an al karim (tadarrus), kitab hadits &amp; fiqih dan mereka menutup majelis dengan do’a &amp; shalawat kepada Nabi Muhammad SAW
 7) Ketika masuk baligh anak mereka, mereka memberi tahu anaknya kalausudah Mukallaf &amp; sekarang 2 Malaikat akan mencatat kebaikan &amp; kejelekan &amp; menulis ucapan &amp; perbuatannya, dan hal itu diadakan perayaan yang dihadiri ulama’
 8) Mereka tidak menunda pernikahan anak-anak mereka setelah baligh khawatir terjerumus kepada kemaksiatan
 9) Mereka mengajari anak-anak dengan berdo’a memohon kepada Allah dalam setiap keadaan, maka apabila anaknya ingin sesuatu dari orangtuanya, mereka berkata kepada anaknya wudhu’lah &amp; sholat 2 rokaat dan mintalah kepada Allah hajat-hajatmu. Dan setelah shalat orangtua memberikan yang anak minta seraya berkata sungguh Allah yang mengabulkan do’amu
 10) Mereka membagi tugas kepada setiap anak, ada yang tugas belanja 
ke pasar, dan ada yang menyapu rumah &amp; ada yang tugas melayani tamu 
dan mengambil air dsb
 11) Mereka lebih banyak memperhatikan pembelajaran putri-putri mereka
 daripada yang laki-laki karena anak perempuan tidak keluar rumah.</t>
  </si>
  <si>
    <t>783752.png</t>
  </si>
  <si>
    <t>Jus Jahe dan Lada Hitam Mampu Sembuhkan Covid-19</t>
  </si>
  <si>
    <t>Pada awalnya seorang mahasiswa INDIAN dari universitas PONDICHERRY, bernama RAMU menemukan obat rumahan untuk Covid-19 yang untuk pertama kalinya diterima oleh WHO.</t>
  </si>
  <si>
    <t>786693.png</t>
  </si>
  <si>
    <t>Klarifikasi SMS Dengan Nomor Handphone Ustadz Abdul Somad Dukung Paslon 01</t>
  </si>
  <si>
    <t>Bismillahirrahmanirrahim saya UAS menyatakan dukungan kepada paslon 01 atas dasar pertimbangan saya terhadap umat dan masyarakat Riau</t>
  </si>
  <si>
    <t>790023.png</t>
  </si>
  <si>
    <t>Paspor Indonesia yang Baru Ada Berhologram Bintang Bukan Garuda Lagi</t>
  </si>
  <si>
    <t>Paspor Indonesia yg baru ada berhologram bintang.. bukan Garuda lagi..
 tunda dulu perpanjang paspornya..
 gila nih rezim</t>
  </si>
  <si>
    <t>792708.png</t>
  </si>
  <si>
    <t>Joe Ramadhan yang menghina Alm. Mbah Moen bukan reporter tvOne</t>
  </si>
  <si>
    <t>Saya tegaskan nama itu (Joe Ramadhan) tak tercatat sebagai karyawan atau jaringan wartawan dan kontributor tvOne di Indonesia dan luar negeri,</t>
  </si>
  <si>
    <t>797537.png</t>
  </si>
  <si>
    <t>Demo Tolak TKA CINA di Solok Diawali Dengan Pembakaran Perahu Warga Oleh Aparat</t>
  </si>
  <si>
    <t>PERTANDA &amp; GEJALA APA KOK PEJABAT PUSAT SAMPAI DAERAH MELINDUNGI APAPUN YANG DI LAKUKAN OLEH ORANG2 CINA HINGGA MASYARAKAT SOLOK MARAH DAN MEMBAKAR APA SAJA !</t>
  </si>
  <si>
    <t>800100.png</t>
  </si>
  <si>
    <t>Surat Penetapan Pemberangkatan Haji Tahun 2018</t>
  </si>
  <si>
    <t>SURAT PENETAPAN PEMBERANGKATAN HAJI TAHUN 2018
Sehubungan dengan akan datangnya musim Haji tahun 2018, dan sesuai data yang ada di Sistem Komputerisasi Haji (SISKOHAJI) Kementerian Agama RI, maka perlu adanya penetapan pemberangkatan calon jamaah haji tahun 2018, agar tidak terjadi perubahan dikemudian hari.
Yang tersebut dibawah ini:
Nama : RENALDY RIRIN BIN RIRIN
Tempat Tanggal Lahir : Bukit Tinggi, 17 April 1951
Alamat : Cipinang Bawah, Rt.002/014 Kelurahan Cipinang, Kecamatan Pulogadung, Jakarta Timur
No. SPPH : 405688
No. Porsi : 162559
Kloter : 16
Embarkasi : DKI Jakarta
Demikian Surat Penetapan ini dibuat untuk dapat dipergunakan sebagaimana mestinya.
Jakarta, 16 Nopember 2017
KEMENTRIAN AGAMA RI
PENYELENGGARA HAJI &amp; UMROH
DR. H. NURSYAM, MA
19590812982031007”.</t>
  </si>
  <si>
    <t>809449.png</t>
  </si>
  <si>
    <t>Semut Bisa Makan Otak Manusia Dengan Cara Masuk Dari Telinga</t>
  </si>
  <si>
    <t>Silakan baca ini dan beritahu teman-teman dan keluarga Anda! Anda mungkin dapat menyelamatkan nyawa orang lain!</t>
  </si>
  <si>
    <t>814872.png</t>
  </si>
  <si>
    <t>Video Ledakan pabrik kembang api di pelabuhan Beirut Lebanon sudah pernah diprediksi oleh The Simpson</t>
  </si>
  <si>
    <t>Ledakan pabrik kembang api di pelabuhan Beirut Lebanon sudah pernah diprediksi oleh The Simpson</t>
  </si>
  <si>
    <t>819403.png</t>
  </si>
  <si>
    <t>Ali Mochtar Ngabalin Diserang Stroke Karena Doanya Sendiri</t>
  </si>
  <si>
    <t>Teguran Keras…Ngabalin Diserang Stroke Karena Kemakan Do’a nya Sendiri..!!</t>
  </si>
  <si>
    <t>823147.png</t>
  </si>
  <si>
    <t>Aktor Javed Haider menjual sayuran karena tidak ada pekerjaan akibat pandemi #COVID19</t>
  </si>
  <si>
    <t>He is an actor aaj woh sabzi bech raha hain javed hyder” atau yang jika diterjemahkan: “Hai aktor ini, hari ini dia menjual sayuran Javed Haider”</t>
  </si>
  <si>
    <t>827976.png</t>
  </si>
  <si>
    <t>Yogyakarta akan referendum</t>
  </si>
  <si>
    <t>Aceh dan yogyakarta akan referendum
apa yg terjadi di negri ini</t>
  </si>
  <si>
    <t>830683.png</t>
  </si>
  <si>
    <t>Jokowi Restui WNA Duduki Jabatan Direksi BUMN</t>
  </si>
  <si>
    <t>Menko Perekonomian Sofyan Djalil menilai wacana merekrut warga negara asing untuk duduk di jajaran direksi atau Direktur Utama (Dirut) di perusahaan BUMN merupakan hal yang sah-sah saja dilakukan oleh Menteri BUMN Rini Soemarno.</t>
  </si>
  <si>
    <t>849551.png</t>
  </si>
  <si>
    <t>Pesan Berantai Lowongan Pekerjaan Sebagai Guru Baca Tulis Al Quran</t>
  </si>
  <si>
    <t>DIBUTUHKAN SEGERA
 50 GURU BACA TULIS AL-QURAN</t>
  </si>
  <si>
    <t>850904.png</t>
  </si>
  <si>
    <t>Istana Meresmikan Bahwa PKI Diperbolehkan di Indonesia</t>
  </si>
  <si>
    <t>BERSATU SELAMATKAN NKRI .PERTAMA KALI JOKOWIDODO MENJABAT JADI PRESIDEN TAHUN 2014….JOKOWIDODO MELAKUKAN KEBIJAKKAN PERTAMA KALINYA MENYURUH RAKYAT DAN PEMERINTAH MEMINTA MAAF KEPADA PKI….</t>
  </si>
  <si>
    <t>852447.png</t>
  </si>
  <si>
    <t>Corona Mass graves in Italy</t>
  </si>
  <si>
    <t>Horrifying Corona. Mass graves in Italy.</t>
  </si>
  <si>
    <t>853531.png</t>
  </si>
  <si>
    <t>Polisi: Info Penculikan Anak di Bogor Hoaks, Anak Ini Pergi dari Rumah untuk Cari Ketenangan di Apartemen</t>
  </si>
  <si>
    <t>Anak tersebut bukan diculik, melainkan pergi dari rumah. Tanggal 5 (November) dia perginya dan tanggal 7 (November) berhasil kita temukan di apartemen di Jakarta Selatan. Sekarang anak tersebut telah kembali ke orang tuanya,</t>
  </si>
  <si>
    <t>854430.png</t>
  </si>
  <si>
    <t>Calon Ibu Kota Baru, Siang Tadi Gempa 4,8 SR Guncang Kalimantan Timur 22 Agustus 2019</t>
  </si>
  <si>
    <t>Dijawab langsung oleh Allah</t>
  </si>
  <si>
    <t>854834.png</t>
  </si>
  <si>
    <t>Setelah 8.1 M Dialokasikan Buat Pengadaan Sekarang Dicabuti</t>
  </si>
  <si>
    <t>Tebak tebaaak…
 Kenapa setelah 8.1 M dialokasikan buat pengadaan…. eh sekarang dicabuti.
 Karena:
 a. Pohon dikembalikan, waktu sewa sudah habis.
 B. Pohon diambil karena belum dibayar.
 c. Malu ketahuan kalau palsu.
 d. Warga mintanya meskipun palsu harus ada buah buahannya.
 e. Takut beranak trotoarnya.
 Retno Tanding</t>
  </si>
  <si>
    <t>857504.png</t>
  </si>
  <si>
    <t>Video Monas Berayun Saat Gempa Guncang Jakarta</t>
  </si>
  <si>
    <t>monas berayun-ayun yang diklaim terjadi akibat gempa bumi yang melanda Jakarta beberapa waktu lalu.</t>
  </si>
  <si>
    <t>863116.png</t>
  </si>
  <si>
    <t>Peaceful days in Shanghai</t>
  </si>
  <si>
    <t>Peaceful days in Shanghai.</t>
  </si>
  <si>
    <t>863419.png</t>
  </si>
  <si>
    <t>TNI Bantah Rekrut Lulusan Sarjana Agama Islam Melalui jalur PaPK Khusus Rohaniwan Intelijen</t>
  </si>
  <si>
    <t>Selamat pagi #sobatpuspen Banyak beredar di WA info spt ini. Kami pastikan info tsb tidak benar (HOAX)..@papk_tni</t>
  </si>
  <si>
    <t>871332.png</t>
  </si>
  <si>
    <t>Klarifikasi Gubernur Anies Terkait Dirinya Seolah Dipayungi Presiden Jokowi</t>
  </si>
  <si>
    <t>Sebetulnya gini foto diambil dari depan, sehingga tidak bisa dibedakan apakah bersampingan apa tidak. Sebetulnya pak Jokowi ada di depan, beliau buka payung saya ada di sisi kanan belakangnya. Tapi karena difoto dari depan terlihatnya seakan-akan dipayungi. Karena foto 2 dimensi</t>
  </si>
  <si>
    <t>872949.png</t>
  </si>
  <si>
    <t>Semakin Banyak Artis yang Smart dan Faham Akan Kondisi dan Nasib Rakyatnya</t>
  </si>
  <si>
    <t>Semakin byk artis yg smart dan faham akan kondisi dan nasib rakyatnya yg semakin terpuruk ini. #2019GantiPresiden https://t.co/DYdeYMVRyA</t>
  </si>
  <si>
    <t>873941.png</t>
  </si>
  <si>
    <t>Video seorang ibu dan dua anaknya gantung diri di Ujung Jaya Sumedang</t>
  </si>
  <si>
    <t>kejadian tadi sore di ujung jaya sumedang gara2 locdown 7 hari ga makan karna ga ada yg harus di makan karna patuh sama pmrintahan yg tolol semjak saya ingat pmrintaha yg skarang paling bokbrok bagay mana tanggung jawab jokowi jga antek2 nya corona sudah hilang di besar2 kn oleh orang yahudi dngan mnunggangi corona jg pmrintahan ini</t>
  </si>
  <si>
    <t>885900.png</t>
  </si>
  <si>
    <t>Macet Mudik dan Arus Balik Terjadi di Hampir Setiap Jalan Alteri</t>
  </si>
  <si>
    <t>Macet mudik dan arus balik terjadi di hampir setiap jalan alteri,non tol.akibat kebijakan contra flow di jalan tol……</t>
  </si>
  <si>
    <t>890193.png</t>
  </si>
  <si>
    <t>Foto Virus corona sudah sampai Terminal 3 Internasional Bandara Soekarno-Hatta</t>
  </si>
  <si>
    <t>894936.png</t>
  </si>
  <si>
    <t>Video Yel-yel Prajurit Raider Hasil Suntingan</t>
  </si>
  <si>
    <t>Ini nyanyian Prajurit TNI nyindir siapa yaa..
 Sadarlah kumis tebal tetapi memble he he he..
 Mau editan atau gak, emang macane wis dadi meong..</t>
  </si>
  <si>
    <t>895589.png</t>
  </si>
  <si>
    <t>BPK dan KPK Telusuri Beasiswa yang Disalurkan ke Mahasiswa di Jember</t>
  </si>
  <si>
    <t>Bersama ini kami smpkkan kpd seluruh Mahasiswa Penerima Beasiswa bahwa skarang ini BPK (Badan Pengawas Keuangan) RI dan KPK datang dari Jakarta dan utk beberapa bulan ke depan berkntor di Pemkab Jember dengn maksud dan tujuan yaitu sdang melacak penggunaan dana/keuangan Beasiswa yg sdh disalurkan ke Mahasiswa itu berasal dari uang Negada dan pada hari Kami tgl 11 Juni 2020 jam 10.00 wib sdh satu orang Mahasiswa saya atas nama Sinta Yuliatin dipanggil BPK/KPK di Pemkab Jember dan salah satu pertanyaannya adalah tentang penggunaan keuangan Beasiswa dan dimintau bukti2 pembayaran kuliahnya tentang keuangan yg shd masuk di buku Rekening nya</t>
  </si>
  <si>
    <t>901888.png</t>
  </si>
  <si>
    <t>KORAN INGGRIS</t>
  </si>
  <si>
    <t>KORAN… KORAN…
bukan KOMPAS, bukan lainya melainnkan KORAN INGGRIS
Judulnya warbiasahh… UDAH NGUTANG GAGAL PULA #eaaa
Begini masih kalian dukung bong..!</t>
  </si>
  <si>
    <t>905129.png</t>
  </si>
  <si>
    <t>Judul berita tempo.co : Anies dan Novel Usai Menjenguk Pasangan yang Menusuk Menkopolhukam Wiranto</t>
  </si>
  <si>
    <t>Anies dan Novel Usai Menjenguk Pasangan yang Menusuk Menkopolhukam Wiranto” dengan narasi : “Wong Edan pancen BEBAS….!!</t>
  </si>
  <si>
    <t>911896.png</t>
  </si>
  <si>
    <t>Walau bulan puasa, sebagai musafir @prabowo boleh menikmati kopi</t>
  </si>
  <si>
    <t>Walau bulan puasa, sebagai musafir @prabowo boleh menikmati kopi…eh jangan tanya soal #PrabowoJumatanDimana atau #PrabowoTarawehDimana sebab dia capres pilihan Ijtima Ulama yg boleh ikut Natalan.</t>
  </si>
  <si>
    <t>912560.png</t>
  </si>
  <si>
    <t>Pria Di Lingkaran Biru Adalah Habib Husen Bin Syihab Ayahanda Dari Habib Riziq Syihab</t>
  </si>
  <si>
    <t>Fix</t>
  </si>
  <si>
    <t>917767.png</t>
  </si>
  <si>
    <t>Why does Canada refuse to eliminate pork from the school diet?</t>
  </si>
  <si>
    <t>Why does Canada refuse to eliminate pork from the school diet?
 Many Muslims in Canada ask that pigs not be served in the cafeteria canteen and restaurants in Montreal.
 Motreal governor’s answer like this:
 “Finally, they (Muslims in Canada) must understand that in Canada (Quebec) with its Judeo-Christian roots, Christmas trees, churches and religious festivals, religion must remain on private territory. The Municipality of Dorval is right to reject any concessions to Islam and Sharia.</t>
  </si>
  <si>
    <t>928049.png</t>
  </si>
  <si>
    <t>*REVOLUSI MENTAL PSI..*</t>
  </si>
  <si>
    <t>*REVOLUSI MENTAL PSI..*
by Sepeda man</t>
  </si>
  <si>
    <t>938387.png</t>
  </si>
  <si>
    <t>Ini RS CANCER SUMBER WARAS...</t>
  </si>
  <si>
    <t xml:space="preserve">Basuki Tjahaja Purnama
Ini RS CANCER SUMBER WARAS yg pernah di janjikan Pak Ahok utk dibangun. Ternyata diam2 Pak Ahok sudah membangunnya. Yg nanti mungkin bisa dibanggakan oleh masyarakat indonesia. Ternyata pak Ahok sudah menepati janjinya. Sdh berdiri gedung baru jg dmana trdpt fasilitas radiologi yg ckp canggih dgn hrg trjangkau.
Dokter jantung Dr Jan, anak pndiri RS Sumber Waras prtama... </t>
  </si>
  <si>
    <t>940649.png</t>
  </si>
  <si>
    <t>Jokowi Kalah Cepat Dengan SBY Soal Kinerja Saat Bencana Gempa Aceh</t>
  </si>
  <si>
    <t>MAS JOKO KALAH CEPAT
 DENGAN PAK DE ESBEYE
 mas joko baru akan
 pak de esbeye sudah
 di pidie aceh
 beda TNI dengan pedagang</t>
  </si>
  <si>
    <t>941558.png</t>
  </si>
  <si>
    <t>Terjadi Gempa Susulan yang Berpotensi Tsunami di Madura</t>
  </si>
  <si>
    <t>PEMBERITAHUAN GEMPA SUSULAN…!!! HIMBAUAN KPD SEMUA MASYARAKAT MADURA DI PREDIKSI AKAN TERJADI GEMPA+SUNAMI SUSULAN DENGAN PARAMETER SEBAGAI BERIKUT</t>
  </si>
  <si>
    <t>946773.png</t>
  </si>
  <si>
    <t>Bareskrim tangkap pelaku ujaran kebencian melalui Facebook</t>
  </si>
  <si>
    <t>956406.png</t>
  </si>
  <si>
    <t>Sebar Fitnah Pakai Profil Anggota Kopassus</t>
  </si>
  <si>
    <t xml:space="preserve">Sebar Fitnah Pakai Profil Anggota Kopassus
</t>
  </si>
  <si>
    <t>956985.png</t>
  </si>
  <si>
    <t>Dokter RSAL Surabaya Meninggal akibat Covid-19</t>
  </si>
  <si>
    <t>Kami Turut Berduka Cita Pahlawan Medis Covid Innalillahi Rojiun… Dokter Tirka Nandadan UGR RSAL Dr Ramelan Surabaya 18.30 WIB Minggu 21 Juni 2020</t>
  </si>
  <si>
    <t>959154.png</t>
  </si>
  <si>
    <t>Klarifikasi Kepala SDN 085 Ciumbuleuit Tutup Foto Pemimpin Negara Dengan Kertas</t>
  </si>
  <si>
    <t>Di SDN 085 Ciumbuleuit Bandung ini entah mengapa foto Presiden dan Wakil Presiden ditutupi dengan kertas, seperti yang tampak di foto. Di sekolah yang pendanaannya ditanggung oleh negara, guru-gurunya juga digaji oleh negara, diajarkan untuk tidak menghormati Kepala Negara. Ironis!, Satu lagi yang aneh di sekolah negeri satu ini, siswi-siswinya wajib berjilbab sejak masuk kelas 4. Eh, ini sekolah negeri lho, bukan sekolah swasta Islam,</t>
  </si>
  <si>
    <t>964067.png</t>
  </si>
  <si>
    <t>Imunisasi HPV Sebabkan Kemandulan Atau Menopause Dini</t>
  </si>
  <si>
    <t>Kematian mendadak seorang remaja perempuan berusia 12 tahun di Waukesha, Wisconsin,
 beberapa jam setelah menerima vaksin HPV, Gardasil membuat keluarganya sangat terkejut dan
 membuat media setempat bertanya-tanya bagaimana hal ini dapat terjadi.</t>
  </si>
  <si>
    <t>974392.png</t>
  </si>
  <si>
    <t>dokter gigi di Surabaya stres telanjang di jalan karena suaminya dan anaknya mati kena covid</t>
  </si>
  <si>
    <t>ini dokter gigi di srby…suaminya.ama anak nya mati kena covid…. ini istrinya stres sampe telanjang dijalan</t>
  </si>
  <si>
    <t>975564.png</t>
  </si>
  <si>
    <t>Seleksi Alam Dimulai, 7 Nyawa Dalam 24 Jam</t>
  </si>
  <si>
    <t>seleksi alam dimulai !! 7 Nyawa Dalam 24 Jam</t>
  </si>
  <si>
    <t>975795.png</t>
  </si>
  <si>
    <t>Kartu Pra Kerja Sudah Jadi, Menganggur Digaji</t>
  </si>
  <si>
    <t>Asyik…kartu nya sudah jadi. Mendingan nganggur aj kan dapat gaji. Klo begadang dapat uang lemburan juga. Wkwkwkwk…. berak sekebon,</t>
  </si>
  <si>
    <t>976655.png</t>
  </si>
  <si>
    <t>Baznas Pasang Spanduk Menolak Tempat Perayaan Natal Selain Gereja</t>
  </si>
  <si>
    <t>MASYARAKAT PANGANDARAAN MENOLAK KEGIATAN PERAYAAN NATAL DI TEMPAT YANG BUKAN GEREJA</t>
  </si>
  <si>
    <t>987367.png</t>
  </si>
  <si>
    <t>Tulisan Partai Komunis Indonesia, Gambar Senapan, dan Logo di Uang 100 Ribu</t>
  </si>
  <si>
    <t>Jangan beranggapan Indonesia sejak d pimpin Jokowi baik² saja</t>
  </si>
  <si>
    <t>988366.png</t>
  </si>
  <si>
    <t>Banser-PDIP Berdamai</t>
  </si>
  <si>
    <t>Ratusan massa dari Barisan Serba Guna (Banser) dan kader NU Kabupaten Banyumas melakukan aksi demonstrasi ke kantor DPC PDIP setempat</t>
  </si>
  <si>
    <t>988471.png</t>
  </si>
  <si>
    <t>ERDOGAN TAK MAU DUDUK DI KURSI TAMU YANG LEBIH KECIL DARI KURSI BABA  VATIKAN</t>
  </si>
  <si>
    <t>ERDOGAN DATANG KE VATIKAN MENJUMPAI BABA (POP) VATIKAN. KURSI TAMU YG AKAN DI DUDUKI ERDOGAN LEBIH KECIL DARIPADA KURSI POP (lihat lingkaran merah). ERDOGAN MENOLAK, TAK MAU DUDUK. DIA MAU KURSI YANG SAMA BESAR DENGAN POP. PENGAWAL POP BERKATA, “SEMUA PEMIMPIN DUNIA YANG DATANG JUMPA POP, DUDUK KURSI KECIL ITU. ERDOGAN PUN MENJAWAB, “PEMIMPIN NEGARA DI DUNIA BOLEH DUDUK KURSI ITU, TETAPI TIDAK UNTUK PEMIMPIN NEGARA TURKEY. DIA MENJAGA IZZAH ISLAM.. Jayalah Islam…</t>
  </si>
  <si>
    <t>991611.png</t>
  </si>
  <si>
    <t>BUKTI KECURANGAN JOKOWI BAGI SEMBAKO</t>
  </si>
  <si>
    <t>Beredar dimana mana jadi VIRAL video ini
Apa tindakan KPU dan Bawaslu??🙄
Apakah begini tdk pakai Fasilitas Negara???</t>
  </si>
  <si>
    <t>995077.png</t>
  </si>
  <si>
    <t>Anak Kecil Bersembunyi di Kolong Meja Saat Bertemu Presiden Joko Widodo</t>
  </si>
  <si>
    <t>Naluri Anak Kecil Itu Tajam Boooss……..
 Saat Didatangi Manusia Yang Berbau Antagonis Pasti Menghindar dan Menjauh.</t>
  </si>
  <si>
    <t>995120.png</t>
  </si>
  <si>
    <t>Uang Rp75.000 Bukan untuk Alat Tukar</t>
  </si>
  <si>
    <t>Kado Prank. “Uang Baru”
 Innformasi sahih bahwa “Uang Baru” Dengan nilai Rp 75,ooo, itu bukan dimaksudkan sebagai Alat Penukar, melainkan semacam Merchandise saja, atau uang kenang-kenangan, untuk memperingati Ulang Tahun Kemerdekaan Bangsa Indonesia yang ke-75 tahun.</t>
  </si>
  <si>
    <t>56.jpg</t>
  </si>
  <si>
    <t>Indonesia Akan Adakan Program 1 Suami 2 Istri</t>
  </si>
  <si>
    <t>Indonesia Akan Adakan Program 1 Suami 2 Istri Setuju Tidak Para Istri?</t>
  </si>
  <si>
    <t>1129.jpg</t>
  </si>
  <si>
    <t>: Wali Kota Pekalongan Meninggal Setelah Segel Masjid</t>
  </si>
  <si>
    <t>“Wali Kota Pekalongan Meninggal Setelah Segel Masjid</t>
  </si>
  <si>
    <t>11152.jpg</t>
  </si>
  <si>
    <t>Video Merry Riana Sebut Indonesia Akan Bubar</t>
  </si>
  <si>
    <t>Merry riana ikut bicara. Padahal dia keturunan tiongkok… Pahami</t>
  </si>
  <si>
    <t>19657.jpg</t>
  </si>
  <si>
    <t>Temuan Stempel Berlogo Palu Arit, Pemkab Morowali Imbau Warga Tenang</t>
  </si>
  <si>
    <t>Kasus Stempel “PALU ARIT” PT. Wanxiang, di Morowali, Sulawesi Tengah, Gubernur Minta Diusut TNI, Bukan Diusut Polisi…</t>
  </si>
  <si>
    <t>21376.jpg</t>
  </si>
  <si>
    <t>Taman Pagoda di Tibet dan Bunga yang Mekar hanya 400 Tahun Sekali</t>
  </si>
  <si>
    <t>Sharing is caring TAMAN PAGODA – TIBET INDAHNYA CIPTAAN ILAHI Ini adalah sesuatu taman di Tibet yang bernama, Pagoda.</t>
  </si>
  <si>
    <t>25064.jpg</t>
  </si>
  <si>
    <t>: Beredar Surat Peresmian Masjid Raya Jakarta</t>
  </si>
  <si>
    <t>Beredar Surat Peresmian Masjid Raya Jakarta</t>
  </si>
  <si>
    <t>31720.jpg</t>
  </si>
  <si>
    <t>Gebrakan Menteri Kesehatan yang Baru</t>
  </si>
  <si>
    <t>*GEBRAKAN MENTERI KESEHATAN YG BARU DR TERAWAN*👍🏼👍🏼👍🏼
 Pasien BPJS dalam kondisi darurat bisa masuk DAN DITANGANI SECARA SERIUS DI rumah sakit manapun TERMASUK RS BINTANG 5 tanpa harus membayar LEBIH DAHULU.
 Dalam kondisi darurat,
 RS tidak boleh tanya tentang pembayarannya. PASIEN KONDISI DARURAT harus ditangani RS sampai maksimal baru bicara tentang Biaya.</t>
  </si>
  <si>
    <t>35240.jpg</t>
  </si>
  <si>
    <t>Spanduk ADEK-ADEK KORUPSI TIDAK DILARANG... di Gedung KPK</t>
  </si>
  <si>
    <t>ADEK-ADEK KORUPSI TIDAK DILARANG KALO KETAHUAN BALIKIN LAGI AJA PSST, JANGAN BILANG-BILANG YA KASIH CONTOH AJA KASUS SUMBER WARAS”</t>
  </si>
  <si>
    <t>47700.jpg</t>
  </si>
  <si>
    <t xml:space="preserve">Video Penghijauan di Pakistan yang Salah jenis Pohonnya, Seharusnya Jangan Cemara, Kurma Lebih Tepat </t>
  </si>
  <si>
    <t>Penghijauan di Pakistan yang salah jenis pohonnya, seharusnya jangan cemara, kurma lebih tepat ….</t>
  </si>
  <si>
    <t>49268.jpg</t>
  </si>
  <si>
    <t>Heboh soal Prasasti SBY, Begini Sejarah Bandara Lombok</t>
  </si>
  <si>
    <t>“Pak Jokowi, apakah anda tidak punya rasa malu mau mengganti prasasti Bandara Lombok dengan prasasti baru bertandatangan anda?
 ini Video SBY meresmikan membangun dab meresmikan Bandara Lombok”.</t>
  </si>
  <si>
    <t>54023.jpg</t>
  </si>
  <si>
    <t>Daftar Perlengkapan Medis di Rumah Untuk Hadapi Covid-19</t>
  </si>
  <si>
    <t>Beberapa tips: Kit Medis Covid Diperlukan dirumah:</t>
  </si>
  <si>
    <t>57723.jpg</t>
  </si>
  <si>
    <t>Erdogan: Jika Joko Widodo Tidak Terjun ke Politik, Maka Para Penjahatlah yang Akan Mengisinya</t>
  </si>
  <si>
    <t>Jika Joko Widodo Tidak Terjun ke Politik, Maka Para Penjahatlah yang Akan Mengisinya</t>
  </si>
  <si>
    <t>57910.jpg</t>
  </si>
  <si>
    <t>Tentara Cina sudah berada di Indonesia</t>
  </si>
  <si>
    <t>Info Penting !
 Tentara Cina sudah berada di Indonesia’
 Bersiaplah jika terjadi apa2 nanti.</t>
  </si>
  <si>
    <t>62224.jpg</t>
  </si>
  <si>
    <t>24-Agu-18</t>
  </si>
  <si>
    <t>Narasi Kejadian aneh tp nyata di video potongan daging yang masih berkedut</t>
  </si>
  <si>
    <t>Subhanallah…
 Kejadian aneh tp nyata didusun kami…</t>
  </si>
  <si>
    <t>70579.jpg</t>
  </si>
  <si>
    <t>: Ahokers Dituding Mengubah Data KPU</t>
  </si>
  <si>
    <t>Ahokers Dituding Mengubah Data KPU</t>
  </si>
  <si>
    <t>72868.jpg</t>
  </si>
  <si>
    <t>Azab Pada Yahudi di Israel</t>
  </si>
  <si>
    <t>Sebuah video diunggah tanggal 29 Juli oleh akun atas nama Meli Abdillah, bersama foto seperti SS WA berisi tulisan:
 “Sementara rakyat Palestina menderita karena diserbu tentara Israel demi mempertahankan Al Aqso, rakyat Israel pesta pora di sebuah bar di Tel Aviv. Ketika sedang berdansa, tiba-tiba tanah terbuka dan orang-orang tertelan masuk ke dalam. ALLAH SUDAH MURKA DENGAN KAUM YAHUDI.”
 Saat di-capture, postingan sudah dibagikan sebanyak 54,000 kali.</t>
  </si>
  <si>
    <t>80749.jpg</t>
  </si>
  <si>
    <t>Warsito dilarang melakukan Riset kanker oleh Pemerintah</t>
  </si>
  <si>
    <t>Dipaksa hentikan risetnya, kasus Dr. Warsito diduga kuat korban kolusi korporasi besar dengan birokrat negara.</t>
  </si>
  <si>
    <t>81769.jpg</t>
  </si>
  <si>
    <t>22-Agu-18</t>
  </si>
  <si>
    <t>Badai Pasir Terjadi Karena Spanduk #2019GantiPresiden</t>
  </si>
  <si>
    <t>(Simak beberapa video saat terjadinya badai pasir hebat di Tanah suci Mekkah di bawah ini)</t>
  </si>
  <si>
    <t>86996.jpg</t>
  </si>
  <si>
    <t>PT KCI Mengklarifikasi Kabar Tiket Kertas Gratis di Stasiun Bogor Pada Senin 23 Juli 2018</t>
  </si>
  <si>
    <t>Permintaan maaf khususnya kami sampaikan kepada para pelanggan setia kami,</t>
  </si>
  <si>
    <t>103559.jpg</t>
  </si>
  <si>
    <t>Akun Media Sosial Palsu dengan Nama Bank BCA</t>
  </si>
  <si>
    <t>Goodlifebca
 •bca.co.id/dibikinsimpel
 •Akun Resmi Instagram PT. Bank Central Asia TBK
 •BCA Terdaftar &amp; Diawasi OJK
 •#Dibikinsimpel
 bit.ly/PembukaanRekeningOnlineIG</t>
  </si>
  <si>
    <t>106582.jpg</t>
  </si>
  <si>
    <t>Permen Jeli yang Dibuat dengan Gelatin yang Berasal dari Kulit dan Tulang Hewan.</t>
  </si>
  <si>
    <t>GUMMIES OR JELLY CANDY ARE GELATIN-BASED CHEWY CANDY WHICH IS MADE BY BOILING SKIN CARTILAGE AND BONES FROM ANIMALS</t>
  </si>
  <si>
    <t>109909.jpg</t>
  </si>
  <si>
    <t>Pedagang Cina Ngamuk Karena Jeruk Tidak Laku Akibat Wabah Corona</t>
  </si>
  <si>
    <t>Hahahaa.. Di malaysia..cina ngamuk..krn jerukny ngga ada yg laku.
 Gimana dengan di indonesia ?? Mulai sekarang jangan beli apapun produk milik orang china..
 Ayo viralkan</t>
  </si>
  <si>
    <t>116656.jpg</t>
  </si>
  <si>
    <t>SETYA NOVANTO AKAN BACAKAN TEKS PROKLAMASI</t>
  </si>
  <si>
    <t>hancur sudah tananan berbangsa.. Tersangka baca teks proklamasi dalam upacara resmi di Istana Negara</t>
  </si>
  <si>
    <t>121702.jpg</t>
  </si>
  <si>
    <t>Divisi Humas Polri Klarifikasi Terkait Pesan Berantai Paket Gelap COD Dari China</t>
  </si>
  <si>
    <t>Di Jogja mulai ada paket gelap ditujukan ke toko2/Rumah terus jd sasaran….
 akan menerima COD dari Cina seperti itu. Kalau kita bilang tidak merasa pesan , maka ktp akan dipinjam dan difoto oleh pembawa paket, dg alasan untuk konfirmasi ke Cina katanya…</t>
  </si>
  <si>
    <t>127769.jpg</t>
  </si>
  <si>
    <t>KONTROLER PS TERBUAT DARI HIDUNG ANJING</t>
  </si>
  <si>
    <t>Tahukah anda jika Microsoft sebenarnya menggunakan hidung anjing sebagai bahan untuk pembuatan thumbstick pada pengontrol gamecube? Jadi jika anda mempunyai dua pengontrol, maka dibutuhkan dua anjing untuk bisa memproduksi benda tersebut.</t>
  </si>
  <si>
    <t>128800.jpg</t>
  </si>
  <si>
    <t>Poster Undangan Tahlilan Terbuka Untuk Guru Budi</t>
  </si>
  <si>
    <t>Selamat pagi teman-teman. Kami informasi ajakan aksi solidaritas untuk (Alm) Budi di lapangan polres sampang adalah HOAX. Polres sampang tidak pernah mengadakan kegiatan tersebut. Be samrt netizen</t>
  </si>
  <si>
    <t>129074.jpg</t>
  </si>
  <si>
    <t>Inasgoc Bantah Belum Bayar Honor Penari Rato Jaroeh di Asian Games 2018</t>
  </si>
  <si>
    <t>“Untuk masalah imbalan bagi para penari Rato Jaroeh, Inasgoc sudah berhubungan dengan sekolah masing – masing. Kami tidak ikut campur dengan pengaturan internal sekolah,” ujar Sekretaris Jenderal Inasgoc Indonesia, Eris Heryanto, Selasa (18/9).</t>
  </si>
  <si>
    <t>135944.jpg</t>
  </si>
  <si>
    <t>: Pemerintah Cabut Perda Bernuansa Syariah</t>
  </si>
  <si>
    <t>Pemerintah Cabut Perda Bernuansa Syariah</t>
  </si>
  <si>
    <t>139030.jpg</t>
  </si>
  <si>
    <t>Klarifikasi atas Beredarnya Surat Pernyataan dari Bank Mandiri Tentang Rekening Sofyan Basir Sebesar Rp 104 Triliun</t>
  </si>
  <si>
    <t>Bertanggungjawab atas penempatan saldo rekening nomor 125-00-0438914-4</t>
  </si>
  <si>
    <t>144540.jpg</t>
  </si>
  <si>
    <t>Nasi Padang Menjadi Sumber Penularan Covid-19</t>
  </si>
  <si>
    <t>Nasi Padang sumber penularan virus Covid-19 . Coba bayangi tiap meja tamu2 mkn dak habis sisa2 dikembalikan lagi dan di sajikan lag ke tamu berikutnya ! pun demikian yg bungkus juga bekas2 air liur tamu2 yg mungkin ada yg virus corona ? biasa selesai mkn tamu2 ngobrol2 dulu dan hidangan di meja blm diangkat ? hujan rintik2 lah di hidangan tsb . paling rentang penularan virus corola .</t>
  </si>
  <si>
    <t>147947.jpg</t>
  </si>
  <si>
    <t>Akun Instagram Mengatasnamakan BNPB Minta Sumbangan Dana</t>
  </si>
  <si>
    <t>148834.jpg</t>
  </si>
  <si>
    <t>ternyata aksi ganti presiden bergabung pemberontakan di Aceh</t>
  </si>
  <si>
    <t>Aksi pemberontak #2019GantiPresiden sangat membahayakan ancaman Indonesia ternyata aksi ganti presiden bergabung pemberontakan di Aceh bernama gam kepolisian dan TNI kami mohon jaga negara kami yang tercinta ini</t>
  </si>
  <si>
    <t>152480.jpg</t>
  </si>
  <si>
    <t>VIDEO KERUSUHAN AKIBAT RAZIA ZEBRA</t>
  </si>
  <si>
    <t>Ini asli Indonesia. Akibat Razia Zebra”</t>
  </si>
  <si>
    <t>154172.jpg</t>
  </si>
  <si>
    <t>Semoga Apa yang Dikatakan Bang Hotman Jadi Kenyataan</t>
  </si>
  <si>
    <t>Smoga ap yg dktakan bng Hotman mnjadi knyataan…nga sabar nunggux😊
 (disertai tangkapan layar mengenai klaim MPR akan melantik Prabowo pada Oktober 2019).</t>
  </si>
  <si>
    <t>158361.jpg</t>
  </si>
  <si>
    <t>31-Agu-18</t>
  </si>
  <si>
    <t>Pak SBY dan Istri pernah mengunjungi Lahan Kota Langit</t>
  </si>
  <si>
    <t>“Pak Susilo Bambang Yudhoyono dan Istri pernah mengunjungi Lahan Kota Langit karna terkenal dengan hasil bumi sayuran dan palawija yang melimpah ruah Yang masih dikenal dengan Sarongge Sekarang Sarongge Di Brand Menjadi #KotaLangit”</t>
  </si>
  <si>
    <t>160644.jpg</t>
  </si>
  <si>
    <t>Foto Wapres Maruf dengan Narasi Dirinya Diajari Nipu oleh Presiden Jokowi</t>
  </si>
  <si>
    <t>KALO URUSAN NIPU RAKYAT JOKOWI AHLINYA SAYA JUGA DIAJARINYA SEKARANG SUDAH LANCAR</t>
  </si>
  <si>
    <t>164369.jpg</t>
  </si>
  <si>
    <t>NUNGGAK BPJS TAK BISA URUS SIM-STNK, PIHAK TERKAIT BERIKAN KLARIFIKASI</t>
  </si>
  <si>
    <t>Penduduk yang belum mendaftarkan diri dan anggota keluarganya setelah tanggal 1 Januari 2019 dikenakan sanksi administrasi berupa PENCABUTAN LAYANAN PUBLIK TERTENTU, meliputi:</t>
  </si>
  <si>
    <t>168171.jpg</t>
  </si>
  <si>
    <t>HOAX CTO TRAVELOKA MENDUKUNG AKSI WALKOUT ANANDA SUKARLAN DI ACARA KOLESE KANISIUS</t>
  </si>
  <si>
    <t>CTO TRAVELOKA MENDUKUNG AKSI WALKOUT ANANDA SUKARLAN DI ACARA KOLESE KANISIUS
.</t>
  </si>
  <si>
    <t>170508.jpg</t>
  </si>
  <si>
    <t>Foto Putri Presiden Rusia Vladimir Putin, Orang Pertama yang Sudah Divaksin Dengan Vaksin Tim Kedokteran Rusia</t>
  </si>
  <si>
    <t>Putri Presiden Rusia Vladimir Putin … orang pertama yg sdh divaksin dgn vaksin yg ditemukan oleh tim kedokteran #Rusia, bukan vaksin buatan Cina😝 dan ini keteladanan seorang pemimpin negara yg berani ambil resiko, putrinya divaksin terlebih dahulu sebelum di vaksinkan ke rakyatnya … 👍👍👍</t>
  </si>
  <si>
    <t>172130.jpg</t>
  </si>
  <si>
    <t>Tiba tiba jadi spt....mau ngemis suara muslim....gak malu .....</t>
  </si>
  <si>
    <t>Tiba tiba jadi spt….mau ngemis suara muslim….gak malu …..,</t>
  </si>
  <si>
    <t>172291.jpg</t>
  </si>
  <si>
    <t>Foto Massa Sudah Tumpah Ruah Mengepung Gedung DPR Terkait RUU HIP</t>
  </si>
  <si>
    <t>Semoga RUU HIP atau diganti dengan nama apapun dibatalkan, Massa Rakyat sudah tumpah ruah mengepung Gedung DPR dari depan dan belakang,</t>
  </si>
  <si>
    <t>188848.jpg</t>
  </si>
  <si>
    <t>Racun Dari Nasi di Magic Com</t>
  </si>
  <si>
    <t>Keluarkan nasi dari rice cooker kalau sdh matang. Kalau lebih dari 12 jam menjadi pemicu diabetes.H
 Kebiasaan yang Jadi Pemicu Anak Menderita Kanker dan Diabetes</t>
  </si>
  <si>
    <t>191439.jpg</t>
  </si>
  <si>
    <t>Lindungilah Saudara Muslim Kami di Rohingya dan Muslim Seluruh Dunia</t>
  </si>
  <si>
    <t>Jika anda Islam komen aamiin.. �Ya Allah lindungilah saudara muslim kami di Rohingya Dan Muslim seluruh dunia Aamiin…
 Share/bagikan agar bnyk mendoakan!”</t>
  </si>
  <si>
    <t>195387.jpg</t>
  </si>
  <si>
    <t>Foto Beserta Video Pesawat Tempur dan Rudal Israel Yang Diarahkan Ke Palestina dan Masjid Al-Aqsa</t>
  </si>
  <si>
    <t>195444.jpg</t>
  </si>
  <si>
    <t>Dijemput oleh Tim Medis, Kakak Beradik Usia 8 dan 4 Tahun di Tangerang Terjangkit Covid-19 akibat Main di Luar Rumah</t>
  </si>
  <si>
    <t>DiTangerang, dua bersaudara kakak beradik usia 4 dan 8 tahun terjangkit Covid-19, setelah pulang dari bermain diluar rumah.</t>
  </si>
  <si>
    <t>206021.jpg</t>
  </si>
  <si>
    <t>: Pertanda Alam, Kera Putih Mulai Turun Dari Gunung Agung</t>
  </si>
  <si>
    <t>Pertanda Alam, Kera Putih Mulai Turun Dari Gunung Agung</t>
  </si>
  <si>
    <t>219874.jpg</t>
  </si>
  <si>
    <t>Pasar Wameo dan Karya Nugraha di Tutup selama 1 minggu</t>
  </si>
  <si>
    <t>Assalamu Alaikum …
  Info dari pedagang pasar Wameo
 dan Karya Nugraha dari Hasil Rapat
 tadi Siang di pasar Wameo bersama
 Wali kota Bau Bau , Mulai Pekan
 depan atau senin depan pasar
 Wameo dan Nugraha di Tutup selama
 1 minggu ,
 Untuk menghindari kerumunan
 Orang , dan pasar mau di bersihkan .</t>
  </si>
  <si>
    <t>222802.jpg</t>
  </si>
  <si>
    <t>Klarifikasi KPK Terkait Foto Setya Novanto Tanpa Baju Tahanan</t>
  </si>
  <si>
    <t>Secara tidak sengaja sekitar pukul 06.00 WIB di rest area kilometer 97 Tol Purbaleunyi arah Jakarta, rombongan Investigasi Gabungnya Wartawan Indonesia (GWI) melihat orang dengan pengawalan mirip mantan Ketua DPR-RI, Setya Novanto (Setnov) terpidana 15 tahun penjara !</t>
  </si>
  <si>
    <t>226020.jpg</t>
  </si>
  <si>
    <t>Artikel dalam laman daring aljazera.online berjudul “Info Dari Turki: Erdogan Tidak Pernah Akui Kemenangan Jokowi” memberitakan tentang penolakan Recep Tayyip Erdogan, Presiden Turki, atas kemenangan kepada Calon Presiden Nomor Urut 01, Joko Widodo, pasca kemenangan Jokowi berdasarkan hasil hitung cepat sejumlah lembaga survei</t>
  </si>
  <si>
    <t>232887.jpg</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</si>
</sst>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sz val="11.0"/>
      <color rgb="FF000000"/>
      <name val="Calibri"/>
    </font>
    <font>
      <color theme="1"/>
      <name val="Calibri"/>
    </font>
    <font>
      <sz val="11.0"/>
      <color theme="1"/>
      <name val="Calibri"/>
    </font>
    <font>
      <sz val="11.0"/>
      <color rgb="FF260F54"/>
      <name val="Calibri"/>
    </font>
  </fonts>
  <fills count="3">
    <fill>
      <patternFill patternType="none"/>
    </fill>
    <fill>
      <patternFill patternType="lightGray"/>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1" numFmtId="15" xfId="0" applyFont="1" applyNumberFormat="1"/>
    <xf borderId="0" fillId="0" fontId="2" numFmtId="0" xfId="0" applyFont="1"/>
    <xf borderId="0" fillId="0" fontId="1" numFmtId="0" xfId="0" applyAlignment="1" applyFont="1">
      <alignment horizontal="left"/>
    </xf>
    <xf borderId="0" fillId="0" fontId="1" numFmtId="0" xfId="0" applyAlignment="1" applyFont="1">
      <alignment horizontal="right"/>
    </xf>
    <xf borderId="0" fillId="0" fontId="1" numFmtId="15" xfId="0" applyAlignment="1" applyFont="1" applyNumberFormat="1">
      <alignment horizontal="right"/>
    </xf>
    <xf borderId="0" fillId="0" fontId="1" numFmtId="0" xfId="0" applyAlignment="1" applyFont="1">
      <alignment shrinkToFit="0" wrapText="1"/>
    </xf>
    <xf borderId="1" fillId="2" fontId="1" numFmtId="0" xfId="0" applyBorder="1" applyFill="1" applyFont="1"/>
    <xf borderId="0" fillId="0" fontId="3" numFmtId="0" xfId="0" applyAlignment="1" applyFont="1">
      <alignment horizontal="left"/>
    </xf>
    <xf borderId="1" fillId="2" fontId="4" numFmtId="0" xfId="0" applyBorder="1" applyFont="1"/>
    <xf borderId="1" fillId="2" fontId="1" numFmtId="0" xfId="0" applyAlignment="1" applyBorder="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8.88"/>
    <col customWidth="1" min="3" max="26" width="7.63"/>
  </cols>
  <sheetData>
    <row r="1">
      <c r="A1" s="1" t="s">
        <v>0</v>
      </c>
      <c r="B1" s="1" t="s">
        <v>1</v>
      </c>
      <c r="C1" s="1" t="s">
        <v>2</v>
      </c>
      <c r="D1" s="1" t="s">
        <v>3</v>
      </c>
      <c r="E1" s="1" t="s">
        <v>4</v>
      </c>
      <c r="G1" s="2" t="s">
        <v>5</v>
      </c>
      <c r="H1" s="2" t="s">
        <v>6</v>
      </c>
    </row>
    <row r="2">
      <c r="A2" s="1">
        <v>238057.0</v>
      </c>
      <c r="B2" s="3">
        <v>44025.0</v>
      </c>
      <c r="C2" s="1" t="s">
        <v>7</v>
      </c>
      <c r="D2" s="1" t="s">
        <v>8</v>
      </c>
      <c r="E2" s="4" t="s">
        <v>9</v>
      </c>
      <c r="G2" s="4" t="str">
        <f>IFERROR(__xludf.DUMMYFUNCTION("GOOGLETRANSLATE(C2,""en"",""id"")"),"Narasi Tito Karnavian Berideologi Komunis KARENA PERNAH disekolahkan Partai Komunis China di Beijing")</f>
        <v>Narasi Tito Karnavian Berideologi Komunis KARENA PERNAH disekolahkan Partai Komunis China di Beijing</v>
      </c>
      <c r="H2" s="4" t="str">
        <f>IFERROR(__xludf.DUMMYFUNCTION("GOOGLETRANSLATE(D2,""en"",""id"")"),"TITO KARNIVAN ITU beridiologi Komunis DIA BISA DI Katakan PKI KARENA DI PERNAH DI SEKOLAHLAH OLEH Partai Komunis CHINA DI Baijing")</f>
        <v>TITO KARNIVAN ITU beridiologi Komunis DIA BISA DI Katakan PKI KARENA DI PERNAH DI SEKOLAHLAH OLEH Partai Komunis CHINA DI Baijing</v>
      </c>
    </row>
    <row r="3">
      <c r="A3" s="1">
        <v>238158.0</v>
      </c>
      <c r="B3" s="3">
        <v>44018.0</v>
      </c>
      <c r="C3" s="1" t="s">
        <v>10</v>
      </c>
      <c r="D3" s="1" t="s">
        <v>11</v>
      </c>
      <c r="E3" s="4" t="s">
        <v>12</v>
      </c>
      <c r="G3" s="4" t="str">
        <f>IFERROR(__xludf.DUMMYFUNCTION("GOOGLETRANSLATE(C3,""en"",""id"")"),"Anies: seberat beratnya Pekerjaan Akan terasa Anda Ringan Bila TIDAK di kerjakan")</f>
        <v>Anies: seberat beratnya Pekerjaan Akan terasa Anda Ringan Bila TIDAK di kerjakan</v>
      </c>
      <c r="H3" s="4" t="str">
        <f>IFERROR(__xludf.DUMMYFUNCTION("GOOGLETRANSLATE(D3,""en"",""id"")"),"Seberat beratnya Pekerjaan Akan terasa Anda Ringan Bila TIDAK di kerjakan")</f>
        <v>Seberat beratnya Pekerjaan Akan terasa Anda Ringan Bila TIDAK di kerjakan</v>
      </c>
    </row>
    <row r="4">
      <c r="A4" s="1">
        <v>238865.0</v>
      </c>
      <c r="B4" s="3">
        <v>43943.0</v>
      </c>
      <c r="C4" s="1" t="s">
        <v>13</v>
      </c>
      <c r="D4" s="1" t="s">
        <v>14</v>
      </c>
      <c r="E4" s="4" t="s">
        <v>15</v>
      </c>
      <c r="G4" s="4" t="str">
        <f>IFERROR(__xludf.DUMMYFUNCTION("GOOGLETRANSLATE(C4,""en"",""id"")"),"Hindu di india Melemparkan Patung Buatan Mereka Ke Laut KARENA TIDAK Bisa Menolong Mereka Dari Corona")</f>
        <v>Hindu di india Melemparkan Patung Buatan Mereka Ke Laut KARENA TIDAK Bisa Menolong Mereka Dari Corona</v>
      </c>
      <c r="H4" s="4" t="str">
        <f>IFERROR(__xludf.DUMMYFUNCTION("GOOGLETRANSLATE(D4,""en"",""id"")"),"Hindu di india melemparkan patung Buatan mereka Ke laut KARENA APA Yang mereka lakukan TIDAK DAPAT membela mereka Dari Dari virus corona Maha Suci Allah, Tuhan Semesta Alam")</f>
        <v>Hindu di india melemparkan patung Buatan mereka Ke laut KARENA APA Yang mereka lakukan TIDAK DAPAT membela mereka Dari Dari virus corona Maha Suci Allah, Tuhan Semesta Alam</v>
      </c>
    </row>
    <row r="5">
      <c r="A5" s="1">
        <v>248298.0</v>
      </c>
      <c r="B5" s="3">
        <v>43760.0</v>
      </c>
      <c r="C5" s="1" t="s">
        <v>16</v>
      </c>
      <c r="D5" s="5" t="s">
        <v>17</v>
      </c>
      <c r="E5" s="4" t="s">
        <v>18</v>
      </c>
      <c r="G5" s="4" t="str">
        <f>IFERROR(__xludf.DUMMYFUNCTION("GOOGLETRANSLATE(C5,""en"",""id"")"),"RSCM praktekkan penyedotan Plug Vena / Saluran Darah")</f>
        <v>RSCM praktekkan penyedotan Plug Vena / Saluran Darah</v>
      </c>
      <c r="H5" s="4" t="str">
        <f>IFERROR(__xludf.DUMMYFUNCTION("GOOGLETRANSLATE(D5,""en"",""id"")"),"Mulai Hari Penyanyi di RSCM Mulai diPraktekkan penyedotan Plug (sumbatan) di Vena / Saluran Darah Ke Jantung, Jadi TIDAK Pake Cincin ATAU Bypass Lagi.
 Semoga Teknologi Penyanyi Membawa Khabar Gembira ..., Khususnya Bagi mereka yg Dideteksi Adanya sumba"&amp;"tan tersebut. Jantung Koroner TIDAK Selalu Harus Pasang Cincin ATAU Operasi.")</f>
        <v>Mulai Hari Penyanyi di RSCM Mulai diPraktekkan penyedotan Plug (sumbatan) di Vena / Saluran Darah Ke Jantung, Jadi TIDAK Pake Cincin ATAU Bypass Lagi.
 Semoga Teknologi Penyanyi Membawa Khabar Gembira ..., Khususnya Bagi mereka yg Dideteksi Adanya sumbatan tersebut. Jantung Koroner TIDAK Selalu Harus Pasang Cincin ATAU Operasi.</v>
      </c>
    </row>
    <row r="6">
      <c r="A6" s="1">
        <v>255176.0</v>
      </c>
      <c r="B6" s="3">
        <v>43952.0</v>
      </c>
      <c r="C6" s="1" t="s">
        <v>19</v>
      </c>
      <c r="D6" s="1" t="s">
        <v>20</v>
      </c>
      <c r="E6" s="4" t="s">
        <v>21</v>
      </c>
      <c r="G6" s="4" t="str">
        <f>IFERROR(__xludf.DUMMYFUNCTION("GOOGLETRANSLATE(C6,""en"",""id"")"),"Permohonan Kelonggaran Angsuran Ke OJK")</f>
        <v>Permohonan Kelonggaran Angsuran Ke OJK</v>
      </c>
      <c r="H6" s="4" t="str">
        <f>IFERROR(__xludf.DUMMYFUNCTION("GOOGLETRANSLATE(D6,""en"",""id"")"),"Untuk Sekedar info, Bagi Andari yg Punya ansuran / Cicilan namun Belum DAPAT kelonggaran Dari penyewaan / Pembiayaan silahkan buat Pengajuan Ke kantor OJK (Otoritas Jasa Keuangan) DENGAN Proses Beroperasi secara online, mengingat Pengajuan Sangat padat si"&amp;"lahkan buat Pengajuan SEBELUM tgl 10 mei 2020, Dan Untuk Pengajuan hub silahkan (0293-316-825 / 082192769825) Insya allah Andari akan DAPAT kelonggaran Pembayaran ansuran / Cicilan, sy HARAP DENGAN bantu share can menbantu saudara2 mengingat wabah corona "&amp;"blm stabil, terimah kasih.")</f>
        <v>Untuk Sekedar info, Bagi Andari yg Punya ansuran / Cicilan namun Belum DAPAT kelonggaran Dari penyewaan / Pembiayaan silahkan buat Pengajuan Ke kantor OJK (Otoritas Jasa Keuangan) DENGAN Proses Beroperasi secara online, mengingat Pengajuan Sangat padat silahkan buat Pengajuan SEBELUM tgl 10 mei 2020, Dan Untuk Pengajuan hub silahkan (0293-316-825 / 082192769825) Insya allah Andari akan DAPAT kelonggaran Pembayaran ansuran / Cicilan, sy HARAP DENGAN bantu share can menbantu saudara2 mengingat wabah corona blm stabil, terimah kasih.</v>
      </c>
    </row>
    <row r="7">
      <c r="A7" s="6">
        <v>267051.0</v>
      </c>
      <c r="B7" s="7">
        <v>43358.0</v>
      </c>
      <c r="C7" s="5" t="s">
        <v>22</v>
      </c>
      <c r="D7" s="5" t="s">
        <v>23</v>
      </c>
      <c r="E7" s="4" t="s">
        <v>24</v>
      </c>
      <c r="G7" s="4" t="str">
        <f>IFERROR(__xludf.DUMMYFUNCTION("GOOGLETRANSLATE(C7,""en"",""id"")"),"Aksi BEM se-Jabotabek hari Penyanyi")</f>
        <v>Aksi BEM se-Jabotabek hari Penyanyi</v>
      </c>
      <c r="H7" s="4" t="str">
        <f>IFERROR(__xludf.DUMMYFUNCTION("GOOGLETRANSLATE(D7,""en"",""id"")"),"warahmatullahi wabarakatuh Assalamua'laikum.
 Jangan lihat TV ndak ADA Suami ... !!!
 Lihat Sosmed aja, kitd viralkan ... !!!")</f>
        <v>warahmatullahi wabarakatuh Assalamua'laikum.
 Jangan lihat TV ndak ADA Suami ... !!!
 Lihat Sosmed aja, kitd viralkan ... !!!</v>
      </c>
    </row>
    <row r="8">
      <c r="A8" s="1">
        <v>269336.0</v>
      </c>
      <c r="B8" s="3">
        <v>42812.0</v>
      </c>
      <c r="C8" s="1" t="s">
        <v>25</v>
      </c>
      <c r="D8" s="5" t="s">
        <v>26</v>
      </c>
      <c r="E8" s="4" t="s">
        <v>27</v>
      </c>
      <c r="G8" s="4" t="str">
        <f>IFERROR(__xludf.DUMMYFUNCTION("GOOGLETRANSLATE(C8,""en"",""id"")"),"Sinar Kosmik Berbahaya Radiasi")</f>
        <v>Sinar Kosmik Berbahaya Radiasi</v>
      </c>
      <c r="H8" s="4" t="str">
        <f>IFERROR(__xludf.DUMMYFUNCTION("GOOGLETRANSLATE(D8,""en"",""id"")"),"Malam Ini 00: 30-03: 30 pastikan Untuk telepon mematikan: TV Singapura Telah mengumumkan berita. Tolong selepas baca Penyanyi, Lindungi Diri Andari. Kerabat Beritahukan terkasih Dan Teman-teman. Hari Penyanyi Malam Dari 12: 30-03: 30, Berbahaya, radiasi Y"&amp;"ang tinggi, sinar kosmik akan melewati Dekat DENGAN bumi. Jadi matikan ponsel Andari. Jangan Biarkan ponsel Andari Dekat DENGAN Tubuh Andari, DAPAT menyebabkan kerusakan Jaringan Tubuh. Silahkan cek Google NASA Dan BBC News. Menebarkan Pesan Penyanyi ditu"&amp;"njukan kepada SEMUA Yang Kalian Peduli. Src: spaceweather.com")</f>
        <v>Malam Ini 00: 30-03: 30 pastikan Untuk telepon mematikan: TV Singapura Telah mengumumkan berita. Tolong selepas baca Penyanyi, Lindungi Diri Andari. Kerabat Beritahukan terkasih Dan Teman-teman. Hari Penyanyi Malam Dari 12: 30-03: 30, Berbahaya, radiasi Yang tinggi, sinar kosmik akan melewati Dekat DENGAN bumi. Jadi matikan ponsel Andari. Jangan Biarkan ponsel Andari Dekat DENGAN Tubuh Andari, DAPAT menyebabkan kerusakan Jaringan Tubuh. Silahkan cek Google NASA Dan BBC News. Menebarkan Pesan Penyanyi ditunjukan kepada SEMUA Yang Kalian Peduli. Src: spaceweather.com</v>
      </c>
    </row>
    <row r="9">
      <c r="A9" s="1">
        <v>272438.0</v>
      </c>
      <c r="B9" s="3">
        <v>43838.0</v>
      </c>
      <c r="C9" s="1" t="s">
        <v>28</v>
      </c>
      <c r="D9" s="5" t="s">
        <v>29</v>
      </c>
      <c r="E9" s="4" t="s">
        <v>30</v>
      </c>
      <c r="G9" s="4" t="str">
        <f>IFERROR(__xludf.DUMMYFUNCTION("GOOGLETRANSLATE(C9,""en"",""id"")"),"Parties SMKN 12 Beri Klarifikasi Perihal Kabar Viral Tak Pasang Foto Presiden Joko Widodo")</f>
        <v>Parties SMKN 12 Beri Klarifikasi Perihal Kabar Viral Tak Pasang Foto Presiden Joko Widodo</v>
      </c>
      <c r="H9" s="4" t="str">
        <f>IFERROR(__xludf.DUMMYFUNCTION("GOOGLETRANSLATE(D9,""en"",""id"")"),"Tourism di SMKN 12 Jakarta Utara. Sekolah Negeri TAPI TIDAK memasang foto Presiden ... !!! 😡
 Mohon viralkan ... !!!
 Sampai mereka memasang Foto Presiden Dan menyanyikan Kepala Sekolah diproses hukum ... !!!")</f>
        <v>Tourism di SMKN 12 Jakarta Utara. Sekolah Negeri TAPI TIDAK memasang foto Presiden ... !!! 😡
 Mohon viralkan ... !!!
 Sampai mereka memasang Foto Presiden Dan menyanyikan Kepala Sekolah diproses hukum ... !!!</v>
      </c>
    </row>
    <row r="10">
      <c r="A10" s="1">
        <v>282152.0</v>
      </c>
      <c r="B10" s="3">
        <v>43566.0</v>
      </c>
      <c r="C10" s="1" t="s">
        <v>31</v>
      </c>
      <c r="D10" s="1" t="s">
        <v>32</v>
      </c>
      <c r="E10" s="4" t="s">
        <v>33</v>
      </c>
      <c r="G10" s="4" t="str">
        <f>IFERROR(__xludf.DUMMYFUNCTION("GOOGLETRANSLATE(C10,""en"",""id"")"),"Pembuatan KTP Orang Gila Demi Ambisi Kekuasaan")</f>
        <v>Pembuatan KTP Orang Gila Demi Ambisi Kekuasaan</v>
      </c>
      <c r="H10" s="4" t="str">
        <f>IFERROR(__xludf.DUMMYFUNCTION("GOOGLETRANSLATE(D10,""en"",""id"")"),"Parah ... MEMAKSAKAN HAL YANG TAK Wajar TERUS DILAKUKAN DEMI Ambisi Kekuasaan ... Pembuatan KTP buat orang2 gila..Beneran ADA di bekasi.")</f>
        <v>Parah ... MEMAKSAKAN HAL YANG TAK Wajar TERUS DILAKUKAN DEMI Ambisi Kekuasaan ... Pembuatan KTP buat orang2 gila..Beneran ADA di bekasi.</v>
      </c>
    </row>
    <row r="11">
      <c r="A11" s="1">
        <v>288490.0</v>
      </c>
      <c r="B11" s="3">
        <v>43902.0</v>
      </c>
      <c r="C11" s="1" t="s">
        <v>34</v>
      </c>
      <c r="D11" s="5" t="s">
        <v>35</v>
      </c>
      <c r="E11" s="4" t="s">
        <v>36</v>
      </c>
      <c r="G11" s="4" t="str">
        <f>IFERROR(__xludf.DUMMYFUNCTION("GOOGLETRANSLATE(C11,""en"",""id"")"),"Daniel Radcliffe Positiv Terinfeksi Corona Covid-19")</f>
        <v>Daniel Radcliffe Positiv Terinfeksi Corona Covid-19</v>
      </c>
      <c r="H11" s="4" t="str">
        <f>IFERROR(__xludf.DUMMYFUNCTION("GOOGLETRANSLATE(D11,""en"",""id"")"),"BREAKING: Daniel Radcliffe tes posotive untuk coronavirus. Aktor ini dikatakan orang terkenal pertama yang dikonfirmasi publik.")</f>
        <v>BREAKING: Daniel Radcliffe tes posotive untuk coronavirus. Aktor ini dikatakan orang terkenal pertama yang dikonfirmasi publik.</v>
      </c>
    </row>
    <row r="12">
      <c r="A12" s="1">
        <v>293749.0</v>
      </c>
      <c r="B12" s="3">
        <v>42939.0</v>
      </c>
      <c r="C12" s="1" t="s">
        <v>37</v>
      </c>
      <c r="D12" s="5" t="s">
        <v>38</v>
      </c>
      <c r="E12" s="4" t="s">
        <v>39</v>
      </c>
      <c r="G12" s="4" t="str">
        <f>IFERROR(__xludf.DUMMYFUNCTION("GOOGLETRANSLATE(C12,""en"",""id"")"),"Terpasang besar data Cyber ​​Security Indonesia Sudah")</f>
        <v>Terpasang besar data Cyber ​​Security Indonesia Sudah</v>
      </c>
      <c r="H12" s="4" t="str">
        <f>IFERROR(__xludf.DUMMYFUNCTION("GOOGLETRANSLATE(D12,""en"",""id"")"),"Menginformasikan Kembali agar tak lupa, sistem (BDCs) Big data Cyber ​​Security Indonesia sdh Terpasang, menyusul Rencana WanTaNas RI (Dewan Pertahanan Nasional) yg akan mengambil SEMUA information through Internet di Indonesia ....")</f>
        <v>Menginformasikan Kembali agar tak lupa, sistem (BDCs) Big data Cyber ​​Security Indonesia sdh Terpasang, menyusul Rencana WanTaNas RI (Dewan Pertahanan Nasional) yg akan mengambil SEMUA information through Internet di Indonesia ....</v>
      </c>
    </row>
    <row r="13">
      <c r="A13" s="1">
        <v>302429.0</v>
      </c>
      <c r="B13" s="3">
        <v>42742.0</v>
      </c>
      <c r="C13" s="1" t="s">
        <v>40</v>
      </c>
      <c r="D13" s="5" t="s">
        <v>41</v>
      </c>
      <c r="E13" s="4" t="s">
        <v>42</v>
      </c>
      <c r="G13" s="4" t="str">
        <f>IFERROR(__xludf.DUMMYFUNCTION("GOOGLETRANSLATE(C13,""en"",""id"")"),"Merakyatnya Jokowi - Jusuf Kalla, Ternyata Cuma Adegan di Depan Kamera Saja")</f>
        <v>Merakyatnya Jokowi - Jusuf Kalla, Ternyata Cuma Adegan di Depan Kamera Saja</v>
      </c>
      <c r="H13" s="4" t="str">
        <f>IFERROR(__xludf.DUMMYFUNCTION("GOOGLETRANSLATE(D13,""en"",""id"")"),"Eheum eheum Benar Sangat merakyat
 Kamera Siap? Aktion !!
 Sempurna")</f>
        <v>Eheum eheum Benar Sangat merakyat
 Kamera Siap? Aktion !!
 Sempurna</v>
      </c>
    </row>
    <row r="14">
      <c r="A14" s="1">
        <v>306699.0</v>
      </c>
      <c r="B14" s="3">
        <v>43570.0</v>
      </c>
      <c r="C14" s="1" t="s">
        <v>43</v>
      </c>
      <c r="D14" s="1" t="s">
        <v>44</v>
      </c>
      <c r="E14" s="4" t="s">
        <v>45</v>
      </c>
      <c r="G14" s="4" t="str">
        <f>IFERROR(__xludf.DUMMYFUNCTION("GOOGLETRANSLATE(C14,""en"",""id"")"),"SMS Hadiah Lazada Ulang Tahun")</f>
        <v>SMS Hadiah Lazada Ulang Tahun</v>
      </c>
      <c r="H14" s="4" t="str">
        <f>IFERROR(__xludf.DUMMYFUNCTION("GOOGLETRANSLATE(D14,""en"",""id"")"),"LAZADA_BIRTHDAY
Jual / Beli Online No 1
SELAMAT Ucapkan
Andari T'Pilih Pemenang
Jutawan: Rp. 125jt
ID: MP47AD7
Ulang Tahun ke-7 Lazada
Info:
www.gebyar-lazada.gg")</f>
        <v>LAZADA_BIRTHDAY
Jual / Beli Online No 1
SELAMAT Ucapkan
Andari T'Pilih Pemenang
Jutawan: Rp. 125jt
ID: MP47AD7
Ulang Tahun ke-7 Lazada
Info:
www.gebyar-lazada.gg</v>
      </c>
    </row>
    <row r="15">
      <c r="A15" s="1">
        <v>310157.0</v>
      </c>
      <c r="B15" s="3">
        <v>42910.0</v>
      </c>
      <c r="C15" s="1" t="s">
        <v>46</v>
      </c>
      <c r="D15" s="5" t="s">
        <v>47</v>
      </c>
      <c r="E15" s="4" t="s">
        <v>48</v>
      </c>
      <c r="G15" s="4" t="str">
        <f>IFERROR(__xludf.DUMMYFUNCTION("GOOGLETRANSLATE(C15,""en"",""id"")"),"Takbiran Dilarang di Kota Bandung")</f>
        <v>Takbiran Dilarang di Kota Bandung</v>
      </c>
      <c r="H15" s="4" t="str">
        <f>IFERROR(__xludf.DUMMYFUNCTION("GOOGLETRANSLATE(D15,""en"",""id"")"),"Astaghfirullah ...
 .
 Kini takbiran pun Dilarang, akan tetapi bakar lilin diizinkan
 .
 Mungkin Nanti sholat pun Dilarang JIKA dibiarkan Terus menerus ??
 .
 Ya Allah terasa Anda seperti Tinggal di gatra Hak minoritas muslim? padahal Umat Islam mayoritas"&amp;" disini?
 .
 Sedih liat nya ??")</f>
        <v>Astaghfirullah ...
 .
 Kini takbiran pun Dilarang, akan tetapi bakar lilin diizinkan
 .
 Mungkin Nanti sholat pun Dilarang JIKA dibiarkan Terus menerus ??
 .
 Ya Allah terasa Anda seperti Tinggal di gatra Hak minoritas muslim? padahal Umat Islam mayoritas disini?
 .
 Sedih liat nya ??</v>
      </c>
    </row>
    <row r="16">
      <c r="A16" s="1">
        <v>320917.0</v>
      </c>
      <c r="B16" s="3">
        <v>43929.0</v>
      </c>
      <c r="C16" s="1" t="s">
        <v>49</v>
      </c>
      <c r="D16" s="1" t="s">
        <v>50</v>
      </c>
      <c r="E16" s="4" t="s">
        <v>51</v>
      </c>
      <c r="G16" s="4" t="str">
        <f>IFERROR(__xludf.DUMMYFUNCTION("GOOGLETRANSLATE(C16,""en"",""id"")"),"Kota Cirebon Lockdown")</f>
        <v>Kota Cirebon Lockdown</v>
      </c>
      <c r="H16" s="4" t="str">
        <f>IFERROR(__xludf.DUMMYFUNCTION("GOOGLETRANSLATE(D16,""en"",""id"")"),"Besok Kota Cirebon Lockdown, akan ADA penyekatan di 4 Titik ... Kalijaga, Ciperna, Tangkil Dan Kedawung .. Beritahu Kerabat / sodara yg sekiranya Perlu diberitahu #dapet Info barangkali bermanfaat")</f>
        <v>Besok Kota Cirebon Lockdown, akan ADA penyekatan di 4 Titik ... Kalijaga, Ciperna, Tangkil Dan Kedawung .. Beritahu Kerabat / sodara yg sekiranya Perlu diberitahu #dapet Info barangkali bermanfaat</v>
      </c>
    </row>
    <row r="17">
      <c r="A17" s="1">
        <v>326548.0</v>
      </c>
      <c r="B17" s="3">
        <v>42895.0</v>
      </c>
      <c r="C17" s="1" t="s">
        <v>52</v>
      </c>
      <c r="D17" s="5" t="s">
        <v>53</v>
      </c>
      <c r="E17" s="4" t="s">
        <v>54</v>
      </c>
      <c r="G17" s="4" t="str">
        <f>IFERROR(__xludf.DUMMYFUNCTION("GOOGLETRANSLATE(C17,""en"",""id"")"),"AFI NIHAYA ROSENBROCK LAKUKAN plagiat")</f>
        <v>AFI NIHAYA ROSENBROCK LAKUKAN plagiat</v>
      </c>
      <c r="H17" s="4" t="str">
        <f>IFERROR(__xludf.DUMMYFUNCTION("GOOGLETRANSLATE(D17,""en"",""id"")"),"Distributes postingan Yang mengatakan bahwa AFI melakukan plagiat Tulisan Dari Sebuah halaman Facebook
 Lembaga Perlindungan KONSUMEN CELEBES")</f>
        <v>Distributes postingan Yang mengatakan bahwa AFI melakukan plagiat Tulisan Dari Sebuah halaman Facebook
 Lembaga Perlindungan KONSUMEN CELEBES</v>
      </c>
    </row>
    <row r="18">
      <c r="A18" s="1">
        <v>328041.0</v>
      </c>
      <c r="B18" s="3">
        <v>44038.0</v>
      </c>
      <c r="C18" s="1" t="s">
        <v>55</v>
      </c>
      <c r="D18" s="1" t="s">
        <v>56</v>
      </c>
      <c r="E18" s="4" t="s">
        <v>57</v>
      </c>
      <c r="G18" s="4" t="str">
        <f>IFERROR(__xludf.DUMMYFUNCTION("GOOGLETRANSLATE(C18,""en"",""id"")"),"Foto Pesinden 2024")</f>
        <v>Foto Pesinden 2024</v>
      </c>
      <c r="H18" s="4" t="str">
        <f>IFERROR(__xludf.DUMMYFUNCTION("GOOGLETRANSLATE(D18,""en"",""id"")"),"Pesinden 2024 ngakunya SIH ASLI JAWA TAPI BO'ONG")</f>
        <v>Pesinden 2024 ngakunya SIH ASLI JAWA TAPI BO'ONG</v>
      </c>
    </row>
    <row r="19">
      <c r="A19" s="1">
        <v>333711.0</v>
      </c>
      <c r="B19" s="3">
        <v>43165.0</v>
      </c>
      <c r="C19" s="1" t="s">
        <v>58</v>
      </c>
      <c r="D19" s="5" t="s">
        <v>59</v>
      </c>
      <c r="E19" s="4" t="s">
        <v>60</v>
      </c>
      <c r="G19" s="4" t="str">
        <f>IFERROR(__xludf.DUMMYFUNCTION("GOOGLETRANSLATE(C19,""en"",""id"")"),"Dituding GUNAKAN SPRINDIK Palsu OLEH Fredrich Yunadi, KPK BERIKAN Klarifikasi")</f>
        <v>Dituding GUNAKAN SPRINDIK Palsu OLEH Fredrich Yunadi, KPK BERIKAN Klarifikasi</v>
      </c>
      <c r="H19" s="4" t="str">
        <f>IFERROR(__xludf.DUMMYFUNCTION("GOOGLETRANSLATE(D19,""en"",""id"")"),"Juru Bicara KPK, Febri Diansyah: “Saya kira mengada-ada. Sprindik ITU asli, Sah Dan merupakan Bagian Yang TIDAK terpisahkan Dari Proses penyidikan Yang Terjadi Kemarin,”.")</f>
        <v>Juru Bicara KPK, Febri Diansyah: “Saya kira mengada-ada. Sprindik ITU asli, Sah Dan merupakan Bagian Yang TIDAK terpisahkan Dari Proses penyidikan Yang Terjadi Kemarin,”.</v>
      </c>
    </row>
    <row r="20">
      <c r="A20" s="1">
        <v>342193.0</v>
      </c>
      <c r="B20" s="3">
        <v>43115.0</v>
      </c>
      <c r="C20" s="1" t="s">
        <v>61</v>
      </c>
      <c r="D20" s="1" t="s">
        <v>62</v>
      </c>
      <c r="E20" s="4" t="s">
        <v>63</v>
      </c>
      <c r="G20" s="4" t="str">
        <f>IFERROR(__xludf.DUMMYFUNCTION("GOOGLETRANSLATE(C20,""en"",""id"")"),": Distributes Soal CPNS 2018 di Media Sosial")</f>
        <v>: Distributes Soal CPNS 2018 di Media Sosial</v>
      </c>
      <c r="H20" s="4" t="str">
        <f>IFERROR(__xludf.DUMMYFUNCTION("GOOGLETRANSLATE(D20,""en"",""id"")"),"Distributes Soal CPNS 2018 di Media Sosial")</f>
        <v>Distributes Soal CPNS 2018 di Media Sosial</v>
      </c>
    </row>
    <row r="21" ht="15.75" customHeight="1">
      <c r="A21" s="1">
        <v>344548.0</v>
      </c>
      <c r="B21" s="3">
        <v>44026.0</v>
      </c>
      <c r="C21" s="1" t="s">
        <v>64</v>
      </c>
      <c r="D21" s="1" t="s">
        <v>65</v>
      </c>
      <c r="E21" s="4" t="s">
        <v>66</v>
      </c>
      <c r="G21" s="4" t="str">
        <f>IFERROR(__xludf.DUMMYFUNCTION("GOOGLETRANSLATE(C21,""en"",""id"")"),"Festival Layang-Layang KPU-Bawaslu, Sosialisasi Pilkada 2020 di Depok")</f>
        <v>Festival Layang-Layang KPU-Bawaslu, Sosialisasi Pilkada 2020 di Depok</v>
      </c>
      <c r="H21" s="4" t="str">
        <f>IFERROR(__xludf.DUMMYFUNCTION("GOOGLETRANSLATE(D21,""en"",""id"")"),"Langit Demokrasi Kota Depok Sosialisasi PILKADA 2020 Festival Layang-Layang")</f>
        <v>Langit Demokrasi Kota Depok Sosialisasi PILKADA 2020 Festival Layang-Layang</v>
      </c>
    </row>
    <row r="22" ht="15.75" customHeight="1">
      <c r="A22" s="6">
        <v>349152.0</v>
      </c>
      <c r="B22" s="6" t="s">
        <v>67</v>
      </c>
      <c r="C22" s="5" t="s">
        <v>68</v>
      </c>
      <c r="D22" s="5" t="s">
        <v>69</v>
      </c>
      <c r="E22" s="4" t="s">
        <v>70</v>
      </c>
      <c r="G22" s="4" t="str">
        <f>IFERROR(__xludf.DUMMYFUNCTION("GOOGLETRANSLATE(C22,""en"",""id"")"),"Ponpes Bata-Bata Pamekasan Dukung Khilafah Gantikan Pancasila")</f>
        <v>Ponpes Bata-Bata Pamekasan Dukung Khilafah Gantikan Pancasila</v>
      </c>
      <c r="H22" s="4" t="str">
        <f>IFERROR(__xludf.DUMMYFUNCTION("GOOGLETRANSLATE(D22,""en"",""id"")"),"Unggahan tersebut diberi judul “Ulama muda Pengasuh Bata Bata Setuju Gerakan politik idiologi Ganti Presiden Ganti Pancasila Jadi Khilafah. Dukung")</f>
        <v>Unggahan tersebut diberi judul “Ulama muda Pengasuh Bata Bata Setuju Gerakan politik idiologi Ganti Presiden Ganti Pancasila Jadi Khilafah. Dukung</v>
      </c>
    </row>
    <row r="23" ht="15.75" customHeight="1">
      <c r="A23" s="1">
        <v>352464.0</v>
      </c>
      <c r="B23" s="3">
        <v>44049.0</v>
      </c>
      <c r="C23" s="1" t="s">
        <v>71</v>
      </c>
      <c r="D23" s="1" t="s">
        <v>72</v>
      </c>
      <c r="E23" s="4" t="s">
        <v>73</v>
      </c>
      <c r="G23" s="4" t="str">
        <f>IFERROR(__xludf.DUMMYFUNCTION("GOOGLETRANSLATE(C23,""en"",""id"")"),"Video Jokowi TIDAK Tahu Penyebab KASUS Corona Tembus 111 Ribu")</f>
        <v>Video Jokowi TIDAK Tahu Penyebab KASUS Corona Tembus 111 Ribu</v>
      </c>
      <c r="H23" s="4" t="str">
        <f>IFERROR(__xludf.DUMMYFUNCTION("GOOGLETRANSLATE(D23,""en"",""id"")"),"Kalau sebabnya Saja gak tau ... gmana mau bikin solusinya. Pantesan Harus keliatan sibuk, rupanya krn gak tau ap yg hrs d kerjakan.")</f>
        <v>Kalau sebabnya Saja gak tau ... gmana mau bikin solusinya. Pantesan Harus keliatan sibuk, rupanya krn gak tau ap yg hrs d kerjakan.</v>
      </c>
    </row>
    <row r="24" ht="15.75" customHeight="1">
      <c r="A24" s="1">
        <v>363218.0</v>
      </c>
      <c r="B24" s="3">
        <v>43721.0</v>
      </c>
      <c r="C24" s="1" t="s">
        <v>74</v>
      </c>
      <c r="D24" s="5" t="s">
        <v>75</v>
      </c>
      <c r="E24" s="4" t="s">
        <v>76</v>
      </c>
      <c r="G24" s="4" t="str">
        <f>IFERROR(__xludf.DUMMYFUNCTION("GOOGLETRANSLATE(C24,""en"",""id"")"),"Ungkapan Hati BJ Habibie Soal Akhirat")</f>
        <v>Ungkapan Hati BJ Habibie Soal Akhirat</v>
      </c>
      <c r="H24" s="4" t="str">
        <f>IFERROR(__xludf.DUMMYFUNCTION("GOOGLETRANSLATE(D24,""en"",""id"")"),"Realita ... ..
 BJ HABIBIE
 Ternyata Kembali Ke nol .... TIDAK ADA Yang DAPAT dibanggakan didunia Suami 😭😭😭😭
 Ungkapan Hati BJ Habibie soal akhirat Yang bikin merinding")</f>
        <v>Realita ... ..
 BJ HABIBIE
 Ternyata Kembali Ke nol .... TIDAK ADA Yang DAPAT dibanggakan didunia Suami 😭😭😭😭
 Ungkapan Hati BJ Habibie soal akhirat Yang bikin merinding</v>
      </c>
    </row>
    <row r="25" ht="15.75" customHeight="1">
      <c r="A25" s="1">
        <v>366393.0</v>
      </c>
      <c r="B25" s="3">
        <v>43179.0</v>
      </c>
      <c r="C25" s="1" t="s">
        <v>77</v>
      </c>
      <c r="D25" s="5" t="s">
        <v>77</v>
      </c>
      <c r="E25" s="4" t="s">
        <v>78</v>
      </c>
      <c r="G25" s="4" t="str">
        <f>IFERROR(__xludf.DUMMYFUNCTION("GOOGLETRANSLATE(C25,""en"",""id"")"),"Yusril Ihza Mahendra Menangkan Gugatan HTI Terhadap Pemerintah")</f>
        <v>Yusril Ihza Mahendra Menangkan Gugatan HTI Terhadap Pemerintah</v>
      </c>
      <c r="H25" s="4" t="str">
        <f>IFERROR(__xludf.DUMMYFUNCTION("GOOGLETRANSLATE(D25,""en"",""id"")"),"Yusril Ihza Mahendra Menangkan Gugatan HTI Terhadap Pemerintah")</f>
        <v>Yusril Ihza Mahendra Menangkan Gugatan HTI Terhadap Pemerintah</v>
      </c>
    </row>
    <row r="26" ht="15.75" customHeight="1">
      <c r="A26" s="1">
        <v>377872.0</v>
      </c>
      <c r="B26" s="3">
        <v>43965.0</v>
      </c>
      <c r="C26" s="1" t="s">
        <v>79</v>
      </c>
      <c r="D26" s="1" t="s">
        <v>80</v>
      </c>
      <c r="E26" s="4" t="s">
        <v>81</v>
      </c>
      <c r="G26" s="4" t="str">
        <f>IFERROR(__xludf.DUMMYFUNCTION("GOOGLETRANSLATE(C26,""en"",""id"")"),"Empat Ton Telur Bansos Pemprov Jabar Membusuk di Gudang Penyimpanan Bulog Garut")</f>
        <v>Empat Ton Telur Bansos Pemprov Jabar Membusuk di Gudang Penyimpanan Bulog Garut</v>
      </c>
      <c r="H26" s="4" t="str">
        <f>IFERROR(__xludf.DUMMYFUNCTION("GOOGLETRANSLATE(D26,""en"",""id"")"),"Bantuan sembako Berupa beras, mie instan, telur, vitamin, minyak sayur, gula, Dan Terigu, Masih tertahan di gudang Bulog Garut. KARENA terlalu lama Tersimpan di gudang Dan tak didistribusikan, setidaknya empat dalam ton telur membusuk Dan Harus diganti DE"&amp;"NGAN Yang baru. SEMENTARA Proses pendistribusian Belum can dipastikan Waktunya.")</f>
        <v>Bantuan sembako Berupa beras, mie instan, telur, vitamin, minyak sayur, gula, Dan Terigu, Masih tertahan di gudang Bulog Garut. KARENA terlalu lama Tersimpan di gudang Dan tak didistribusikan, setidaknya empat dalam ton telur membusuk Dan Harus diganti DENGAN Yang baru. SEMENTARA Proses pendistribusian Belum can dipastikan Waktunya.</v>
      </c>
    </row>
    <row r="27" ht="15.75" customHeight="1">
      <c r="A27" s="1">
        <v>385533.0</v>
      </c>
      <c r="B27" s="3">
        <v>44024.0</v>
      </c>
      <c r="C27" s="1" t="s">
        <v>82</v>
      </c>
      <c r="D27" s="1" t="s">
        <v>83</v>
      </c>
      <c r="E27" s="4" t="s">
        <v>84</v>
      </c>
      <c r="G27" s="4" t="str">
        <f>IFERROR(__xludf.DUMMYFUNCTION("GOOGLETRANSLATE(C27,""en"",""id"")"),"Gambar Pria Asal Yaman Berhubungan Seks DENGAN Kambing ditangkap Polisi")</f>
        <v>Gambar Pria Asal Yaman Berhubungan Seks DENGAN Kambing ditangkap Polisi</v>
      </c>
      <c r="H27" s="4" t="str">
        <f>IFERROR(__xludf.DUMMYFUNCTION("GOOGLETRANSLATE(D27,""en"",""id"")"),"Astaga ... Apa yg Kau perbuat Zik ... .Hik hik hik.Sungguh MEMALUKAN.")</f>
        <v>Astaga ... Apa yg Kau perbuat Zik ... .Hik hik hik.Sungguh MEMALUKAN.</v>
      </c>
    </row>
    <row r="28" ht="15.75" customHeight="1">
      <c r="A28" s="1">
        <v>385982.0</v>
      </c>
      <c r="B28" s="3">
        <v>43973.0</v>
      </c>
      <c r="C28" s="1" t="s">
        <v>85</v>
      </c>
      <c r="D28" s="1" t="s">
        <v>86</v>
      </c>
      <c r="E28" s="4" t="s">
        <v>87</v>
      </c>
      <c r="G28" s="4" t="str">
        <f>IFERROR(__xludf.DUMMYFUNCTION("GOOGLETRANSLATE(C28,""en"",""id"")"),"Imbauan Walikota Solo, Kita Beli Tiket Kebun Binatang Jurug KARENA PENGELOLA Sudah TIDAK Sanggup Memberi Makan Binatang")</f>
        <v>Imbauan Walikota Solo, Kita Beli Tiket Kebun Binatang Jurug KARENA PENGELOLA Sudah TIDAK Sanggup Memberi Makan Binatang</v>
      </c>
      <c r="H28" s="4" t="str">
        <f>IFERROR(__xludf.DUMMYFUNCTION("GOOGLETRANSLATE(D28,""en"",""id"")"),"Walikota Solo menghimbau, paksaan Bukan, kita2 Ikut beli tiket bonbin Jurug. HRG nya per lembar 20rb. Bisa digunakan Kapan aja, sp Akhir 2021.Pengelola tdk Sanggup Memberi Makan binatang2 bonbin, spt harimau, singa, buaya, dll, KARENA tdk ADA pengunjung d"&amp;"imasa covid19 inisial. Monggo PT disini. Siapa menabur, Besok akan Menuai")</f>
        <v>Walikota Solo menghimbau, paksaan Bukan, kita2 Ikut beli tiket bonbin Jurug. HRG nya per lembar 20rb. Bisa digunakan Kapan aja, sp Akhir 2021.Pengelola tdk Sanggup Memberi Makan binatang2 bonbin, spt harimau, singa, buaya, dll, KARENA tdk ADA pengunjung dimasa covid19 inisial. Monggo PT disini. Siapa menabur, Besok akan Menuai</v>
      </c>
    </row>
    <row r="29" ht="15.75" customHeight="1">
      <c r="A29" s="1">
        <v>391573.0</v>
      </c>
      <c r="B29" s="3">
        <v>43069.0</v>
      </c>
      <c r="C29" s="1" t="s">
        <v>88</v>
      </c>
      <c r="D29" s="1" t="s">
        <v>89</v>
      </c>
      <c r="E29" s="4" t="s">
        <v>90</v>
      </c>
      <c r="G29" s="4" t="str">
        <f>IFERROR(__xludf.DUMMYFUNCTION("GOOGLETRANSLATE(C29,""en"",""id"")"),"Personil Polres Rokan Hulu Fredi Wesley tulis Komentar Hasut")</f>
        <v>Personil Polres Rokan Hulu Fredi Wesley tulis Komentar Hasut</v>
      </c>
      <c r="H29" s="4" t="str">
        <f>IFERROR(__xludf.DUMMYFUNCTION("GOOGLETRANSLATE(D29,""en"",""id"")"),"Akun DENGAN nama di Fredi Wesley Yang using foto profil pribadi Polres Rokan Hulu, menuliskan komentar PADA Sebuah Status Berbau sara Dan ujaran kebencian.")</f>
        <v>Akun DENGAN nama di Fredi Wesley Yang using foto profil pribadi Polres Rokan Hulu, menuliskan komentar PADA Sebuah Status Berbau sara Dan ujaran kebencian.</v>
      </c>
    </row>
    <row r="30" ht="15.75" customHeight="1">
      <c r="A30" s="1">
        <v>394466.0</v>
      </c>
      <c r="B30" s="3">
        <v>43949.0</v>
      </c>
      <c r="C30" s="1" t="s">
        <v>91</v>
      </c>
      <c r="D30" s="1" t="s">
        <v>92</v>
      </c>
      <c r="E30" s="4" t="s">
        <v>93</v>
      </c>
      <c r="G30" s="4" t="str">
        <f>IFERROR(__xludf.DUMMYFUNCTION("GOOGLETRANSLATE(C30,""en"",""id"")"),"Webinar Generasi Milenial Mencegah &amp; Mengatasi Virus Corona")</f>
        <v>Webinar Generasi Milenial Mencegah &amp; Mengatasi Virus Corona</v>
      </c>
      <c r="H30" s="4" t="str">
        <f>IFERROR(__xludf.DUMMYFUNCTION("GOOGLETRANSLATE(D30,""en"",""id"")"),"Minggu 19 April 2020. Simak di:")</f>
        <v>Minggu 19 April 2020. Simak di:</v>
      </c>
    </row>
    <row r="31" ht="15.75" customHeight="1">
      <c r="A31" s="6">
        <v>398317.0</v>
      </c>
      <c r="B31" s="6" t="s">
        <v>94</v>
      </c>
      <c r="C31" s="5" t="s">
        <v>95</v>
      </c>
      <c r="D31" s="5" t="s">
        <v>96</v>
      </c>
      <c r="E31" s="4" t="s">
        <v>97</v>
      </c>
      <c r="G31" s="4" t="str">
        <f>IFERROR(__xludf.DUMMYFUNCTION("GOOGLETRANSLATE(C31,""en"",""id"")"),"Surat mengatasnamakan Deputi BPOM Terkait Iklan Ucapan Ultah BPOM ke-17")</f>
        <v>Surat mengatasnamakan Deputi BPOM Terkait Iklan Ucapan Ultah BPOM ke-17</v>
      </c>
      <c r="H31" s="4" t="str">
        <f>IFERROR(__xludf.DUMMYFUNCTION("GOOGLETRANSLATE(D31,""en"",""id"")"),"Kepala Seksi Penyidikan BPOM Surabaya, Siti Amanah JIKA permintaan Negara iklan ucapan HUT Oleh BPOM ditunjukan kepada Perusahaan TIDAK Benar.")</f>
        <v>Kepala Seksi Penyidikan BPOM Surabaya, Siti Amanah JIKA permintaan Negara iklan ucapan HUT Oleh BPOM ditunjukan kepada Perusahaan TIDAK Benar.</v>
      </c>
    </row>
    <row r="32" ht="15.75" customHeight="1">
      <c r="A32" s="1">
        <v>401548.0</v>
      </c>
      <c r="B32" s="3">
        <v>44054.0</v>
      </c>
      <c r="C32" s="1" t="s">
        <v>98</v>
      </c>
      <c r="D32" s="1" t="s">
        <v>99</v>
      </c>
      <c r="E32" s="4" t="s">
        <v>100</v>
      </c>
      <c r="G32" s="4" t="str">
        <f>IFERROR(__xludf.DUMMYFUNCTION("GOOGLETRANSLATE(C32,""en"",""id"")"),"Lampu bendera Lebanon dinyalakan di Piramida Mesir")</f>
        <v>Lampu bendera Lebanon dinyalakan di Piramida Mesir</v>
      </c>
      <c r="H32" s="4" t="str">
        <f>IFERROR(__xludf.DUMMYFUNCTION("GOOGLETRANSLATE(D32,""en"",""id"")"),"Lampu bendera Lebanon dinyalakan di Piramida Mesir untuk review menunjukkan Solidaritas PADA Musibah ledakan Yang Mengguncang ibu kota Beirut. Kementerian Pariwisata Dan Antik Mesir membagikan foto-foto di Facebook Yang menunjukkan Piramida ITU Dan mengun"&amp;"gkapkan belasungkawa PADA Lebanon. #duniaislam #iniwstudies #beritaduniaislam #beritaterkini")</f>
        <v>Lampu bendera Lebanon dinyalakan di Piramida Mesir untuk review menunjukkan Solidaritas PADA Musibah ledakan Yang Mengguncang ibu kota Beirut. Kementerian Pariwisata Dan Antik Mesir membagikan foto-foto di Facebook Yang menunjukkan Piramida ITU Dan mengungkapkan belasungkawa PADA Lebanon. #duniaislam #iniwstudies #beritaduniaislam #beritaterkini</v>
      </c>
    </row>
    <row r="33" ht="15.75" customHeight="1">
      <c r="A33" s="1">
        <v>410239.0</v>
      </c>
      <c r="B33" s="3">
        <v>44010.0</v>
      </c>
      <c r="C33" s="1" t="s">
        <v>101</v>
      </c>
      <c r="D33" s="1" t="s">
        <v>102</v>
      </c>
      <c r="E33" s="4" t="s">
        <v>103</v>
      </c>
      <c r="G33" s="4" t="str">
        <f>IFERROR(__xludf.DUMMYFUNCTION("GOOGLETRANSLATE(C33,""en"",""id"")"),"Informasi Cetak Kartu Baru UTBK 29 Juni 2020")</f>
        <v>Informasi Cetak Kartu Baru UTBK 29 Juni 2020</v>
      </c>
      <c r="H33" s="4" t="str">
        <f>IFERROR(__xludf.DUMMYFUNCTION("GOOGLETRANSLATE(D33,""en"",""id"")"),"Halo, Calon mahasiswa Indonesia! Dicatat ya orang !!! Biar gak usah tanya Lagi Hari senin 29 juni Silakan cek portal.ltmpt.ac.id Untuk Mendownload Kartu (UTBK BARU) Terima kasih. Share Ke Yang Lain Bagi Yang Belum Tau 🙂 Tetap semangat Dan jaga kesehatan!"&amp;"”.")</f>
        <v>Halo, Calon mahasiswa Indonesia! Dicatat ya orang !!! Biar gak usah tanya Lagi Hari senin 29 juni Silakan cek portal.ltmpt.ac.id Untuk Mendownload Kartu (UTBK BARU) Terima kasih. Share Ke Yang Lain Bagi Yang Belum Tau 🙂 Tetap semangat Dan jaga kesehatan!”.</v>
      </c>
    </row>
    <row r="34" ht="15.75" customHeight="1">
      <c r="A34" s="1">
        <v>419953.0</v>
      </c>
      <c r="B34" s="3">
        <v>43832.0</v>
      </c>
      <c r="C34" s="1" t="s">
        <v>104</v>
      </c>
      <c r="D34" s="5" t="s">
        <v>105</v>
      </c>
      <c r="E34" s="4" t="s">
        <v>106</v>
      </c>
      <c r="G34" s="4" t="str">
        <f>IFERROR(__xludf.DUMMYFUNCTION("GOOGLETRANSLATE(C34,""en"",""id"")"),"Cengar-Cengir Selfie di Tengah Warga Jakarta Yang Kebanjiran")</f>
        <v>Cengar-Cengir Selfie di Tengah Warga Jakarta Yang Kebanjiran</v>
      </c>
      <c r="H34" s="4" t="str">
        <f>IFERROR(__xludf.DUMMYFUNCTION("GOOGLETRANSLATE(D34,""en"",""id"")"),"Cengar cengir selfie di Tengah Orang Jakarta Yang kebanjiran")</f>
        <v>Cengar cengir selfie di Tengah Orang Jakarta Yang kebanjiran</v>
      </c>
    </row>
    <row r="35" ht="15.75" customHeight="1">
      <c r="A35" s="1">
        <v>424945.0</v>
      </c>
      <c r="B35" s="3">
        <v>42839.0</v>
      </c>
      <c r="C35" s="1" t="s">
        <v>107</v>
      </c>
      <c r="D35" s="5" t="s">
        <v>108</v>
      </c>
      <c r="E35" s="4" t="s">
        <v>109</v>
      </c>
      <c r="G35" s="4" t="str">
        <f>IFERROR(__xludf.DUMMYFUNCTION("GOOGLETRANSLATE(C35,""en"",""id"")"),": Masjid Raya DKI bersimbol Bintang David, yahudi")</f>
        <v>: Masjid Raya DKI bersimbol Bintang David, yahudi</v>
      </c>
      <c r="H35" s="4" t="str">
        <f>IFERROR(__xludf.DUMMYFUNCTION("GOOGLETRANSLATE(D35,""en"",""id"")"),"Masjid Raya DKI bersimbol Bintang David, yahudi")</f>
        <v>Masjid Raya DKI bersimbol Bintang David, yahudi</v>
      </c>
    </row>
    <row r="36" ht="15.75" customHeight="1">
      <c r="A36" s="1">
        <v>431494.0</v>
      </c>
      <c r="B36" s="3">
        <v>43258.0</v>
      </c>
      <c r="C36" s="1" t="s">
        <v>110</v>
      </c>
      <c r="D36" s="8" t="s">
        <v>111</v>
      </c>
      <c r="E36" s="4" t="s">
        <v>112</v>
      </c>
      <c r="G36" s="4" t="str">
        <f>IFERROR(__xludf.DUMMYFUNCTION("GOOGLETRANSLATE(C36,""en"",""id"")"),"Sebuah Akun Facebook Minta Donasi Untuk Anak Penderita Kanker Tulang")</f>
        <v>Sebuah Akun Facebook Minta Donasi Untuk Anak Penderita Kanker Tulang</v>
      </c>
      <c r="H36" s="4" t="str">
        <f>IFERROR(__xludf.DUMMYFUNCTION("GOOGLETRANSLATE(D36,""en"",""id"")"),"Bpk Presiden RI tolong Anak kakak Saya, mengidap Kanker tulang. Tak
Punya mencakup biaya untuk review Operasi, Yang SETIAP hari Menahan sakit Dan Menangis ...
sebelumnya Kami Sudah menghabiskan Banyak mencakup biaya untuk review berobat kesana
kemari, tak"&amp;" kunjung da hasil temuan, Dokter Katakan Harus ambil tindakan bedah
PADA Paha Kanan nya ... Tolong lah Kami orangutan susah Penyanyi Pakk
KARENA Kami orangutan susah parties rumah sakit seperti TIDAK mau Melayani
Kami. Tolong pak tolong Kami .. Kasihan p"&amp;"ak .. kadang Malam pahanya
seperti di gerogoti Didalam, Sampai menggigil Menahan sakit pak ..")</f>
        <v>Bpk Presiden RI tolong Anak kakak Saya, mengidap Kanker tulang. Tak
Punya mencakup biaya untuk review Operasi, Yang SETIAP hari Menahan sakit Dan Menangis ...
sebelumnya Kami Sudah menghabiskan Banyak mencakup biaya untuk review berobat kesana
kemari, tak kunjung da hasil temuan, Dokter Katakan Harus ambil tindakan bedah
PADA Paha Kanan nya ... Tolong lah Kami orangutan susah Penyanyi Pakk
KARENA Kami orangutan susah parties rumah sakit seperti TIDAK mau Melayani
Kami. Tolong pak tolong Kami .. Kasihan pak .. kadang Malam pahanya
seperti di gerogoti Didalam, Sampai menggigil Menahan sakit pak ..</v>
      </c>
    </row>
    <row r="37" ht="15.75" customHeight="1">
      <c r="A37" s="1">
        <v>433707.0</v>
      </c>
      <c r="B37" s="3">
        <v>42703.0</v>
      </c>
      <c r="C37" s="1" t="s">
        <v>113</v>
      </c>
      <c r="D37" s="5" t="s">
        <v>114</v>
      </c>
      <c r="E37" s="4" t="s">
        <v>115</v>
      </c>
      <c r="G37" s="4" t="str">
        <f>IFERROR(__xludf.DUMMYFUNCTION("GOOGLETRANSLATE(C37,""en"",""id"")"),"Nusron Wahid Siap Diludahi JIKA Peserta Aksi 212 Lebih Dari 1000 Orang")</f>
        <v>Nusron Wahid Siap Diludahi JIKA Peserta Aksi 212 Lebih Dari 1000 Orang</v>
      </c>
      <c r="H37" s="4" t="str">
        <f>IFERROR(__xludf.DUMMYFUNCTION("GOOGLETRANSLATE(D37,""en"",""id"")"),"Nusron Wahid: “kalau Peserta Aksi 212 Lebih Dari Seribu Orang Ludahi Muka Saya")</f>
        <v>Nusron Wahid: “kalau Peserta Aksi 212 Lebih Dari Seribu Orang Ludahi Muka Saya</v>
      </c>
    </row>
    <row r="38" ht="15.75" customHeight="1">
      <c r="A38" s="1">
        <v>434161.0</v>
      </c>
      <c r="B38" s="3">
        <v>42255.0</v>
      </c>
      <c r="C38" s="1" t="s">
        <v>116</v>
      </c>
      <c r="D38" s="5" t="s">
        <v>117</v>
      </c>
      <c r="E38" s="4" t="s">
        <v>118</v>
      </c>
      <c r="G38" s="4" t="str">
        <f>IFERROR(__xludf.DUMMYFUNCTION("GOOGLETRANSLATE(C38,""en"",""id"")"),"Mata Uang Rupiah terpuruk")</f>
        <v>Mata Uang Rupiah terpuruk</v>
      </c>
      <c r="H38" s="4" t="str">
        <f>IFERROR(__xludf.DUMMYFUNCTION("GOOGLETRANSLATE(D38,""en"",""id"")"),"Hari Ini, Rabu (23/09/2015), Nilai Tukar rupiah terpuruk Hingga Sempat melewati Rp 14.700 per Dolar AS.")</f>
        <v>Hari Ini, Rabu (23/09/2015), Nilai Tukar rupiah terpuruk Hingga Sempat melewati Rp 14.700 per Dolar AS.</v>
      </c>
    </row>
    <row r="39" ht="15.75" customHeight="1">
      <c r="A39" s="1">
        <v>435664.0</v>
      </c>
      <c r="B39" s="3">
        <v>43923.0</v>
      </c>
      <c r="C39" s="1" t="s">
        <v>119</v>
      </c>
      <c r="D39" s="1" t="s">
        <v>120</v>
      </c>
      <c r="E39" s="4" t="s">
        <v>121</v>
      </c>
      <c r="G39" s="4" t="str">
        <f>IFERROR(__xludf.DUMMYFUNCTION("GOOGLETRANSLATE(C39,""en"",""id"")"),"Pemerintah Hentikan LAYANAN KRL, MRT, LRT, Dan Transjakarta di Jabodetabek Mulai 2 April 2020")</f>
        <v>Pemerintah Hentikan LAYANAN KRL, MRT, LRT, Dan Transjakarta di Jabodetabek Mulai 2 April 2020</v>
      </c>
      <c r="H39" s="4" t="str">
        <f>IFERROR(__xludf.DUMMYFUNCTION("GOOGLETRANSLATE(D39,""en"",""id"")"),"BERITA UPDATE Pemerintah Hentikan LAYANAN KRL, MRT, LRT, Transjakarta Hingga tutup Terminal di jabodetabek Mulai 2 April 2020 Sumber: IG Depok24jam")</f>
        <v>BERITA UPDATE Pemerintah Hentikan LAYANAN KRL, MRT, LRT, Transjakarta Hingga tutup Terminal di jabodetabek Mulai 2 April 2020 Sumber: IG Depok24jam</v>
      </c>
    </row>
    <row r="40" ht="15.75" customHeight="1">
      <c r="A40" s="1">
        <v>441343.0</v>
      </c>
      <c r="B40" s="3">
        <v>42834.0</v>
      </c>
      <c r="C40" s="1" t="s">
        <v>122</v>
      </c>
      <c r="D40" s="5" t="s">
        <v>123</v>
      </c>
      <c r="E40" s="4" t="s">
        <v>124</v>
      </c>
      <c r="G40" s="4" t="str">
        <f>IFERROR(__xludf.DUMMYFUNCTION("GOOGLETRANSLATE(C40,""en"",""id"")"),"Soda Kue Dicampur Madu DAPAT Menyembuhkan Kanker")</f>
        <v>Soda Kue Dicampur Madu DAPAT Menyembuhkan Kanker</v>
      </c>
      <c r="H40" s="4" t="str">
        <f>IFERROR(__xludf.DUMMYFUNCTION("GOOGLETRANSLATE(D40,""en"",""id"")"),"SODA KUE + MADU = KANKER LENYAP")</f>
        <v>SODA KUE + MADU = KANKER LENYAP</v>
      </c>
    </row>
    <row r="41" ht="15.75" customHeight="1">
      <c r="A41" s="1">
        <v>442762.0</v>
      </c>
      <c r="B41" s="3">
        <v>44035.0</v>
      </c>
      <c r="C41" s="1" t="s">
        <v>125</v>
      </c>
      <c r="D41" s="1" t="s">
        <v>126</v>
      </c>
      <c r="E41" s="4" t="s">
        <v>127</v>
      </c>
      <c r="G41" s="4" t="str">
        <f>IFERROR(__xludf.DUMMYFUNCTION("GOOGLETRANSLATE(C41,""en"",""id"")"),"Foto Mobil Esemka Berbahan Dasar Kayu")</f>
        <v>Foto Mobil Esemka Berbahan Dasar Kayu</v>
      </c>
      <c r="H41" s="4" t="str">
        <f>IFERROR(__xludf.DUMMYFUNCTION("GOOGLETRANSLATE(D41,""en"",""id"")"),"Grup Penyanyi aku tinggalin dlu, mau pokus pilkada disolo,")</f>
        <v>Grup Penyanyi aku tinggalin dlu, mau pokus pilkada disolo,</v>
      </c>
    </row>
    <row r="42" ht="15.75" customHeight="1">
      <c r="A42" s="1">
        <v>450588.0</v>
      </c>
      <c r="B42" s="3">
        <v>44064.0</v>
      </c>
      <c r="C42" s="1" t="s">
        <v>128</v>
      </c>
      <c r="D42" s="1" t="s">
        <v>129</v>
      </c>
      <c r="E42" s="4" t="s">
        <v>130</v>
      </c>
      <c r="G42" s="4" t="str">
        <f>IFERROR(__xludf.DUMMYFUNCTION("GOOGLETRANSLATE(C42,""en"",""id"")"),"Suara Sumbang Korona, Haruskah dipenjara?")</f>
        <v>Suara Sumbang Korona, Haruskah dipenjara?</v>
      </c>
      <c r="H42" s="4" t="str">
        <f>IFERROR(__xludf.DUMMYFUNCTION("GOOGLETRANSLATE(D42,""en"",""id"")"),"Suara Sumbang Korona Haruskah dipenjara? Kompas TV: Rosi | Live, 20 Agustus @ 20:00 WIB. di Simak:")</f>
        <v>Suara Sumbang Korona Haruskah dipenjara? Kompas TV: Rosi | Live, 20 Agustus @ 20:00 WIB. di Simak:</v>
      </c>
    </row>
    <row r="43" ht="15.75" customHeight="1">
      <c r="A43" s="1">
        <v>451081.0</v>
      </c>
      <c r="B43" s="3">
        <v>44023.0</v>
      </c>
      <c r="C43" s="1" t="s">
        <v>131</v>
      </c>
      <c r="D43" s="1" t="s">
        <v>132</v>
      </c>
      <c r="E43" s="4" t="s">
        <v>133</v>
      </c>
      <c r="G43" s="4" t="str">
        <f>IFERROR(__xludf.DUMMYFUNCTION("GOOGLETRANSLATE(C43,""en"",""id"")"),"Video Doa Imam Besar Masjidil Haram Mekah Assyeikh Sudais Terhadap Musibah Virus Corona")</f>
        <v>Video Doa Imam Besar Masjidil Haram Mekah Assyeikh Sudais Terhadap Musibah Virus Corona</v>
      </c>
      <c r="H43" s="4" t="str">
        <f>IFERROR(__xludf.DUMMYFUNCTION("GOOGLETRANSLATE(D43,""en"",""id"")"),"Doa Assyeikh Sudais imam gede Masjidil haram mekah Terhadap Musibah virus corona Yang melanda Umat sebelumnya Saat ini mari kitd Aamiin kan Doa Bersama ... sebarkan")</f>
        <v>Doa Assyeikh Sudais imam gede Masjidil haram mekah Terhadap Musibah virus corona Yang melanda Umat sebelumnya Saat ini mari kitd Aamiin kan Doa Bersama ... sebarkan</v>
      </c>
    </row>
    <row r="44" ht="15.75" customHeight="1">
      <c r="A44" s="1">
        <v>475271.0</v>
      </c>
      <c r="B44" s="3">
        <v>44055.0</v>
      </c>
      <c r="C44" s="1" t="s">
        <v>134</v>
      </c>
      <c r="D44" s="1" t="s">
        <v>135</v>
      </c>
      <c r="E44" s="4" t="s">
        <v>136</v>
      </c>
      <c r="G44" s="4" t="str">
        <f>IFERROR(__xludf.DUMMYFUNCTION("GOOGLETRANSLATE(C44,""en"",""id"")"),"Presiden Israel Ancam Indonesia Akan Jadikan Indonesia Seperti Palestina")</f>
        <v>Presiden Israel Ancam Indonesia Akan Jadikan Indonesia Seperti Palestina</v>
      </c>
      <c r="H44" s="4" t="str">
        <f>IFERROR(__xludf.DUMMYFUNCTION("GOOGLETRANSLATE(D44,""en"",""id"")"),"Virus!!! Presiden ancam israel Indonesia")</f>
        <v>Virus!!! Presiden ancam israel Indonesia</v>
      </c>
    </row>
    <row r="45" ht="15.75" customHeight="1">
      <c r="A45" s="1">
        <v>481012.0</v>
      </c>
      <c r="B45" s="3">
        <v>43194.0</v>
      </c>
      <c r="C45" s="1" t="s">
        <v>137</v>
      </c>
      <c r="D45" s="5" t="s">
        <v>138</v>
      </c>
      <c r="E45" s="4" t="s">
        <v>139</v>
      </c>
      <c r="G45" s="4" t="str">
        <f>IFERROR(__xludf.DUMMYFUNCTION("GOOGLETRANSLATE(C45,""en"",""id"")"),"Info Pemutihan Surat Izin Mengemudi PADA 2-7 April 2018")</f>
        <v>Info Pemutihan Surat Izin Mengemudi PADA 2-7 April 2018</v>
      </c>
      <c r="H45" s="4" t="str">
        <f>IFERROR(__xludf.DUMMYFUNCTION("GOOGLETRANSLATE(D45,""en"",""id"")"),"Ada Pemutihan SIM Yang Sudah Mati Untuk Gol A, B, Dan C, Di Polwil, Berlaku Mulai Tanggal 27 Desember s / d 6 Januari 2018, Tolong Di Bantu Share Ya, Agar Yang Memiliki SIM Mati Bisa Di Perbarui Tanpa Menggulang Tes Lagi, Berlaku Seluruh Indonesia.")</f>
        <v>Ada Pemutihan SIM Yang Sudah Mati Untuk Gol A, B, Dan C, Di Polwil, Berlaku Mulai Tanggal 27 Desember s / d 6 Januari 2018, Tolong Di Bantu Share Ya, Agar Yang Memiliki SIM Mati Bisa Di Perbarui Tanpa Menggulang Tes Lagi, Berlaku Seluruh Indonesia.</v>
      </c>
    </row>
    <row r="46" ht="15.75" customHeight="1">
      <c r="A46" s="1">
        <v>483211.0</v>
      </c>
      <c r="B46" s="3">
        <v>42344.0</v>
      </c>
      <c r="C46" s="1" t="s">
        <v>140</v>
      </c>
      <c r="D46" s="5" t="s">
        <v>141</v>
      </c>
      <c r="E46" s="4" t="s">
        <v>142</v>
      </c>
      <c r="G46" s="4" t="str">
        <f>IFERROR(__xludf.DUMMYFUNCTION("GOOGLETRANSLATE(C46,""en"",""id"")"),"Tulisan Coca-Cola Menghina Nabi Muhammad")</f>
        <v>Tulisan Coca-Cola Menghina Nabi Muhammad</v>
      </c>
      <c r="H46" s="4" t="str">
        <f>IFERROR(__xludf.DUMMYFUNCTION("GOOGLETRANSLATE(D46,""en"",""id"")"),"Gambar Grafis logo PADA Coca-Cola menunjukkan bahwa JIKA dibalik Maka akan menunjukkan bahasa arab Yaitu “LA MOHAMMAD, LA MECCA”. Yang Berarti NO MUHAMMAD NO MAKKAH.")</f>
        <v>Gambar Grafis logo PADA Coca-Cola menunjukkan bahwa JIKA dibalik Maka akan menunjukkan bahasa arab Yaitu “LA MOHAMMAD, LA MECCA”. Yang Berarti NO MUHAMMAD NO MAKKAH.</v>
      </c>
    </row>
    <row r="47" ht="15.75" customHeight="1">
      <c r="A47" s="1">
        <v>494615.0</v>
      </c>
      <c r="B47" s="3">
        <v>43657.0</v>
      </c>
      <c r="C47" s="1" t="s">
        <v>143</v>
      </c>
      <c r="D47" s="9" t="s">
        <v>144</v>
      </c>
      <c r="E47" s="4" t="s">
        <v>145</v>
      </c>
      <c r="G47" s="4" t="str">
        <f>IFERROR(__xludf.DUMMYFUNCTION("GOOGLETRANSLATE(C47,""en"",""id"")"),"Krupuk Babi Ber Label Halal")</f>
        <v>Krupuk Babi Ber Label Halal</v>
      </c>
      <c r="H47" s="4" t="str">
        <f>IFERROR(__xludf.DUMMYFUNCTION("GOOGLETRANSLATE(D47,""en"",""id"")"),"Tugas Wapres apasih ....")</f>
        <v>Tugas Wapres apasih ....</v>
      </c>
    </row>
    <row r="48" ht="15.75" customHeight="1">
      <c r="A48" s="1">
        <v>499338.0</v>
      </c>
      <c r="B48" s="3">
        <v>42678.0</v>
      </c>
      <c r="C48" s="1" t="s">
        <v>146</v>
      </c>
      <c r="D48" s="5" t="s">
        <v>147</v>
      </c>
      <c r="E48" s="4" t="s">
        <v>148</v>
      </c>
      <c r="G48" s="4" t="str">
        <f>IFERROR(__xludf.DUMMYFUNCTION("GOOGLETRANSLATE(C48,""en"",""id"")"),"Foto Perempuan Berjilbab Dalam Aksi Bela Islam Yang Membawa Poster Ahok Lawan")</f>
        <v>Foto Perempuan Berjilbab Dalam Aksi Bela Islam Yang Membawa Poster Ahok Lawan</v>
      </c>
      <c r="H48" s="4" t="str">
        <f>IFERROR(__xludf.DUMMYFUNCTION("GOOGLETRANSLATE(D48,""en"",""id"")"),"Foto Perempuan Berjilbab Dalam Aksi Bela Islam Yang Membawa Poster ‘Ahok Lawan’")</f>
        <v>Foto Perempuan Berjilbab Dalam Aksi Bela Islam Yang Membawa Poster ‘Ahok Lawan’</v>
      </c>
    </row>
    <row r="49" ht="15.75" customHeight="1">
      <c r="A49" s="1">
        <v>507483.0</v>
      </c>
      <c r="B49" s="3">
        <v>42694.0</v>
      </c>
      <c r="C49" s="1" t="s">
        <v>149</v>
      </c>
      <c r="D49" s="5" t="s">
        <v>150</v>
      </c>
      <c r="E49" s="4" t="s">
        <v>151</v>
      </c>
      <c r="G49" s="4" t="str">
        <f>IFERROR(__xludf.DUMMYFUNCTION("GOOGLETRANSLATE(C49,""en"",""id"")"),"Foto Biksu Burma Membakar Anak-Anak")</f>
        <v>Foto Biksu Burma Membakar Anak-Anak</v>
      </c>
      <c r="H49" s="4" t="str">
        <f>IFERROR(__xludf.DUMMYFUNCTION("GOOGLETRANSLATE(D49,""en"",""id"")"),"Saya ga bisa Berkata kata Melihat hal foto inisial.
 Biksu ??
 #Birma
 #saverohingya")</f>
        <v>Saya ga bisa Berkata kata Melihat hal foto inisial.
 Biksu ??
 #Birma
 #saverohingya</v>
      </c>
    </row>
    <row r="50" ht="15.75" customHeight="1">
      <c r="A50" s="1">
        <v>508611.0</v>
      </c>
      <c r="B50" s="3">
        <v>44004.0</v>
      </c>
      <c r="C50" s="1" t="s">
        <v>152</v>
      </c>
      <c r="D50" s="1" t="s">
        <v>153</v>
      </c>
      <c r="E50" s="4" t="s">
        <v>154</v>
      </c>
      <c r="G50" s="4" t="str">
        <f>IFERROR(__xludf.DUMMYFUNCTION("GOOGLETRANSLATE(C50,""en"",""id"")"),"Denda Rp250 Ribu Saat Razia Masker Tanggal 22 Juni 2020")</f>
        <v>Denda Rp250 Ribu Saat Razia Masker Tanggal 22 Juni 2020</v>
      </c>
      <c r="H50" s="4" t="str">
        <f>IFERROR(__xludf.DUMMYFUNCTION("GOOGLETRANSLATE(D50,""en"",""id"")"),"Woro - Woro Assalamu'alaikum Wr Wb ... ... Mohon Ijin Kepada * Semua Masyarakat Bahwa: Mulai Senin Besok tgl 22 Juni 2020. Pemda Kendal Akan Melaksanakan Razia Pemakaian Masker (Dlm Rangka Melaksanakan Protokol Kesehatan) Bagi Pengguna jln Raya Dalam SKAL"&amp;"A KECAMATAN, Dan Bagi Pelanggar akan Di kenakan Sangsi Sosial:")</f>
        <v>Woro - Woro Assalamu'alaikum Wr Wb ... ... Mohon Ijin Kepada * Semua Masyarakat Bahwa: Mulai Senin Besok tgl 22 Juni 2020. Pemda Kendal Akan Melaksanakan Razia Pemakaian Masker (Dlm Rangka Melaksanakan Protokol Kesehatan) Bagi Pengguna jln Raya Dalam SKALA KECAMATAN, Dan Bagi Pelanggar akan Di kenakan Sangsi Sosial:</v>
      </c>
    </row>
    <row r="51" ht="15.75" customHeight="1">
      <c r="A51" s="1">
        <v>509709.0</v>
      </c>
      <c r="B51" s="3">
        <v>43894.0</v>
      </c>
      <c r="C51" s="1" t="s">
        <v>155</v>
      </c>
      <c r="D51" s="5" t="s">
        <v>155</v>
      </c>
      <c r="E51" s="4" t="s">
        <v>156</v>
      </c>
      <c r="G51" s="4" t="str">
        <f>IFERROR(__xludf.DUMMYFUNCTION("GOOGLETRANSLATE(C51,""en"",""id"")"),"Dr Tompi jg pesen 20.000 kotak bu")</f>
        <v>Dr Tompi jg pesen 20.000 kotak bu</v>
      </c>
      <c r="H51" s="4" t="str">
        <f>IFERROR(__xludf.DUMMYFUNCTION("GOOGLETRANSLATE(D51,""en"",""id"")"),"Dr Tompi jg pesen 20.000 kotak bu")</f>
        <v>Dr Tompi jg pesen 20.000 kotak bu</v>
      </c>
    </row>
    <row r="52" ht="15.75" customHeight="1">
      <c r="A52" s="1">
        <v>515953.0</v>
      </c>
      <c r="B52" s="3">
        <v>42389.0</v>
      </c>
      <c r="C52" s="1" t="s">
        <v>157</v>
      </c>
      <c r="D52" s="5" t="s">
        <v>158</v>
      </c>
      <c r="E52" s="4" t="s">
        <v>159</v>
      </c>
      <c r="G52" s="4" t="str">
        <f>IFERROR(__xludf.DUMMYFUNCTION("GOOGLETRANSLATE(C52,""en"",""id"")"),"Penerimaan Mahasiswa UI Lewat Jalur MTQ Talent")</f>
        <v>Penerimaan Mahasiswa UI Lewat Jalur MTQ Talent</v>
      </c>
      <c r="H52" s="4" t="str">
        <f>IFERROR(__xludf.DUMMYFUNCTION("GOOGLETRANSLATE(D52,""en"",""id"")"),"Assalamu'alaikum
 ada yg Punya Anak, adik, ponakan, Saudara Kelas 3 SMA yg hafidz 20 ATAU 30 juz yg mau MASUK UI?
 UI Qur'an Pusat Lagi nyari Calon mahasiswa yg can direkomendasikan Ke Rektor MASUK Jalur KHUSUS MTQ bakat.
 Kalo ada silakan hubungi Sdri. H"&amp;"aifa di 6285692210459.
 Terima kasih")</f>
        <v>Assalamu'alaikum
 ada yg Punya Anak, adik, ponakan, Saudara Kelas 3 SMA yg hafidz 20 ATAU 30 juz yg mau MASUK UI?
 UI Qur'an Pusat Lagi nyari Calon mahasiswa yg can direkomendasikan Ke Rektor MASUK Jalur KHUSUS MTQ bakat.
 Kalo ada silakan hubungi Sdri. Haifa di 6285692210459.
 Terima kasih</v>
      </c>
    </row>
    <row r="53" ht="15.75" customHeight="1">
      <c r="A53" s="1">
        <v>522074.0</v>
      </c>
      <c r="B53" s="3">
        <v>43175.0</v>
      </c>
      <c r="C53" s="1" t="s">
        <v>160</v>
      </c>
      <c r="D53" s="5" t="s">
        <v>161</v>
      </c>
      <c r="E53" s="4" t="s">
        <v>162</v>
      </c>
      <c r="G53" s="4" t="str">
        <f>IFERROR(__xludf.DUMMYFUNCTION("GOOGLETRANSLATE(C53,""en"",""id"")"),"Bahaya MAKANAN ANAK Kinder JOY BISA sebabkan KANKER")</f>
        <v>Bahaya MAKANAN ANAK Kinder JOY BISA sebabkan KANKER</v>
      </c>
      <c r="H53" s="4" t="str">
        <f>IFERROR(__xludf.DUMMYFUNCTION("GOOGLETRANSLATE(D53,""en"",""id"")"),"Berhenti Makan KinderJoy")</f>
        <v>Berhenti Makan KinderJoy</v>
      </c>
    </row>
    <row r="54" ht="15.75" customHeight="1">
      <c r="A54" s="1">
        <v>523754.0</v>
      </c>
      <c r="B54" s="3">
        <v>42717.0</v>
      </c>
      <c r="C54" s="1" t="s">
        <v>163</v>
      </c>
      <c r="D54" s="5" t="s">
        <v>164</v>
      </c>
      <c r="E54" s="4" t="s">
        <v>165</v>
      </c>
      <c r="G54" s="4" t="str">
        <f>IFERROR(__xludf.DUMMYFUNCTION("GOOGLETRANSLATE(C54,""en"",""id"")"),"Penangkapan Tersangka Teroris &amp; Temuan Bom di Bekasi Adalah Usaha Pengalihan ISU.")</f>
        <v>Penangkapan Tersangka Teroris &amp; Temuan Bom di Bekasi Adalah Usaha Pengalihan ISU.</v>
      </c>
      <c r="H54" s="4" t="str">
        <f>IFERROR(__xludf.DUMMYFUNCTION("GOOGLETRANSLATE(D54,""en"",""id"")"),"Penangkapan Tersangka Teroris &amp; Temuan Bom di Bekasi Adalah Usaha Pengalihan ISU")</f>
        <v>Penangkapan Tersangka Teroris &amp; Temuan Bom di Bekasi Adalah Usaha Pengalihan ISU</v>
      </c>
    </row>
    <row r="55" ht="15.75" customHeight="1">
      <c r="A55" s="6">
        <v>529259.0</v>
      </c>
      <c r="B55" s="7">
        <v>43348.0</v>
      </c>
      <c r="C55" s="5" t="s">
        <v>166</v>
      </c>
      <c r="D55" s="5" t="s">
        <v>167</v>
      </c>
      <c r="E55" s="4" t="s">
        <v>168</v>
      </c>
      <c r="G55" s="4" t="str">
        <f>IFERROR(__xludf.DUMMYFUNCTION("GOOGLETRANSLATE(C55,""en"",""id"")"),"Anies Baswedan Bantah Tunjuk Sudirman Said Jadi Wakil Gubernur DKI Jakarta")</f>
        <v>Anies Baswedan Bantah Tunjuk Sudirman Said Jadi Wakil Gubernur DKI Jakarta</v>
      </c>
      <c r="H55" s="4" t="str">
        <f>IFERROR(__xludf.DUMMYFUNCTION("GOOGLETRANSLATE(D55,""en"",""id"")"),"TIDAK, Saya Ingin membantah Yang Ditulis ITU. Kemarin Saya Sudah kirim Teks Langsung Ke pemrednya KARENA Yang Ditulis di (Media Satu shalat) sebagian ITU fiktif,”ujar Gubernur DKI Jakarta, Anies Baswedan, Selasa (4/9)")</f>
        <v>TIDAK, Saya Ingin membantah Yang Ditulis ITU. Kemarin Saya Sudah kirim Teks Langsung Ke pemrednya KARENA Yang Ditulis di (Media Satu shalat) sebagian ITU fiktif,”ujar Gubernur DKI Jakarta, Anies Baswedan, Selasa (4/9)</v>
      </c>
    </row>
    <row r="56" ht="15.75" customHeight="1">
      <c r="A56" s="1">
        <v>531089.0</v>
      </c>
      <c r="B56" s="3">
        <v>43030.0</v>
      </c>
      <c r="C56" s="1" t="s">
        <v>169</v>
      </c>
      <c r="D56" s="5" t="s">
        <v>170</v>
      </c>
      <c r="E56" s="4" t="s">
        <v>171</v>
      </c>
      <c r="G56" s="4" t="str">
        <f>IFERROR(__xludf.DUMMYFUNCTION("GOOGLETRANSLATE(C56,""en"",""id"")"),": Penempelan Jabatan PADA Helm Proyek Anies-Sandi")</f>
        <v>: Penempelan Jabatan PADA Helm Proyek Anies-Sandi</v>
      </c>
      <c r="H56" s="4" t="str">
        <f>IFERROR(__xludf.DUMMYFUNCTION("GOOGLETRANSLATE(D56,""en"",""id"")"),"Penempelan Jabatan PADA Helm Proyek Anies-Sandi")</f>
        <v>Penempelan Jabatan PADA Helm Proyek Anies-Sandi</v>
      </c>
    </row>
    <row r="57" ht="15.75" customHeight="1">
      <c r="A57" s="1">
        <v>533770.0</v>
      </c>
      <c r="B57" s="3">
        <v>43945.0</v>
      </c>
      <c r="C57" s="1" t="s">
        <v>172</v>
      </c>
      <c r="D57" s="1" t="s">
        <v>173</v>
      </c>
      <c r="E57" s="4" t="s">
        <v>174</v>
      </c>
      <c r="G57" s="4" t="str">
        <f>IFERROR(__xludf.DUMMYFUNCTION("GOOGLETRANSLATE(C57,""en"",""id"")"),"Akun Instagram Peminjaman online OJK")</f>
        <v>Akun Instagram Peminjaman online OJK</v>
      </c>
      <c r="H57" s="4" t="str">
        <f>IFERROR(__xludf.DUMMYFUNCTION("GOOGLETRANSLATE(D57,""en"",""id"")"),"Otoritas Jasa KEUANGAN BUTUH DANA CEPAT MODAL USAHA 5 Jt s / d 250 Jt")</f>
        <v>Otoritas Jasa KEUANGAN BUTUH DANA CEPAT MODAL USAHA 5 Jt s / d 250 Jt</v>
      </c>
    </row>
    <row r="58" ht="15.75" customHeight="1">
      <c r="A58" s="1">
        <v>533831.0</v>
      </c>
      <c r="B58" s="3">
        <v>43937.0</v>
      </c>
      <c r="C58" s="1" t="s">
        <v>175</v>
      </c>
      <c r="D58" s="1" t="s">
        <v>176</v>
      </c>
      <c r="E58" s="4" t="s">
        <v>177</v>
      </c>
      <c r="G58" s="4" t="str">
        <f>IFERROR(__xludf.DUMMYFUNCTION("GOOGLETRANSLATE(C58,""en"",""id"")"),"Obat Virus Corona Ditemukan Hanya Berbahan Lemon Dan Teh Hangat")</f>
        <v>Obat Virus Corona Ditemukan Hanya Berbahan Lemon Dan Teh Hangat</v>
      </c>
      <c r="H58" s="4" t="str">
        <f>IFERROR(__xludf.DUMMYFUNCTION("GOOGLETRANSLATE(D58,""en"",""id"")"),"Itu sebabnya Orang Arab Dan Palestina santai Saja DENGAN virus ITU, di Palestina, SEMUA orangutan air minum segelas air Panas DENGAN Campuran lemon di Malam hari KARENA Telah Terbukti membunuh virus.Subhanallah. Bagikan DENGAN Keluarga Dan Teman, DENGAN C"&amp;"ara Suami kitd mudah²an TIDAK akan terinfeksi virus")</f>
        <v>Itu sebabnya Orang Arab Dan Palestina santai Saja DENGAN virus ITU, di Palestina, SEMUA orangutan air minum segelas air Panas DENGAN Campuran lemon di Malam hari KARENA Telah Terbukti membunuh virus.Subhanallah. Bagikan DENGAN Keluarga Dan Teman, DENGAN Cara Suami kitd mudah²an TIDAK akan terinfeksi virus</v>
      </c>
    </row>
    <row r="59" ht="15.75" customHeight="1">
      <c r="A59" s="1">
        <v>543597.0</v>
      </c>
      <c r="B59" s="3">
        <v>42926.0</v>
      </c>
      <c r="C59" s="1" t="s">
        <v>178</v>
      </c>
      <c r="D59" s="5" t="s">
        <v>179</v>
      </c>
      <c r="E59" s="4" t="s">
        <v>180</v>
      </c>
      <c r="G59" s="4" t="str">
        <f>IFERROR(__xludf.DUMMYFUNCTION("GOOGLETRANSLATE(C59,""en"",""id"")"),"Tim Olimpiade Sains Nasional Jabar terlantar Di Riau")</f>
        <v>Tim Olimpiade Sains Nasional Jabar terlantar Di Riau</v>
      </c>
      <c r="H59" s="4" t="str">
        <f>IFERROR(__xludf.DUMMYFUNCTION("GOOGLETRANSLATE(D59,""en"",""id"")"),"Wakil Jawa Barat untuk review olimpiade sains nasional di Pekanbaru diantar Ke Bandara pakai angkot Dan Uang saku 190 ribu untuk review 6 hari per orangutan. Lagi Sekali, 190 ribu UNTUK 6 hari.
 Nanti kalo Anak-anak Penyanyi juara olimpiade sains, SEMUA"&amp;" PADA ribut Dan nampang mukanya, mengakui Penyanyi Berkat jasa mereka.
 ATAU mungkin KARENA Pemerintah Jawa Barat menganggap sains TIDAK Terlalu Penting. Peduli setan DENGAN Aset bangsa.Yang Penting, bangun masjid Hingga 1 trilyun. Yang Penting, selesai"&amp;"kan SEMUA masalah Cukup DENGAN do'a.
 Jangan lupa Makan sosis Dan air minum Yang ADA gambar badaknyaaa ... ￼￼")</f>
        <v>Wakil Jawa Barat untuk review olimpiade sains nasional di Pekanbaru diantar Ke Bandara pakai angkot Dan Uang saku 190 ribu untuk review 6 hari per orangutan. Lagi Sekali, 190 ribu UNTUK 6 hari.
 Nanti kalo Anak-anak Penyanyi juara olimpiade sains, SEMUA PADA ribut Dan nampang mukanya, mengakui Penyanyi Berkat jasa mereka.
 ATAU mungkin KARENA Pemerintah Jawa Barat menganggap sains TIDAK Terlalu Penting. Peduli setan DENGAN Aset bangsa.Yang Penting, bangun masjid Hingga 1 trilyun. Yang Penting, selesaikan SEMUA masalah Cukup DENGAN do'a.
 Jangan lupa Makan sosis Dan air minum Yang ADA gambar badaknyaaa ... ￼￼</v>
      </c>
    </row>
    <row r="60" ht="15.75" customHeight="1">
      <c r="A60" s="1">
        <v>554720.0</v>
      </c>
      <c r="B60" s="3">
        <v>43200.0</v>
      </c>
      <c r="C60" s="1" t="s">
        <v>181</v>
      </c>
      <c r="D60" s="5" t="s">
        <v>182</v>
      </c>
      <c r="E60" s="4" t="s">
        <v>183</v>
      </c>
      <c r="G60" s="4" t="str">
        <f>IFERROR(__xludf.DUMMYFUNCTION("GOOGLETRANSLATE(C60,""en"",""id"")"),"HUT KE 93 Garuda Indonesia Bagi-Bagi Tiket Gratis")</f>
        <v>HUT KE 93 Garuda Indonesia Bagi-Bagi Tiket Gratis</v>
      </c>
      <c r="H60" s="4" t="str">
        <f>IFERROR(__xludf.DUMMYFUNCTION("GOOGLETRANSLATE(D60,""en"",""id"")"),"Kami merayakan Ulang Tahun Ke 93-kami Dan memberikan 2 Tiket Pesawat gratis.")</f>
        <v>Kami merayakan Ulang Tahun Ke 93-kami Dan memberikan 2 Tiket Pesawat gratis.</v>
      </c>
    </row>
    <row r="61" ht="15.75" customHeight="1">
      <c r="A61" s="1">
        <v>555907.0</v>
      </c>
      <c r="B61" s="3">
        <v>42924.0</v>
      </c>
      <c r="C61" s="1" t="s">
        <v>184</v>
      </c>
      <c r="D61" s="5" t="s">
        <v>185</v>
      </c>
      <c r="E61" s="4" t="s">
        <v>186</v>
      </c>
      <c r="G61" s="4" t="str">
        <f>IFERROR(__xludf.DUMMYFUNCTION("GOOGLETRANSLATE(C61,""en"",""id"")"),": Nikah Gratis di Hotel Trans Bandung")</f>
        <v>: Nikah Gratis di Hotel Trans Bandung</v>
      </c>
      <c r="H61" s="4" t="str">
        <f>IFERROR(__xludf.DUMMYFUNCTION("GOOGLETRANSLATE(D61,""en"",""id"")"),"NIKAH GRATIS DI HOTEL TRANS BANDUNG
 Tgl 25 Nopember 2017
 Untuk 300 pasang pengantin
 Fasilitas: Mas Kawin, R Rias Pengantin, B BIAYA Pendaftaran Nikah Ke KUA, Uang Saku, Jamuan Hidangan Rp??. 700.000 / porsi. * Semua mencakup biaya ditanggung Oleh Tabar"&amp;"ru dr Kuwait.Bagi yg Berminat Segera PT Ke Masjid Trans Studio, Jl. Gatot Subroto Bdg, dg membawa Fotocopy KTP &amp; KK, hubungi Bpk H. Maman (tolong sebarkan, barangkali ADA sanak Saudara / Tetangga yg membutuhkannya) Jazakumulloh Khoiron Katsir")</f>
        <v>NIKAH GRATIS DI HOTEL TRANS BANDUNG
 Tgl 25 Nopember 2017
 Untuk 300 pasang pengantin
 Fasilitas: Mas Kawin, R Rias Pengantin, B BIAYA Pendaftaran Nikah Ke KUA, Uang Saku, Jamuan Hidangan Rp??. 700.000 / porsi. * Semua mencakup biaya ditanggung Oleh Tabarru dr Kuwait.Bagi yg Berminat Segera PT Ke Masjid Trans Studio, Jl. Gatot Subroto Bdg, dg membawa Fotocopy KTP &amp; KK, hubungi Bpk H. Maman (tolong sebarkan, barangkali ADA sanak Saudara / Tetangga yg membutuhkannya) Jazakumulloh Khoiron Katsir</v>
      </c>
    </row>
    <row r="62" ht="15.75" customHeight="1">
      <c r="A62" s="1">
        <v>557638.0</v>
      </c>
      <c r="B62" s="3">
        <v>44019.0</v>
      </c>
      <c r="C62" s="1" t="s">
        <v>187</v>
      </c>
      <c r="D62" s="1" t="s">
        <v>188</v>
      </c>
      <c r="E62" s="4" t="s">
        <v>189</v>
      </c>
      <c r="G62" s="4" t="str">
        <f>IFERROR(__xludf.DUMMYFUNCTION("GOOGLETRANSLATE(C62,""en"",""id"")"),"Foto Gubernur DKI Jakarta Menghilang Sejak Kisruh PPDB Jakarta")</f>
        <v>Foto Gubernur DKI Jakarta Menghilang Sejak Kisruh PPDB Jakarta</v>
      </c>
      <c r="H62" s="4" t="str">
        <f>IFERROR(__xludf.DUMMYFUNCTION("GOOGLETRANSLATE(D62,""en"",""id"")"),"TELAH HILANG GUBERNUR DKI YANG BIASANYA KONPERS Mulu, KINI Mendadak Entah DIMANA SEJAK KISRUH PPDB DKI. DICARI OLEH RIBUAN ORANG TUA SISWA KARENA TIDAK PERNAH Muncul")</f>
        <v>TELAH HILANG GUBERNUR DKI YANG BIASANYA KONPERS Mulu, KINI Mendadak Entah DIMANA SEJAK KISRUH PPDB DKI. DICARI OLEH RIBUAN ORANG TUA SISWA KARENA TIDAK PERNAH Muncul</v>
      </c>
    </row>
    <row r="63" ht="15.75" customHeight="1">
      <c r="A63" s="6">
        <v>570312.0</v>
      </c>
      <c r="B63" s="6" t="s">
        <v>190</v>
      </c>
      <c r="C63" s="5" t="s">
        <v>191</v>
      </c>
      <c r="D63" s="5" t="s">
        <v>192</v>
      </c>
      <c r="E63" s="4" t="s">
        <v>193</v>
      </c>
      <c r="G63" s="4" t="str">
        <f>IFERROR(__xludf.DUMMYFUNCTION("GOOGLETRANSLATE(C63,""en"",""id"")"),"Artikel Akal Pendek Obral Aset Bangsa !!! Ditulis Oleh Akbar Faisal, Anggota DPR RI Fraksi Partai NasDem")</f>
        <v>Artikel Akal Pendek Obral Aset Bangsa !!! Ditulis Oleh Akbar Faisal, Anggota DPR RI Fraksi Partai NasDem</v>
      </c>
      <c r="H63" s="4" t="str">
        <f>IFERROR(__xludf.DUMMYFUNCTION("GOOGLETRANSLATE(D63,""en"",""id"")"),"Gilanya, Bandara Soekarno-Hatta Yang merupakan ikon kebanggaan Dan also Pintu Gerbang Indonesia, akan dilego also.")</f>
        <v>Gilanya, Bandara Soekarno-Hatta Yang merupakan ikon kebanggaan Dan also Pintu Gerbang Indonesia, akan dilego also.</v>
      </c>
    </row>
    <row r="64" ht="15.75" customHeight="1">
      <c r="A64" s="1">
        <v>571422.0</v>
      </c>
      <c r="B64" s="3">
        <v>43143.0</v>
      </c>
      <c r="C64" s="1" t="s">
        <v>194</v>
      </c>
      <c r="D64" s="5" t="s">
        <v>195</v>
      </c>
      <c r="E64" s="4" t="s">
        <v>196</v>
      </c>
      <c r="G64" s="4" t="str">
        <f>IFERROR(__xludf.DUMMYFUNCTION("GOOGLETRANSLATE(C64,""en"",""id"")"),"JALAN LAYANG Tendean - CILEDUG TAK Rusak")</f>
        <v>JALAN LAYANG Tendean - CILEDUG TAK Rusak</v>
      </c>
      <c r="H64" s="4" t="str">
        <f>IFERROR(__xludf.DUMMYFUNCTION("GOOGLETRANSLATE(D64,""en"",""id"")"),"Kepala Dinas Bina Marga DKI Jakarta, Yusmada Fizal: “Istilah retakan Yang viral di whatsapp Adalah Keliru. Garis ITU Bukan retakan TAPI Celah Sambungan delatasi,”.")</f>
        <v>Kepala Dinas Bina Marga DKI Jakarta, Yusmada Fizal: “Istilah retakan Yang viral di whatsapp Adalah Keliru. Garis ITU Bukan retakan TAPI Celah Sambungan delatasi,”.</v>
      </c>
    </row>
    <row r="65" ht="15.75" customHeight="1">
      <c r="A65" s="1">
        <v>572817.0</v>
      </c>
      <c r="B65" s="3">
        <v>42729.0</v>
      </c>
      <c r="C65" s="1" t="s">
        <v>197</v>
      </c>
      <c r="D65" s="5" t="s">
        <v>198</v>
      </c>
      <c r="E65" s="4" t="s">
        <v>199</v>
      </c>
      <c r="G65" s="4" t="str">
        <f>IFERROR(__xludf.DUMMYFUNCTION("GOOGLETRANSLATE(C65,""en"",""id"")"),"Atlet Karate Berjilbab Dilarang Bertanding Dalam Kompetisi Karate se-Jatim")</f>
        <v>Atlet Karate Berjilbab Dilarang Bertanding Dalam Kompetisi Karate se-Jatim</v>
      </c>
      <c r="H65" s="4" t="str">
        <f>IFERROR(__xludf.DUMMYFUNCTION("GOOGLETRANSLATE(D65,""en"",""id"")"),"Mayoritaskah? ATAU Minoritas?
 Jumat, 23 Desember 2016, Magetan. Aulia Bersiap mengikuti perlombaan Karate se-Jatim di GOR Magetan. Siswi SMPIT Harapan Umat Ngawi Penyanyi mengenakan sabuk biru. Bersama Aulia, ADA beberapa Siswa Lain Yang also berjilbab.
"&amp;" Menjelang Pertandingan, Juri memeriksa Calon Peserta. Saat ITU, Juri meminta Peserta Membuka jilbab.")</f>
        <v>Mayoritaskah? ATAU Minoritas?
 Jumat, 23 Desember 2016, Magetan. Aulia Bersiap mengikuti perlombaan Karate se-Jatim di GOR Magetan. Siswi SMPIT Harapan Umat Ngawi Penyanyi mengenakan sabuk biru. Bersama Aulia, ADA beberapa Siswa Lain Yang also berjilbab.
 Menjelang Pertandingan, Juri memeriksa Calon Peserta. Saat ITU, Juri meminta Peserta Membuka jilbab.</v>
      </c>
    </row>
    <row r="66" ht="15.75" customHeight="1">
      <c r="A66" s="1">
        <v>574599.0</v>
      </c>
      <c r="B66" s="3">
        <v>43956.0</v>
      </c>
      <c r="C66" s="1" t="s">
        <v>200</v>
      </c>
      <c r="D66" s="1" t="s">
        <v>201</v>
      </c>
      <c r="E66" s="4" t="s">
        <v>202</v>
      </c>
      <c r="G66" s="4" t="str">
        <f>IFERROR(__xludf.DUMMYFUNCTION("GOOGLETRANSLATE(C66,""en"",""id"")"),"Video Demo TKA China di Morowali")</f>
        <v>Video Demo TKA China di Morowali</v>
      </c>
      <c r="H66" s="4" t="str">
        <f>IFERROR(__xludf.DUMMYFUNCTION("GOOGLETRANSLATE(D66,""en"",""id"")"),"INI FAKTA YANG MEMBUAT RAKYAT JADI Cemburu ... MARAH !!! RAKYAT YANG JUGA Membutuhkan PEKERJAAN ... KENAPA PEMERINTAH INI MEMBIARKAN SEMUA INI Terjadi ...")</f>
        <v>INI FAKTA YANG MEMBUAT RAKYAT JADI Cemburu ... MARAH !!! RAKYAT YANG JUGA Membutuhkan PEKERJAAN ... KENAPA PEMERINTAH INI MEMBIARKAN SEMUA INI Terjadi ...</v>
      </c>
    </row>
    <row r="67" ht="15.75" customHeight="1">
      <c r="A67" s="1">
        <v>575228.0</v>
      </c>
      <c r="B67" s="3">
        <v>43900.0</v>
      </c>
      <c r="C67" s="1" t="s">
        <v>203</v>
      </c>
      <c r="D67" s="5" t="s">
        <v>204</v>
      </c>
      <c r="E67" s="4" t="s">
        <v>205</v>
      </c>
      <c r="G67" s="4" t="str">
        <f>IFERROR(__xludf.DUMMYFUNCTION("GOOGLETRANSLATE(C67,""en"",""id"")"),"Liputan Media Acara Diskusi Publik MAFINDO: Mitigasi Hoaks COVID19")</f>
        <v>Liputan Media Acara Diskusi Publik MAFINDO: Mitigasi Hoaks COVID19</v>
      </c>
      <c r="H67" s="4" t="str">
        <f>IFERROR(__xludf.DUMMYFUNCTION("GOOGLETRANSLATE(D67,""en"",""id"")"),"Mafindo: Hoax Soal Corona Sama Berbahaya DENGAN virusnya")</f>
        <v>Mafindo: Hoax Soal Corona Sama Berbahaya DENGAN virusnya</v>
      </c>
    </row>
    <row r="68" ht="15.75" customHeight="1">
      <c r="A68" s="6">
        <v>578500.0</v>
      </c>
      <c r="B68" s="6" t="s">
        <v>190</v>
      </c>
      <c r="C68" s="5" t="s">
        <v>206</v>
      </c>
      <c r="D68" s="1" t="s">
        <v>207</v>
      </c>
      <c r="E68" s="4" t="s">
        <v>208</v>
      </c>
      <c r="G68" s="4" t="str">
        <f>IFERROR(__xludf.DUMMYFUNCTION("GOOGLETRANSLATE(C68,""en"",""id"")"),"Kominfo Bantah Adanya Kebocoran Anggaran Asian Games Sebesar Rp. 846 Juta di Asian Games")</f>
        <v>Kominfo Bantah Adanya Kebocoran Anggaran Asian Games Sebesar Rp. 846 Juta di Asian Games</v>
      </c>
      <c r="H68" s="4" t="str">
        <f>IFERROR(__xludf.DUMMYFUNCTION("GOOGLETRANSLATE(D68,""en"",""id"")"),"Pernyataan Saudara Jajang Nurjaman Terhadap Potensi kerugian negara Yang membandingkan harga PENAWARAN PT Indo-Ad DENGAN PT Bee Kerja Pariwara TIDAK relevan,”ujar Plt Kepala Biro Humas Kominfo, Noor Iza, Selasa (21/8)")</f>
        <v>Pernyataan Saudara Jajang Nurjaman Terhadap Potensi kerugian negara Yang membandingkan harga PENAWARAN PT Indo-Ad DENGAN PT Bee Kerja Pariwara TIDAK relevan,”ujar Plt Kepala Biro Humas Kominfo, Noor Iza, Selasa (21/8)</v>
      </c>
    </row>
    <row r="69" ht="15.75" customHeight="1">
      <c r="A69" s="1">
        <v>579802.0</v>
      </c>
      <c r="B69" s="3">
        <v>43105.0</v>
      </c>
      <c r="C69" s="1" t="s">
        <v>209</v>
      </c>
      <c r="D69" s="1" t="s">
        <v>210</v>
      </c>
      <c r="E69" s="4" t="s">
        <v>211</v>
      </c>
      <c r="G69" s="4" t="str">
        <f>IFERROR(__xludf.DUMMYFUNCTION("GOOGLETRANSLATE(C69,""en"",""id"")"),": Konvoi Mobil Militan ISIS di Hujani Bom Oleh Pesawat Tempur Irak")</f>
        <v>: Konvoi Mobil Militan ISIS di Hujani Bom Oleh Pesawat Tempur Irak</v>
      </c>
      <c r="H69" s="4" t="str">
        <f>IFERROR(__xludf.DUMMYFUNCTION("GOOGLETRANSLATE(D69,""en"",""id"")"),"Konvoi Mobil Militan ISIS di Hujani Bom Oleh Pesawat Tempur Irak")</f>
        <v>Konvoi Mobil Militan ISIS di Hujani Bom Oleh Pesawat Tempur Irak</v>
      </c>
    </row>
    <row r="70" ht="15.75" customHeight="1">
      <c r="A70" s="1">
        <v>585836.0</v>
      </c>
      <c r="B70" s="3">
        <v>43473.0</v>
      </c>
      <c r="C70" s="1" t="s">
        <v>212</v>
      </c>
      <c r="D70" s="1" t="s">
        <v>213</v>
      </c>
      <c r="E70" s="4" t="s">
        <v>214</v>
      </c>
      <c r="G70" s="4" t="str">
        <f>IFERROR(__xludf.DUMMYFUNCTION("GOOGLETRANSLATE(C70,""en"",""id"")"),"Gambar Judul Artikel Berjudul Penyewa VA Adalah Kader PKS")</f>
        <v>Gambar Judul Artikel Berjudul Penyewa VA Adalah Kader PKS</v>
      </c>
      <c r="H70" s="4" t="str">
        <f>IFERROR(__xludf.DUMMYFUNCTION("GOOGLETRANSLATE(D70,""en"",""id"")"),"KUALITAS KADER PARTAI Berbasis Islam")</f>
        <v>KUALITAS KADER PARTAI Berbasis Islam</v>
      </c>
    </row>
    <row r="71" ht="15.75" customHeight="1">
      <c r="A71" s="1">
        <v>591356.0</v>
      </c>
      <c r="B71" s="3">
        <v>43920.0</v>
      </c>
      <c r="C71" s="1" t="s">
        <v>215</v>
      </c>
      <c r="D71" s="1" t="s">
        <v>216</v>
      </c>
      <c r="E71" s="4" t="s">
        <v>217</v>
      </c>
      <c r="G71" s="4" t="str">
        <f>IFERROR(__xludf.DUMMYFUNCTION("GOOGLETRANSLATE(C71,""en"",""id"")"),"ISTANA: TIDAK ADA LOCK BAWAH DAERAH, KEPALA DAERAH YANG MEMBUAT Aturan SENDIRI, AKAN DI KENAKAN SANKSI")</f>
        <v>ISTANA: TIDAK ADA LOCK BAWAH DAERAH, KEPALA DAERAH YANG MEMBUAT Aturan SENDIRI, AKAN DI KENAKAN SANKSI</v>
      </c>
      <c r="H71" s="4" t="str">
        <f>IFERROR(__xludf.DUMMYFUNCTION("GOOGLETRANSLATE(D71,""en"",""id"")"),"ISTANA: TIDAK ADA LOCK BAWAH DAERAH, KEPALA DAERAH YANG MEMBUAT Aturan SENDIRI, AKAN DI KENAKAN SANKSI MULAI DARI TEGURAN Hingga HUKUMAN INDISPLINER ... PRESIDEN MENEGUR keras KEPALA DAERAH:")</f>
        <v>ISTANA: TIDAK ADA LOCK BAWAH DAERAH, KEPALA DAERAH YANG MEMBUAT Aturan SENDIRI, AKAN DI KENAKAN SANKSI MULAI DARI TEGURAN Hingga HUKUMAN INDISPLINER ... PRESIDEN MENEGUR keras KEPALA DAERAH:</v>
      </c>
    </row>
    <row r="72" ht="15.75" customHeight="1">
      <c r="A72" s="1">
        <v>591484.0</v>
      </c>
      <c r="B72" s="3">
        <v>43909.0</v>
      </c>
      <c r="C72" s="1" t="s">
        <v>218</v>
      </c>
      <c r="D72" s="5" t="s">
        <v>219</v>
      </c>
      <c r="E72" s="4" t="s">
        <v>220</v>
      </c>
      <c r="G72" s="4" t="str">
        <f>IFERROR(__xludf.DUMMYFUNCTION("GOOGLETRANSLATE(C72,""en"",""id"")"),"Donald Trump Umumkan Roche Medical Perusahaan akan Meluncurkan Vaksin Covid19 Jutaan Dosis Minggu Depan")</f>
        <v>Donald Trump Umumkan Roche Medical Perusahaan akan Meluncurkan Vaksin Covid19 Jutaan Dosis Minggu Depan</v>
      </c>
      <c r="H72" s="4" t="str">
        <f>IFERROR(__xludf.DUMMYFUNCTION("GOOGLETRANSLATE(D72,""en"",""id"")"),"Vaksin VIRUS CORONA:
 Suami Saat, Trump mengumumkan bahwa Roche Medical Perusahaan akan meluncurkan Vaksin Dari minggu Depan, Dan Jutaan dosis Sudah Siap!
 Permainan Selesai
 Sekarang, langsung mengumumkan bahwa Roche Medical Perusahaan akan meluncurkan"&amp;" vaksin Minggu depan, dan jutaan dosis siap dari itu !!!
 akhir -the dari bermain”")</f>
        <v>Vaksin VIRUS CORONA:
 Suami Saat, Trump mengumumkan bahwa Roche Medical Perusahaan akan meluncurkan Vaksin Dari minggu Depan, Dan Jutaan dosis Sudah Siap!
 Permainan Selesai
 Sekarang, langsung mengumumkan bahwa Roche Medical Perusahaan akan meluncurkan vaksin Minggu depan, dan jutaan dosis siap dari itu !!!
 akhir -the dari bermain”</v>
      </c>
    </row>
    <row r="73" ht="15.75" customHeight="1">
      <c r="A73" s="1">
        <v>596546.0</v>
      </c>
      <c r="B73" s="3">
        <v>43047.0</v>
      </c>
      <c r="C73" s="1" t="s">
        <v>221</v>
      </c>
      <c r="D73" s="1" t="s">
        <v>222</v>
      </c>
      <c r="E73" s="4" t="s">
        <v>223</v>
      </c>
      <c r="G73" s="4" t="str">
        <f>IFERROR(__xludf.DUMMYFUNCTION("GOOGLETRANSLATE(C73,""en"",""id"")"),"Jonru GINTING DIVONIS 20 TAHUN Dan Denda 1 M?")</f>
        <v>Jonru GINTING DIVONIS 20 TAHUN Dan Denda 1 M?</v>
      </c>
      <c r="H73" s="4" t="str">
        <f>IFERROR(__xludf.DUMMYFUNCTION("GOOGLETRANSLATE(D73,""en"",""id"")"),"Sidang praperadilan Jon Riah Ukur alias Jonru mendapat komentar Dari netizien. Sidang Yang Langsung di ponis ITU MEMBUAT pendukungnya kewalahan KARENA Perwakilan Kejati DKI sebagai parties termohon TIDAK membawa surat Kuasa ...")</f>
        <v>Sidang praperadilan Jon Riah Ukur alias Jonru mendapat komentar Dari netizien. Sidang Yang Langsung di ponis ITU MEMBUAT pendukungnya kewalahan KARENA Perwakilan Kejati DKI sebagai parties termohon TIDAK membawa surat Kuasa ...</v>
      </c>
    </row>
    <row r="74" ht="15.75" customHeight="1">
      <c r="A74" s="1">
        <v>596922.0</v>
      </c>
      <c r="B74" s="3">
        <v>42867.0</v>
      </c>
      <c r="C74" s="1" t="s">
        <v>224</v>
      </c>
      <c r="D74" s="5" t="s">
        <v>225</v>
      </c>
      <c r="E74" s="4" t="s">
        <v>226</v>
      </c>
      <c r="G74" s="4" t="str">
        <f>IFERROR(__xludf.DUMMYFUNCTION("GOOGLETRANSLATE(C74,""en"",""id"")"),"Penemu Listrik Naufal Rizky TIDAK dipedulikan Jokowi")</f>
        <v>Penemu Listrik Naufal Rizky TIDAK dipedulikan Jokowi</v>
      </c>
      <c r="H74" s="4" t="str">
        <f>IFERROR(__xludf.DUMMYFUNCTION("GOOGLETRANSLATE(D74,""en"",""id"")"),"TIDAK dipedulikan Jokowi, Brunei &amp; Turki Berebut Bocah Aceh INI, Dia Masa Depan Dunia")</f>
        <v>TIDAK dipedulikan Jokowi, Brunei &amp; Turki Berebut Bocah Aceh INI, Dia Masa Depan Dunia</v>
      </c>
    </row>
    <row r="75" ht="15.75" customHeight="1">
      <c r="A75" s="1">
        <v>596995.0</v>
      </c>
      <c r="B75" s="3">
        <v>42828.0</v>
      </c>
      <c r="C75" s="1" t="s">
        <v>227</v>
      </c>
      <c r="D75" s="5" t="s">
        <v>228</v>
      </c>
      <c r="E75" s="4" t="s">
        <v>229</v>
      </c>
      <c r="G75" s="4" t="str">
        <f>IFERROR(__xludf.DUMMYFUNCTION("GOOGLETRANSLATE(C75,""en"",""id"")"),"UANG NKRI EDISI 2016 BERHASIL DIPALSUKAN")</f>
        <v>UANG NKRI EDISI 2016 BERHASIL DIPALSUKAN</v>
      </c>
      <c r="H75" s="4" t="str">
        <f>IFERROR(__xludf.DUMMYFUNCTION("GOOGLETRANSLATE(D75,""en"",""id"")"),"Heboh, Belum GENAP Setahun, uang NKRI Edisi 2016 Suami BERHASIL Dipalsukan! Begini Ciri-cirinya")</f>
        <v>Heboh, Belum GENAP Setahun, uang NKRI Edisi 2016 Suami BERHASIL Dipalsukan! Begini Ciri-cirinya</v>
      </c>
    </row>
    <row r="76" ht="15.75" customHeight="1">
      <c r="A76" s="1">
        <v>598233.0</v>
      </c>
      <c r="B76" s="3">
        <v>44048.0</v>
      </c>
      <c r="C76" s="1" t="s">
        <v>230</v>
      </c>
      <c r="D76" s="1" t="s">
        <v>231</v>
      </c>
      <c r="E76" s="4" t="s">
        <v>232</v>
      </c>
      <c r="G76" s="4" t="str">
        <f>IFERROR(__xludf.DUMMYFUNCTION("GOOGLETRANSLATE(C76,""en"",""id"")"),"Foto Jokowi: DIA SIAPA SIH? APAPUN YANG SAYA LAKUKAN PASTI SALAH DIMATA DIA")</f>
        <v>Foto Jokowi: DIA SIAPA SIH? APAPUN YANG SAYA LAKUKAN PASTI SALAH DIMATA DIA</v>
      </c>
      <c r="H76" s="4" t="str">
        <f>IFERROR(__xludf.DUMMYFUNCTION("GOOGLETRANSLATE(D76,""en"",""id"")"),"DIA SIAPA SIH? APAPUN YANG SAYA LAKUKAN PASTI SALAH DIMATA DIA")</f>
        <v>DIA SIAPA SIH? APAPUN YANG SAYA LAKUKAN PASTI SALAH DIMATA DIA</v>
      </c>
    </row>
    <row r="77" ht="15.75" customHeight="1">
      <c r="A77" s="1">
        <v>611988.0</v>
      </c>
      <c r="B77" s="3">
        <v>43209.0</v>
      </c>
      <c r="C77" s="1" t="s">
        <v>233</v>
      </c>
      <c r="D77" s="5" t="s">
        <v>234</v>
      </c>
      <c r="E77" s="4" t="s">
        <v>235</v>
      </c>
      <c r="G77" s="4" t="str">
        <f>IFERROR(__xludf.DUMMYFUNCTION("GOOGLETRANSLATE(C77,""en"",""id"")"),": Desain Interior Langit-Langit Bandara Kertajati Mirip Lambang Iluminati")</f>
        <v>: Desain Interior Langit-Langit Bandara Kertajati Mirip Lambang Iluminati</v>
      </c>
      <c r="H77" s="4" t="str">
        <f>IFERROR(__xludf.DUMMYFUNCTION("GOOGLETRANSLATE(D77,""en"",""id"")"),"Bandar udarah internasional Jawa barat Kertajati ... ..ada Sedikit Persamaan DENGAN lambang Dajjal ....
 Maaf Penyanyi Hanya sebagai Bentuk kewaspadaan ..mengingat Penyanyi Sudah Akhir Zaman")</f>
        <v>Bandar udarah internasional Jawa barat Kertajati ... ..ada Sedikit Persamaan DENGAN lambang Dajjal ....
 Maaf Penyanyi Hanya sebagai Bentuk kewaspadaan ..mengingat Penyanyi Sudah Akhir Zaman</v>
      </c>
    </row>
    <row r="78" ht="15.75" customHeight="1">
      <c r="A78" s="1">
        <v>614106.0</v>
      </c>
      <c r="B78" s="3">
        <v>42578.0</v>
      </c>
      <c r="C78" s="1" t="s">
        <v>236</v>
      </c>
      <c r="D78" s="5" t="s">
        <v>237</v>
      </c>
      <c r="E78" s="4" t="s">
        <v>238</v>
      </c>
      <c r="G78" s="4" t="str">
        <f>IFERROR(__xludf.DUMMYFUNCTION("GOOGLETRANSLATE(C78,""en"",""id"")"),"Lowongan Kerja di BANK BNI")</f>
        <v>Lowongan Kerja di BANK BNI</v>
      </c>
      <c r="H78" s="4" t="str">
        <f>IFERROR(__xludf.DUMMYFUNCTION("GOOGLETRANSLATE(D78,""en"",""id"")"),"BANK BNI Membuka LOWONGAN KERJA DENGAN Kualifikasi SEBAGAI BERIKUT")</f>
        <v>BANK BNI Membuka LOWONGAN KERJA DENGAN Kualifikasi SEBAGAI BERIKUT</v>
      </c>
    </row>
    <row r="79" ht="15.75" customHeight="1">
      <c r="A79" s="1">
        <v>614663.0</v>
      </c>
      <c r="B79" s="3">
        <v>44045.0</v>
      </c>
      <c r="C79" s="1" t="s">
        <v>239</v>
      </c>
      <c r="D79" s="1" t="s">
        <v>240</v>
      </c>
      <c r="E79" s="4" t="s">
        <v>241</v>
      </c>
      <c r="G79" s="4" t="str">
        <f>IFERROR(__xludf.DUMMYFUNCTION("GOOGLETRANSLATE(C79,""en"",""id"")"),"Adidas offers 3100 Sepatu Gratis, T-shirt Dan Masker")</f>
        <v>Adidas offers 3100 Sepatu Gratis, T-shirt Dan Masker</v>
      </c>
      <c r="H79" s="4" t="str">
        <f>IFERROR(__xludf.DUMMYFUNCTION("GOOGLETRANSLATE(D79,""en"",""id"")"),"WOW! Adidas offers 3100 Sepatu Gratis, T-shirt Dan Masker untuk Semua orangutan, Dapatkan Milik Andari here GRATIS.")</f>
        <v>WOW! Adidas offers 3100 Sepatu Gratis, T-shirt Dan Masker untuk Semua orangutan, Dapatkan Milik Andari here GRATIS.</v>
      </c>
    </row>
    <row r="80" ht="15.75" customHeight="1">
      <c r="A80" s="1">
        <v>617172.0</v>
      </c>
      <c r="B80" s="3">
        <v>43722.0</v>
      </c>
      <c r="C80" s="1" t="s">
        <v>242</v>
      </c>
      <c r="D80" s="5" t="s">
        <v>242</v>
      </c>
      <c r="E80" s="4" t="s">
        <v>243</v>
      </c>
      <c r="G80" s="4" t="str">
        <f>IFERROR(__xludf.DUMMYFUNCTION("GOOGLETRANSLATE(C80,""en"",""id"")"),"Habibie Donorkan Mata Untuk Anaknya, Thareq")</f>
        <v>Habibie Donorkan Mata Untuk Anaknya, Thareq</v>
      </c>
      <c r="H80" s="4" t="str">
        <f>IFERROR(__xludf.DUMMYFUNCTION("GOOGLETRANSLATE(D80,""en"",""id"")"),"Habibie Donorkan Mata Untuk Anaknya, Thareq")</f>
        <v>Habibie Donorkan Mata Untuk Anaknya, Thareq</v>
      </c>
    </row>
    <row r="81" ht="15.75" customHeight="1">
      <c r="A81" s="1">
        <v>617970.0</v>
      </c>
      <c r="B81" s="3">
        <v>43575.0</v>
      </c>
      <c r="C81" s="1" t="s">
        <v>244</v>
      </c>
      <c r="D81" s="1" t="s">
        <v>245</v>
      </c>
      <c r="E81" s="4" t="s">
        <v>246</v>
      </c>
      <c r="G81" s="4" t="str">
        <f>IFERROR(__xludf.DUMMYFUNCTION("GOOGLETRANSLATE(C81,""en"",""id"")"),"Prabowo Sudah Setuju DENGAN hasil temuan Cepat Hitung Pilpres Dan ucapkan selamat PADA Jokowi")</f>
        <v>Prabowo Sudah Setuju DENGAN hasil temuan Cepat Hitung Pilpres Dan ucapkan selamat PADA Jokowi</v>
      </c>
      <c r="H81" s="4" t="str">
        <f>IFERROR(__xludf.DUMMYFUNCTION("GOOGLETRANSLATE(D81,""en"",""id"")"),"AKHIRNYA Prabowo Subianto Ucapkan Selamat Kepada Jokowi, Pertemuan Keduanya di Rumah Sumitro")</f>
        <v>AKHIRNYA Prabowo Subianto Ucapkan Selamat Kepada Jokowi, Pertemuan Keduanya di Rumah Sumitro</v>
      </c>
    </row>
    <row r="82" ht="15.75" customHeight="1">
      <c r="A82" s="1">
        <v>621383.0</v>
      </c>
      <c r="B82" s="3">
        <v>42983.0</v>
      </c>
      <c r="C82" s="1" t="s">
        <v>247</v>
      </c>
      <c r="D82" s="5" t="s">
        <v>247</v>
      </c>
      <c r="E82" s="4" t="s">
        <v>248</v>
      </c>
      <c r="G82" s="4" t="str">
        <f>IFERROR(__xludf.DUMMYFUNCTION("GOOGLETRANSLATE(C82,""en"",""id"")"),"Salah Satu Akibat ATAU Efek Menyebarkan Informasi Yang Belum Jelas Kebenarannya")</f>
        <v>Salah Satu Akibat ATAU Efek Menyebarkan Informasi Yang Belum Jelas Kebenarannya</v>
      </c>
      <c r="H82" s="4" t="str">
        <f>IFERROR(__xludf.DUMMYFUNCTION("GOOGLETRANSLATE(D82,""en"",""id"")"),"Salah Satu Akibat ATAU Efek Menyebarkan Informasi Yang Belum Jelas Kebenarannya")</f>
        <v>Salah Satu Akibat ATAU Efek Menyebarkan Informasi Yang Belum Jelas Kebenarannya</v>
      </c>
    </row>
    <row r="83" ht="15.75" customHeight="1">
      <c r="A83" s="1">
        <v>622449.0</v>
      </c>
      <c r="B83" s="3">
        <v>42385.0</v>
      </c>
      <c r="C83" s="1" t="s">
        <v>249</v>
      </c>
      <c r="D83" s="5" t="s">
        <v>250</v>
      </c>
      <c r="E83" s="4" t="s">
        <v>251</v>
      </c>
      <c r="G83" s="4" t="str">
        <f>IFERROR(__xludf.DUMMYFUNCTION("GOOGLETRANSLATE(C83,""en"",""id"")"),": Tuduhan Konspirasi Pistol Yang Dipakai Teroris Bom Sarinah")</f>
        <v>: Tuduhan Konspirasi Pistol Yang Dipakai Teroris Bom Sarinah</v>
      </c>
      <c r="H83" s="4" t="str">
        <f>IFERROR(__xludf.DUMMYFUNCTION("GOOGLETRANSLATE(D83,""en"",""id"")"),"Senjata Yang Dipakai Oleh Teroris Sarinah dituduh Berasal Dari Militer / Pemerintah.")</f>
        <v>Senjata Yang Dipakai Oleh Teroris Sarinah dituduh Berasal Dari Militer / Pemerintah.</v>
      </c>
    </row>
    <row r="84" ht="15.75" customHeight="1">
      <c r="A84" s="6">
        <v>627547.0</v>
      </c>
      <c r="B84" s="7">
        <v>43350.0</v>
      </c>
      <c r="C84" s="5" t="s">
        <v>252</v>
      </c>
      <c r="D84" s="5" t="s">
        <v>253</v>
      </c>
      <c r="E84" s="4" t="s">
        <v>254</v>
      </c>
      <c r="G84" s="4" t="str">
        <f>IFERROR(__xludf.DUMMYFUNCTION("GOOGLETRANSLATE(C84,""en"",""id"")"),"Tangkapan Layar Hasil Suntingan di Berita Kompas Bawaslu Sudah Loloskan 11 Bakal Caleg Eks Koruptor")</f>
        <v>Tangkapan Layar Hasil Suntingan di Berita Kompas Bawaslu Sudah Loloskan 11 Bakal Caleg Eks Koruptor</v>
      </c>
      <c r="H84" s="4" t="str">
        <f>IFERROR(__xludf.DUMMYFUNCTION("GOOGLETRANSLATE(D84,""en"",""id"")"),"Orang-orangutan Bawaslu Perlu dimata-matai 24 jam gelagatnya Sangat mengerikan!")</f>
        <v>Orang-orangutan Bawaslu Perlu dimata-matai 24 jam gelagatnya Sangat mengerikan!</v>
      </c>
    </row>
    <row r="85" ht="15.75" customHeight="1">
      <c r="A85" s="1">
        <v>629208.0</v>
      </c>
      <c r="B85" s="3">
        <v>43060.0</v>
      </c>
      <c r="C85" s="1" t="s">
        <v>255</v>
      </c>
      <c r="D85" s="1" t="s">
        <v>256</v>
      </c>
      <c r="E85" s="4" t="s">
        <v>257</v>
      </c>
      <c r="G85" s="4" t="str">
        <f>IFERROR(__xludf.DUMMYFUNCTION("GOOGLETRANSLATE(C85,""en"",""id"")"),"Festival Durian 2017 di Klaten, Jawa Tengah")</f>
        <v>Festival Durian 2017 di Klaten, Jawa Tengah</v>
      </c>
      <c r="H85" s="4" t="str">
        <f>IFERROR(__xludf.DUMMYFUNCTION("GOOGLETRANSLATE(D85,""en"",""id"")"),"50 RIBU MAKAN DURIAN sepuasnya (Hanya pada festival tempat Di Lokasi)
TAK PERLU KHAWATIR KEHABISAN
STOK DURIAN Melimpah Ruah
Pengunjung YANG TAK BISA MEMBELAH DURIAH SIAP SIAGA Petugas STAND
#ayomakanduren #visitklaten")</f>
        <v>50 RIBU MAKAN DURIAN sepuasnya (Hanya pada festival tempat Di Lokasi)
TAK PERLU KHAWATIR KEHABISAN
STOK DURIAN Melimpah Ruah
Pengunjung YANG TAK BISA MEMBELAH DURIAH SIAP SIAGA Petugas STAND
#ayomakanduren #visitklaten</v>
      </c>
    </row>
    <row r="86" ht="15.75" customHeight="1">
      <c r="A86" s="1">
        <v>629849.0</v>
      </c>
      <c r="B86" s="3">
        <v>42792.0</v>
      </c>
      <c r="C86" s="1" t="s">
        <v>258</v>
      </c>
      <c r="D86" s="5" t="s">
        <v>259</v>
      </c>
      <c r="E86" s="4" t="s">
        <v>260</v>
      </c>
      <c r="G86" s="4" t="str">
        <f>IFERROR(__xludf.DUMMYFUNCTION("GOOGLETRANSLATE(C86,""en"",""id"")"),"SUNITA WILLIAMS WANITA INDIA PERTAMA YANG PERGI KE BULAN DAN mualaf")</f>
        <v>SUNITA WILLIAMS WANITA INDIA PERTAMA YANG PERGI KE BULAN DAN mualaf</v>
      </c>
      <c r="H86" s="4" t="str">
        <f>IFERROR(__xludf.DUMMYFUNCTION("GOOGLETRANSLATE(D86,""en"",""id"")"),"Astronot WANITA JADI MU'ALAF")</f>
        <v>Astronot WANITA JADI MU'ALAF</v>
      </c>
    </row>
    <row r="87" ht="15.75" customHeight="1">
      <c r="A87" s="1">
        <v>632082.0</v>
      </c>
      <c r="B87" s="3">
        <v>43943.0</v>
      </c>
      <c r="C87" s="1" t="s">
        <v>261</v>
      </c>
      <c r="D87" s="1" t="s">
        <v>262</v>
      </c>
      <c r="E87" s="4" t="s">
        <v>263</v>
      </c>
      <c r="G87" s="4" t="str">
        <f>IFERROR(__xludf.DUMMYFUNCTION("GOOGLETRANSLATE(C87,""en"",""id"")"),"Dari Ratusan Ribu Tahanan TIDAK ADA Satupun Aktivis Islam Yang Dibebaskan di Tengah Wabah COVID-19")</f>
        <v>Dari Ratusan Ribu Tahanan TIDAK ADA Satupun Aktivis Islam Yang Dibebaskan di Tengah Wabah COVID-19</v>
      </c>
      <c r="H87" s="4" t="str">
        <f>IFERROR(__xludf.DUMMYFUNCTION("GOOGLETRANSLATE(D87,""en"",""id"")"),"Penjahat prabayar bebas, Sekarang Banyak kejahatan begal di mana2..mencari kesempatan KARENA COVID-19 RATUSAN RIBU Tahanan DENGAN ANEKA KEJAHATAN TIDAK SATUPUN Aktivis Islam YANG DIBEBASKAN")</f>
        <v>Penjahat prabayar bebas, Sekarang Banyak kejahatan begal di mana2..mencari kesempatan KARENA COVID-19 RATUSAN RIBU Tahanan DENGAN ANEKA KEJAHATAN TIDAK SATUPUN Aktivis Islam YANG DIBEBASKAN</v>
      </c>
    </row>
    <row r="88" ht="15.75" customHeight="1">
      <c r="A88" s="1">
        <v>637427.0</v>
      </c>
      <c r="B88" s="3">
        <v>43056.0</v>
      </c>
      <c r="C88" s="1" t="s">
        <v>264</v>
      </c>
      <c r="D88" s="1" t="s">
        <v>265</v>
      </c>
      <c r="E88" s="4" t="s">
        <v>266</v>
      </c>
      <c r="G88" s="4" t="str">
        <f>IFERROR(__xludf.DUMMYFUNCTION("GOOGLETRANSLATE(C88,""en"",""id"")"),": Ahok: Kamu Kira Kami Niat Bangun Masjid Dan Naikkan Haji Marbut")</f>
        <v>: Ahok: Kamu Kira Kami Niat Bangun Masjid Dan Naikkan Haji Marbut</v>
      </c>
      <c r="H88" s="4" t="str">
        <f>IFERROR(__xludf.DUMMYFUNCTION("GOOGLETRANSLATE(D88,""en"",""id"")"),"Ahok: Kamu Kira Kami Niat Bangun Masjid, Naikkan Haji Marbut?")</f>
        <v>Ahok: Kamu Kira Kami Niat Bangun Masjid, Naikkan Haji Marbut?</v>
      </c>
    </row>
    <row r="89" ht="15.75" customHeight="1">
      <c r="A89" s="1">
        <v>637998.0</v>
      </c>
      <c r="B89" s="3">
        <v>42801.0</v>
      </c>
      <c r="C89" s="1" t="s">
        <v>267</v>
      </c>
      <c r="D89" s="5" t="s">
        <v>268</v>
      </c>
      <c r="E89" s="4" t="s">
        <v>269</v>
      </c>
      <c r="G89" s="4" t="str">
        <f>IFERROR(__xludf.DUMMYFUNCTION("GOOGLETRANSLATE(C89,""en"",""id"")"),": Selebaran Waspada Penculik distributes di Medsos")</f>
        <v>: Selebaran Waspada Penculik distributes di Medsos</v>
      </c>
      <c r="H89" s="4" t="str">
        <f>IFERROR(__xludf.DUMMYFUNCTION("GOOGLETRANSLATE(D89,""en"",""id"")"),"Isu penculikan belakangan merebak di Tengah 'masyarakat. Terlebih di jejaring social media (medsos) menyebar selebaran mengatasnamakan institus Polri.")</f>
        <v>Isu penculikan belakangan merebak di Tengah 'masyarakat. Terlebih di jejaring social media (medsos) menyebar selebaran mengatasnamakan institus Polri.</v>
      </c>
    </row>
    <row r="90" ht="15.75" customHeight="1">
      <c r="A90" s="1">
        <v>640111.0</v>
      </c>
      <c r="B90" s="3">
        <v>43958.0</v>
      </c>
      <c r="C90" s="1" t="s">
        <v>270</v>
      </c>
      <c r="D90" s="1" t="s">
        <v>271</v>
      </c>
      <c r="E90" s="4" t="s">
        <v>272</v>
      </c>
      <c r="G90" s="4" t="str">
        <f>IFERROR(__xludf.DUMMYFUNCTION("GOOGLETRANSLATE(C90,""en"",""id"")"),"Satgas Covid-19 Kabupaten Pangkep Semprot Jemaah Shalat Tarawih di Masjid")</f>
        <v>Satgas Covid-19 Kabupaten Pangkep Semprot Jemaah Shalat Tarawih di Masjid</v>
      </c>
      <c r="H90" s="4" t="str">
        <f>IFERROR(__xludf.DUMMYFUNCTION("GOOGLETRANSLATE(D90,""en"",""id"")"),"Sp mau bertanggung jawab di differences PADA shalat Penyemprotan daerah sanrangan adkabar PADA shalat di semprot kan ad kbijakan slesai shalat Bru bisa di semprot di PADA shalat di semprot")</f>
        <v>Sp mau bertanggung jawab di differences PADA shalat Penyemprotan daerah sanrangan adkabar PADA shalat di semprot kan ad kbijakan slesai shalat Bru bisa di semprot di PADA shalat di semprot</v>
      </c>
    </row>
    <row r="91" ht="15.75" customHeight="1">
      <c r="A91" s="1">
        <v>640779.0</v>
      </c>
      <c r="B91" s="3">
        <v>43895.0</v>
      </c>
      <c r="C91" s="1" t="s">
        <v>273</v>
      </c>
      <c r="D91" s="5" t="s">
        <v>274</v>
      </c>
      <c r="E91" s="4" t="s">
        <v>275</v>
      </c>
      <c r="G91" s="4" t="str">
        <f>IFERROR(__xludf.DUMMYFUNCTION("GOOGLETRANSLATE(C91,""en"",""id"")"),"Kabar Terkini, India di Landa Badai Tornado")</f>
        <v>Kabar Terkini, India di Landa Badai Tornado</v>
      </c>
      <c r="H91" s="4" t="str">
        <f>IFERROR(__xludf.DUMMYFUNCTION("GOOGLETRANSLATE(D91,""en"",""id"")"),"Kabar Terkini ... India di Landa Badai Tornado .... Azab ALLAH Sangat Nyata ...")</f>
        <v>Kabar Terkini ... India di Landa Badai Tornado .... Azab ALLAH Sangat Nyata ...</v>
      </c>
    </row>
    <row r="92" ht="15.75" customHeight="1">
      <c r="A92" s="1">
        <v>650077.0</v>
      </c>
      <c r="B92" s="3">
        <v>43699.0</v>
      </c>
      <c r="C92" s="1" t="s">
        <v>276</v>
      </c>
      <c r="D92" s="5" t="s">
        <v>277</v>
      </c>
      <c r="E92" s="4" t="s">
        <v>278</v>
      </c>
      <c r="G92" s="4" t="str">
        <f>IFERROR(__xludf.DUMMYFUNCTION("GOOGLETRANSLATE(C92,""en"",""id"")"),"Bill Gates Mencuitkan TENTANG Idul Adha di Akun Twitternya")</f>
        <v>Bill Gates Mencuitkan TENTANG Idul Adha di Akun Twitternya</v>
      </c>
      <c r="H92" s="4" t="str">
        <f>IFERROR(__xludf.DUMMYFUNCTION("GOOGLETRANSLATE(D92,""en"",""id"")"),"Saya TIDAK mau Melihat hal Lagi Tweet kebencian Terhadap muslim yg menyembelih Hewan, Sekitar Sejuta Hewan dibunuh SETIAP hari Oleh KFC, McDonalds, Burger King dll also untuk review Memberi Makan Bagi orang-orangutan kaya Dan untuk review memperoleh buany"&amp;"ak Uang daripadanya. Selama IED Umat muslim berkurban untuk review Memberi Makan orang-orangutan Miskin DENGAN gratis Dan kamu SEMUA Kehilangan akal sehat.")</f>
        <v>Saya TIDAK mau Melihat hal Lagi Tweet kebencian Terhadap muslim yg menyembelih Hewan, Sekitar Sejuta Hewan dibunuh SETIAP hari Oleh KFC, McDonalds, Burger King dll also untuk review Memberi Makan Bagi orang-orangutan kaya Dan untuk review memperoleh buanyak Uang daripadanya. Selama IED Umat muslim berkurban untuk review Memberi Makan orang-orangutan Miskin DENGAN gratis Dan kamu SEMUA Kehilangan akal sehat.</v>
      </c>
    </row>
    <row r="93" ht="15.75" customHeight="1">
      <c r="A93" s="1">
        <v>651087.0</v>
      </c>
      <c r="B93" s="3">
        <v>43515.0</v>
      </c>
      <c r="C93" s="1" t="s">
        <v>279</v>
      </c>
      <c r="D93" s="1" t="s">
        <v>279</v>
      </c>
      <c r="E93" s="4" t="s">
        <v>280</v>
      </c>
      <c r="G93" s="4" t="str">
        <f>IFERROR(__xludf.DUMMYFUNCTION("GOOGLETRANSLATE(C93,""en"",""id"")"),"Disindir Jokowi, Hotman Paris: Prabowo Rebut Tanah Itu Dari Asing")</f>
        <v>Disindir Jokowi, Hotman Paris: Prabowo Rebut Tanah Itu Dari Asing</v>
      </c>
      <c r="H93" s="4" t="str">
        <f>IFERROR(__xludf.DUMMYFUNCTION("GOOGLETRANSLATE(D93,""en"",""id"")"),"Disindir Jokowi, Hotman Paris: Prabowo Rebut Tanah Itu Dari Asing")</f>
        <v>Disindir Jokowi, Hotman Paris: Prabowo Rebut Tanah Itu Dari Asing</v>
      </c>
    </row>
    <row r="94" ht="15.75" customHeight="1">
      <c r="A94" s="1">
        <v>653972.0</v>
      </c>
      <c r="B94" s="3">
        <v>43028.0</v>
      </c>
      <c r="C94" s="1" t="s">
        <v>281</v>
      </c>
      <c r="D94" s="5" t="s">
        <v>282</v>
      </c>
      <c r="E94" s="4" t="s">
        <v>283</v>
      </c>
      <c r="G94" s="4" t="str">
        <f>IFERROR(__xludf.DUMMYFUNCTION("GOOGLETRANSLATE(C94,""en"",""id"")"),"Penyanyi dia Pelaku penculikan Anak. Yang Nantinya Anak ITU di bunuh Lalu Mayatnya di Jadikan tumbal Jembatan.")</f>
        <v>Penyanyi dia Pelaku penculikan Anak. Yang Nantinya Anak ITU di bunuh Lalu Mayatnya di Jadikan tumbal Jembatan.</v>
      </c>
      <c r="H94" s="4" t="str">
        <f>IFERROR(__xludf.DUMMYFUNCTION("GOOGLETRANSLATE(D94,""en"",""id"")"),"“Ini dia Pelaku penculikan Anak. Yang Nantinya Anak ITU di bunuh Lalu Mayatnya di Jadikan tumbal Jembatan.
 Tolong Bagikan Postingan Penyanyi demi mengingatkan Teman Teman Andari Yang Sudah berkeluarga .. Yg Melihat hal luangkan 1 detik komen Aamiin semog"&amp;"a kitd, Keluarga kitd Dan Saudara saudara kita dijauhkan Dari Segala kejahatan penculik anak anak Aamiin ...
 Mencari Google Artikel click bagikan sama Saja Andari menyelamatkan nyawa RIBUAN Anak di Luar sana ????”")</f>
        <v>“Ini dia Pelaku penculikan Anak. Yang Nantinya Anak ITU di bunuh Lalu Mayatnya di Jadikan tumbal Jembatan.
 Tolong Bagikan Postingan Penyanyi demi mengingatkan Teman Teman Andari Yang Sudah berkeluarga .. Yg Melihat hal luangkan 1 detik komen Aamiin semoga kitd, Keluarga kitd Dan Saudara saudara kita dijauhkan Dari Segala kejahatan penculik anak anak Aamiin ...
 Mencari Google Artikel click bagikan sama Saja Andari menyelamatkan nyawa RIBUAN Anak di Luar sana ????”</v>
      </c>
    </row>
    <row r="95" ht="15.75" customHeight="1">
      <c r="A95" s="1">
        <v>658451.0</v>
      </c>
      <c r="B95" s="3">
        <v>43658.0</v>
      </c>
      <c r="C95" s="1" t="s">
        <v>284</v>
      </c>
      <c r="D95" s="1" t="s">
        <v>285</v>
      </c>
      <c r="E95" s="4" t="s">
        <v>286</v>
      </c>
      <c r="G95" s="4" t="str">
        <f>IFERROR(__xludf.DUMMYFUNCTION("GOOGLETRANSLATE(C95,""en"",""id"")"),"Penerapan Ganjil Genap motor PADA 18-31 Juli")</f>
        <v>Penerapan Ganjil Genap motor PADA 18-31 Juli</v>
      </c>
      <c r="H95" s="4" t="str">
        <f>IFERROR(__xludf.DUMMYFUNCTION("GOOGLETRANSLATE(D95,""en"",""id"")"),"Dishub DKI Jakarta Kaji Skema Ganjil Genap Sepeda motor")</f>
        <v>Dishub DKI Jakarta Kaji Skema Ganjil Genap Sepeda motor</v>
      </c>
    </row>
    <row r="96" ht="15.75" customHeight="1">
      <c r="A96" s="6">
        <v>660077.0</v>
      </c>
      <c r="B96" s="6" t="s">
        <v>287</v>
      </c>
      <c r="C96" s="5" t="s">
        <v>288</v>
      </c>
      <c r="D96" s="5" t="s">
        <v>288</v>
      </c>
      <c r="E96" s="4" t="s">
        <v>289</v>
      </c>
      <c r="G96" s="4" t="str">
        <f>IFERROR(__xludf.DUMMYFUNCTION("GOOGLETRANSLATE(C96,""en"",""id"")"),"Penjelasan Lengkap Terkait Miftahul Jannah Yang Didiskualifikasi Dari Asian Para Games 2018 KARENA Berhijab")</f>
        <v>Penjelasan Lengkap Terkait Miftahul Jannah Yang Didiskualifikasi Dari Asian Para Games 2018 KARENA Berhijab</v>
      </c>
      <c r="H96" s="4" t="str">
        <f>IFERROR(__xludf.DUMMYFUNCTION("GOOGLETRANSLATE(D96,""en"",""id"")"),"Penjelasan Lengkap Terkait Miftahul Jannah Yang Didiskualifikasi Dari Asian Para Games 2018 KARENA Berhijab")</f>
        <v>Penjelasan Lengkap Terkait Miftahul Jannah Yang Didiskualifikasi Dari Asian Para Games 2018 KARENA Berhijab</v>
      </c>
    </row>
    <row r="97" ht="15.75" customHeight="1">
      <c r="A97" s="6">
        <v>660294.0</v>
      </c>
      <c r="B97" s="7">
        <v>43354.0</v>
      </c>
      <c r="C97" s="5" t="s">
        <v>290</v>
      </c>
      <c r="D97" s="5" t="s">
        <v>291</v>
      </c>
      <c r="E97" s="4" t="s">
        <v>292</v>
      </c>
      <c r="G97" s="4" t="str">
        <f>IFERROR(__xludf.DUMMYFUNCTION("GOOGLETRANSLATE(C97,""en"",""id"")"),"Astaghfirullah Terlanjur Aku Makan Mie Samyang")</f>
        <v>Astaghfirullah Terlanjur Aku Makan Mie Samyang</v>
      </c>
      <c r="H97" s="4" t="str">
        <f>IFERROR(__xludf.DUMMYFUNCTION("GOOGLETRANSLATE(D97,""en"",""id"")"),"Astaghfirullah
 Terlanjur Aku Makan
 Mie Samyang")</f>
        <v>Astaghfirullah
 Terlanjur Aku Makan
 Mie Samyang</v>
      </c>
    </row>
    <row r="98" ht="15.75" customHeight="1">
      <c r="A98" s="1">
        <v>661533.0</v>
      </c>
      <c r="B98" s="3">
        <v>43144.0</v>
      </c>
      <c r="C98" s="1" t="s">
        <v>293</v>
      </c>
      <c r="D98" s="5" t="s">
        <v>294</v>
      </c>
      <c r="E98" s="4" t="s">
        <v>295</v>
      </c>
      <c r="G98" s="4" t="str">
        <f>IFERROR(__xludf.DUMMYFUNCTION("GOOGLETRANSLATE(C98,""en"",""id"")"),"VIRUS UANG Nasabah raib belasan JUTA, BRI BERI TANGGAPAN")</f>
        <v>VIRUS UANG Nasabah raib belasan JUTA, BRI BERI TANGGAPAN</v>
      </c>
      <c r="H98" s="4" t="str">
        <f>IFERROR(__xludf.DUMMYFUNCTION("GOOGLETRANSLATE(D98,""en"",""id"")"),"Sekretaris Perusahaan BRI, Bambang Tribaroto: “parties BRI also Telah menghubungi Ibu Nita Yuliastuti untuk review menyampaikan Klarifikasi Dan permohonan maaf Serta hasil temuan Penyelesaian pemngaduan,”")</f>
        <v>Sekretaris Perusahaan BRI, Bambang Tribaroto: “parties BRI also Telah menghubungi Ibu Nita Yuliastuti untuk review menyampaikan Klarifikasi Dan permohonan maaf Serta hasil temuan Penyelesaian pemngaduan,”</v>
      </c>
    </row>
    <row r="99" ht="15.75" customHeight="1">
      <c r="A99" s="1">
        <v>670954.0</v>
      </c>
      <c r="B99" s="3">
        <v>42764.0</v>
      </c>
      <c r="C99" s="1" t="s">
        <v>296</v>
      </c>
      <c r="D99" s="5" t="s">
        <v>297</v>
      </c>
      <c r="E99" s="4" t="s">
        <v>298</v>
      </c>
      <c r="G99" s="4" t="str">
        <f>IFERROR(__xludf.DUMMYFUNCTION("GOOGLETRANSLATE(C99,""en"",""id"")"),"Meragukan Jokowi sebagai Alumni UGM")</f>
        <v>Meragukan Jokowi sebagai Alumni UGM</v>
      </c>
      <c r="H99" s="4" t="str">
        <f>IFERROR(__xludf.DUMMYFUNCTION("GOOGLETRANSLATE(D99,""en"",""id"")"),"Ada Yang Tahu?. Jokowi ITU Alumnus Gajah Mada, Gajah Duduk, Gajah nungging, ATAU Gajah Mungkur?.
 1 Tak Punya Teman Satu angkatan.
 ATAU teman2 seangkatan Jokowi Telah Mati SEMUA.
 Jokowi mahasiswa tunggal ya?")</f>
        <v>Ada Yang Tahu?. Jokowi ITU Alumnus Gajah Mada, Gajah Duduk, Gajah nungging, ATAU Gajah Mungkur?.
 1 Tak Punya Teman Satu angkatan.
 ATAU teman2 seangkatan Jokowi Telah Mati SEMUA.
 Jokowi mahasiswa tunggal ya?</v>
      </c>
    </row>
    <row r="100" ht="15.75" customHeight="1">
      <c r="A100" s="1">
        <v>687656.0</v>
      </c>
      <c r="B100" s="3">
        <v>42704.0</v>
      </c>
      <c r="C100" s="1" t="s">
        <v>299</v>
      </c>
      <c r="D100" s="5" t="s">
        <v>300</v>
      </c>
      <c r="E100" s="4" t="s">
        <v>301</v>
      </c>
      <c r="G100" s="4" t="str">
        <f>IFERROR(__xludf.DUMMYFUNCTION("GOOGLETRANSLATE(C100,""en"",""id"")"),": Era Jokowi - Ahok, Makin Menjamur PSK Asal Cina di Jakarta Raup Rp 40 Miliar / Bulan")</f>
        <v>: Era Jokowi - Ahok, Makin Menjamur PSK Asal Cina di Jakarta Raup Rp 40 Miliar / Bulan</v>
      </c>
      <c r="H100" s="4" t="str">
        <f>IFERROR(__xludf.DUMMYFUNCTION("GOOGLETRANSLATE(D100,""en"",""id"")"),"Era Jokowi - Ahok, Makin Menjamur PSK Asal Cina di Jakarta Raup Rp 40 Miliar / Bulan")</f>
        <v>Era Jokowi - Ahok, Makin Menjamur PSK Asal Cina di Jakarta Raup Rp 40 Miliar / Bulan</v>
      </c>
    </row>
    <row r="101" ht="15.75" customHeight="1">
      <c r="A101" s="1">
        <v>689058.0</v>
      </c>
      <c r="B101" s="3">
        <v>43975.0</v>
      </c>
      <c r="C101" s="1" t="s">
        <v>302</v>
      </c>
      <c r="D101" s="1" t="s">
        <v>303</v>
      </c>
      <c r="E101" s="4" t="s">
        <v>304</v>
      </c>
      <c r="G101" s="4" t="str">
        <f>IFERROR(__xludf.DUMMYFUNCTION("GOOGLETRANSLATE(C101,""en"",""id"")"),"Ellen DeGeneres Membagikan Bantuan Untuk Virus Corona di Facebook")</f>
        <v>Ellen DeGeneres Membagikan Bantuan Untuk Virus Corona di Facebook</v>
      </c>
      <c r="H101" s="4" t="str">
        <f>IFERROR(__xludf.DUMMYFUNCTION("GOOGLETRANSLATE(D101,""en"",""id"")"),"MY NAME “Ellen DeGeneres” KARENA BRONZE CORONA VIRUS Aku INGIN BANTUAN 10.000 FACEBOOK PERTAMA PENGGUNA ANGGOTA ... Katakan padaku, berapa banyak uang yang Anda perlu sekarang? Pilih huruf pertama dari nama Anda dan Anda akan menerima hadiah pilihan Anda.")</f>
        <v>MY NAME “Ellen DeGeneres” KARENA BRONZE CORONA VIRUS Aku INGIN BANTUAN 10.000 FACEBOOK PERTAMA PENGGUNA ANGGOTA ... Katakan padaku, berapa banyak uang yang Anda perlu sekarang? Pilih huruf pertama dari nama Anda dan Anda akan menerima hadiah pilihan Anda.</v>
      </c>
    </row>
    <row r="102" ht="15.75" customHeight="1">
      <c r="A102" s="1">
        <v>690192.0</v>
      </c>
      <c r="B102" s="3">
        <v>43846.0</v>
      </c>
      <c r="C102" s="1" t="s">
        <v>305</v>
      </c>
      <c r="D102" s="5" t="s">
        <v>306</v>
      </c>
      <c r="E102" s="4" t="s">
        <v>307</v>
      </c>
      <c r="G102" s="4" t="str">
        <f>IFERROR(__xludf.DUMMYFUNCTION("GOOGLETRANSLATE(C102,""en"",""id"")"),"KORLAP FPI: JAKARTA BANJIR DI Adalah AIR MATA MALAIKAT YANG JATUH, SEBAB MALAIKAT TERHARU PADA ALUMNI 212 YANG Sering Sholat MASSAL DI MONAS.")</f>
        <v>KORLAP FPI: JAKARTA BANJIR DI Adalah AIR MATA MALAIKAT YANG JATUH, SEBAB MALAIKAT TERHARU PADA ALUMNI 212 YANG Sering Sholat MASSAL DI MONAS.</v>
      </c>
      <c r="H102" s="4" t="str">
        <f>IFERROR(__xludf.DUMMYFUNCTION("GOOGLETRANSLATE(D102,""en"",""id"")"),"KORLAP FPI: BANJIR DI JAKARTA Adalah AIR MATA MALAIKAT YANG JATUH, SEBAB MALAIKAT TERHARU PADA ALUMNI 212 YANG Sering Sholat MASSAL DI MONAS “.")</f>
        <v>KORLAP FPI: BANJIR DI JAKARTA Adalah AIR MATA MALAIKAT YANG JATUH, SEBAB MALAIKAT TERHARU PADA ALUMNI 212 YANG Sering Sholat MASSAL DI MONAS “.</v>
      </c>
    </row>
    <row r="103" ht="15.75" customHeight="1">
      <c r="A103" s="1">
        <v>695515.0</v>
      </c>
      <c r="B103" s="3">
        <v>42770.0</v>
      </c>
      <c r="C103" s="1" t="s">
        <v>308</v>
      </c>
      <c r="D103" s="5" t="s">
        <v>309</v>
      </c>
      <c r="E103" s="4" t="s">
        <v>310</v>
      </c>
      <c r="G103" s="4" t="str">
        <f>IFERROR(__xludf.DUMMYFUNCTION("GOOGLETRANSLATE(C103,""en"",""id"")"),": Polri Luncurkan Aplikasi PolisiKu")</f>
        <v>: Polri Luncurkan Aplikasi PolisiKu</v>
      </c>
      <c r="H103" s="4" t="str">
        <f>IFERROR(__xludf.DUMMYFUNCTION("GOOGLETRANSLATE(D103,""en"",""id"")"),"Markas Besar Kepolisian Republik Indonesia through Divisi Teknologi Informasi (Div TI) Polri meluncurkan Aplikasi Berbasis Android Dan iOS Yang Bernama “PolisiKu”. Aplikasi Yang Bisa ditanam PADA smartphone Android ATAU iOS (Apple Phone) Penyanyi mempunya"&amp;"i tujuan Yang sama, yakni untuk review mempermudah Pelayanan Polri")</f>
        <v>Markas Besar Kepolisian Republik Indonesia through Divisi Teknologi Informasi (Div TI) Polri meluncurkan Aplikasi Berbasis Android Dan iOS Yang Bernama “PolisiKu”. Aplikasi Yang Bisa ditanam PADA smartphone Android ATAU iOS (Apple Phone) Penyanyi mempunyai tujuan Yang sama, yakni untuk review mempermudah Pelayanan Polri</v>
      </c>
    </row>
    <row r="104" ht="15.75" customHeight="1">
      <c r="A104" s="1">
        <v>703686.0</v>
      </c>
      <c r="B104" s="3">
        <v>42774.0</v>
      </c>
      <c r="C104" s="1" t="s">
        <v>311</v>
      </c>
      <c r="D104" s="5" t="s">
        <v>312</v>
      </c>
      <c r="E104" s="4" t="s">
        <v>313</v>
      </c>
      <c r="G104" s="4" t="str">
        <f>IFERROR(__xludf.DUMMYFUNCTION("GOOGLETRANSLATE(C104,""en"",""id"")"),"Seorang Syiah Berusaha Membakar Kabah")</f>
        <v>Seorang Syiah Berusaha Membakar Kabah</v>
      </c>
      <c r="H104" s="4" t="str">
        <f>IFERROR(__xludf.DUMMYFUNCTION("GOOGLETRANSLATE(D104,""en"",""id"")"),"kabar terbaru hari Penyanyi Dari Saudara yg di saudi, ADA usaha pembakaran Ka'bah Oleh Seorang Syiah Iran using bensin Penghasilan kena pajak shalat subuh.Alhamdulillah ketangkep.Ya Allah Lindungilah Saudara se-islam di makkah .. Ketik Aamiin n share agar"&amp;" Banyak yg mendoakan!")</f>
        <v>kabar terbaru hari Penyanyi Dari Saudara yg di saudi, ADA usaha pembakaran Ka'bah Oleh Seorang Syiah Iran using bensin Penghasilan kena pajak shalat subuh.Alhamdulillah ketangkep.Ya Allah Lindungilah Saudara se-islam di makkah .. Ketik Aamiin n share agar Banyak yg mendoakan!</v>
      </c>
    </row>
    <row r="105" ht="15.75" customHeight="1">
      <c r="A105" s="1">
        <v>710038.0</v>
      </c>
      <c r="B105" s="3">
        <v>43255.0</v>
      </c>
      <c r="C105" s="1" t="s">
        <v>314</v>
      </c>
      <c r="D105" s="5" t="s">
        <v>315</v>
      </c>
      <c r="E105" s="4" t="s">
        <v>316</v>
      </c>
      <c r="G105" s="4" t="str">
        <f>IFERROR(__xludf.DUMMYFUNCTION("GOOGLETRANSLATE(C105,""en"",""id"")"),"KPK Bantah Keluarkan Berkas Berbentuk PDF Yang Berisi Nama-nama Calon Kepala Daerah Yang Diduga Terlibat Korupsi")</f>
        <v>KPK Bantah Keluarkan Berkas Berbentuk PDF Yang Berisi Nama-nama Calon Kepala Daerah Yang Diduga Terlibat Korupsi</v>
      </c>
      <c r="H105" s="4" t="str">
        <f>IFERROR(__xludf.DUMMYFUNCTION("GOOGLETRANSLATE(D105,""en"",""id"")"),"KPK TIDAK PERNAH memproses Seseorang sebagai Calon Kepala Daerah, Hal
 tersebut Sudah Kami tegaskan, KARENA UU mengatur kewenangan KPK
 memperoses penyelenggara negara")</f>
        <v>KPK TIDAK PERNAH memproses Seseorang sebagai Calon Kepala Daerah, Hal
 tersebut Sudah Kami tegaskan, KARENA UU mengatur kewenangan KPK
 memperoses penyelenggara negara</v>
      </c>
    </row>
    <row r="106" ht="15.75" customHeight="1">
      <c r="A106" s="1">
        <v>710680.0</v>
      </c>
      <c r="B106" s="3">
        <v>43146.0</v>
      </c>
      <c r="C106" s="1" t="s">
        <v>317</v>
      </c>
      <c r="D106" s="5" t="s">
        <v>318</v>
      </c>
      <c r="E106" s="4" t="s">
        <v>319</v>
      </c>
      <c r="G106" s="4" t="str">
        <f>IFERROR(__xludf.DUMMYFUNCTION("GOOGLETRANSLATE(C106,""en"",""id"")"),"Penetapan 17 PROGRAM PRIORITAS PEMBANGUNAN TNI OLEH Panglima TNI Marsekal HADI Tjahjanto")</f>
        <v>Penetapan 17 PROGRAM PRIORITAS PEMBANGUNAN TNI OLEH Panglima TNI Marsekal HADI Tjahjanto</v>
      </c>
      <c r="H106" s="4" t="str">
        <f>IFERROR(__xludf.DUMMYFUNCTION("GOOGLETRANSLATE(D106,""en"",""id"")"),"Panglima TNI Marsekal Hadi Tjahjanto menetapkan 17 Prioritas Program Pembangunan TNI, Program Kesebelas Prioritas hearts Rangka Pembangunan TNI ITU meliputi:
 [...]")</f>
        <v>Panglima TNI Marsekal Hadi Tjahjanto menetapkan 17 Prioritas Program Pembangunan TNI, Program Kesebelas Prioritas hearts Rangka Pembangunan TNI ITU meliputi:
 [...]</v>
      </c>
    </row>
    <row r="107" ht="15.75" customHeight="1">
      <c r="A107" s="1">
        <v>711321.0</v>
      </c>
      <c r="B107" s="3">
        <v>43027.0</v>
      </c>
      <c r="C107" s="1" t="s">
        <v>320</v>
      </c>
      <c r="D107" s="5" t="s">
        <v>321</v>
      </c>
      <c r="E107" s="4" t="s">
        <v>322</v>
      </c>
      <c r="G107" s="4" t="str">
        <f>IFERROR(__xludf.DUMMYFUNCTION("GOOGLETRANSLATE(C107,""en"",""id"")"),"Bro, Boss Mayapada kucurkan dana 100 mill untuk review dana sosial ...")</f>
        <v>Bro, Boss Mayapada kucurkan dana 100 mill untuk review dana sosial ...</v>
      </c>
      <c r="H107" s="4" t="str">
        <f>IFERROR(__xludf.DUMMYFUNCTION("GOOGLETRANSLATE(D107,""en"",""id"")"),"Bro, Boss Mayapada kucurkan dana 100 mill untuk review dana sosial keGubenur yg baru dilantik, Inilah Permainan cantik politik Tingkat Tinggi, KARENA Uang tdk ADA Rasis,?")</f>
        <v>Bro, Boss Mayapada kucurkan dana 100 mill untuk review dana sosial keGubenur yg baru dilantik, Inilah Permainan cantik politik Tingkat Tinggi, KARENA Uang tdk ADA Rasis,?</v>
      </c>
    </row>
    <row r="108" ht="15.75" customHeight="1">
      <c r="A108" s="1">
        <v>714286.0</v>
      </c>
      <c r="B108" s="3">
        <v>43914.0</v>
      </c>
      <c r="C108" s="1" t="s">
        <v>323</v>
      </c>
      <c r="D108" s="5" t="s">
        <v>324</v>
      </c>
      <c r="E108" s="4" t="s">
        <v>325</v>
      </c>
      <c r="G108" s="4" t="str">
        <f>IFERROR(__xludf.DUMMYFUNCTION("GOOGLETRANSLATE(C108,""en"",""id"")"),"Obat Avigan Yang Dipesan Jokowi Adalah Obat Pembunuh Janin")</f>
        <v>Obat Avigan Yang Dipesan Jokowi Adalah Obat Pembunuh Janin</v>
      </c>
      <c r="H108" s="4" t="str">
        <f>IFERROR(__xludf.DUMMYFUNCTION("GOOGLETRANSLATE(D108,""en"",""id"")"),"Ternyata OBAT Pembunuh Janin YANG MAU Dibeli Jutaan KARTON !!!
 RAKYAT TENTU BERTANYA, APA Dering NYA Niat TULUS REZIM Penguasa ?????
 MAU Mengobati, APA KEPENiGIN Pembunuhan massal / Pembunuhan MASSIVE Jutaan BAYI INDONESIA PENERUS BANGSA INI ?????")</f>
        <v>Ternyata OBAT Pembunuh Janin YANG MAU Dibeli Jutaan KARTON !!!
 RAKYAT TENTU BERTANYA, APA Dering NYA Niat TULUS REZIM Penguasa ?????
 MAU Mengobati, APA KEPENiGIN Pembunuhan massal / Pembunuhan MASSIVE Jutaan BAYI INDONESIA PENERUS BANGSA INI ?????</v>
      </c>
    </row>
    <row r="109" ht="15.75" customHeight="1">
      <c r="A109" s="1">
        <v>730262.0</v>
      </c>
      <c r="B109" s="3">
        <v>43954.0</v>
      </c>
      <c r="C109" s="1" t="s">
        <v>326</v>
      </c>
      <c r="D109" s="1" t="s">
        <v>327</v>
      </c>
      <c r="E109" s="4" t="s">
        <v>328</v>
      </c>
      <c r="G109" s="4" t="str">
        <f>IFERROR(__xludf.DUMMYFUNCTION("GOOGLETRANSLATE(C109,""en"",""id"")"),"Video rezim memaksa para kyai utk di suntik dgn Dalih utk Ketahanan Tubuh Dari virus..kyai di banten Penyanyi tegas menolak !!")</f>
        <v>Video rezim memaksa para kyai utk di suntik dgn Dalih utk Ketahanan Tubuh Dari virus..kyai di banten Penyanyi tegas menolak !!</v>
      </c>
      <c r="H109" s="4" t="str">
        <f>IFERROR(__xludf.DUMMYFUNCTION("GOOGLETRANSLATE(D109,""en"",""id"")"),"Cepat Program ATAU Lambat rezim utk pengetesan covid 19 Ke para kyai sudh di lakukan ... rezim memaksa para kyai utk di suntik dgn Dalih utk Ketahanan Tubuh Dari virus..kyai di banten Penyanyi tegas menolak !!.")</f>
        <v>Cepat Program ATAU Lambat rezim utk pengetesan covid 19 Ke para kyai sudh di lakukan ... rezim memaksa para kyai utk di suntik dgn Dalih utk Ketahanan Tubuh Dari virus..kyai di banten Penyanyi tegas menolak !!.</v>
      </c>
    </row>
    <row r="110" ht="15.75" customHeight="1">
      <c r="A110" s="1">
        <v>735170.0</v>
      </c>
      <c r="B110" s="3">
        <v>43159.0</v>
      </c>
      <c r="C110" s="1" t="s">
        <v>329</v>
      </c>
      <c r="D110" s="5" t="s">
        <v>330</v>
      </c>
      <c r="E110" s="4" t="s">
        <v>331</v>
      </c>
      <c r="G110" s="4" t="str">
        <f>IFERROR(__xludf.DUMMYFUNCTION("GOOGLETRANSLATE(C110,""en"",""id"")"),"Prabowo Subianto Sempat ALAMI STROKE SEBANYAK 3 KALI")</f>
        <v>Prabowo Subianto Sempat ALAMI STROKE SEBANYAK 3 KALI</v>
      </c>
      <c r="H110" s="4" t="str">
        <f>IFERROR(__xludf.DUMMYFUNCTION("GOOGLETRANSLATE(D110,""en"",""id"")"),"Keputusan Keluarga Besar Minta Prabowo agar TIDAK nyapres 2019 Sangat logis Kondisi kesehatan Prabowo TIDAK cocok seperti SEBELUM mengalami stroke yang 3 kali Stroke Pertama Terjadi Tak lama Penghasilan kena pajak Pilpres 2009 Prabowo tdk terima Kalah dic"&amp;"urangi habis2an Puluhan juta Suara Palsu")</f>
        <v>Keputusan Keluarga Besar Minta Prabowo agar TIDAK nyapres 2019 Sangat logis Kondisi kesehatan Prabowo TIDAK cocok seperti SEBELUM mengalami stroke yang 3 kali Stroke Pertama Terjadi Tak lama Penghasilan kena pajak Pilpres 2009 Prabowo tdk terima Kalah dicurangi habis2an Puluhan juta Suara Palsu</v>
      </c>
    </row>
    <row r="111" ht="15.75" customHeight="1">
      <c r="A111" s="1">
        <v>736487.0</v>
      </c>
      <c r="B111" s="3">
        <v>42763.0</v>
      </c>
      <c r="C111" s="1" t="s">
        <v>332</v>
      </c>
      <c r="D111" s="5" t="s">
        <v>333</v>
      </c>
      <c r="E111" s="4" t="s">
        <v>334</v>
      </c>
      <c r="G111" s="4" t="str">
        <f>IFERROR(__xludf.DUMMYFUNCTION("GOOGLETRANSLATE(C111,""en"",""id"")"),"Patrialis Akbar Ditangkap KPK di Rumah Kos Mewah Tamansari Jakarta Barat")</f>
        <v>Patrialis Akbar Ditangkap KPK di Rumah Kos Mewah Tamansari Jakarta Barat</v>
      </c>
      <c r="H111" s="4" t="str">
        <f>IFERROR(__xludf.DUMMYFUNCTION("GOOGLETRANSLATE(D111,""en"",""id"")"),"KPK Tangkap Patrialis Akbar di Rumah Kos Mewah")</f>
        <v>KPK Tangkap Patrialis Akbar di Rumah Kos Mewah</v>
      </c>
    </row>
    <row r="112" ht="15.75" customHeight="1">
      <c r="A112" s="1">
        <v>738032.0</v>
      </c>
      <c r="B112" s="3">
        <v>43998.0</v>
      </c>
      <c r="C112" s="1" t="s">
        <v>335</v>
      </c>
      <c r="D112" s="1" t="s">
        <v>336</v>
      </c>
      <c r="E112" s="4" t="s">
        <v>337</v>
      </c>
      <c r="G112" s="4" t="str">
        <f>IFERROR(__xludf.DUMMYFUNCTION("GOOGLETRANSLATE(C112,""en"",""id"")"),"Maruf Amin: Buzer RP Di Pelihara Negara Anak terlantar Dan Fakir Miskin Di Pelihara Tetangga kuncen Surga Dan Neraka")</f>
        <v>Maruf Amin: Buzer RP Di Pelihara Negara Anak terlantar Dan Fakir Miskin Di Pelihara Tetangga kuncen Surga Dan Neraka</v>
      </c>
      <c r="H112" s="4" t="str">
        <f>IFERROR(__xludf.DUMMYFUNCTION("GOOGLETRANSLATE(D112,""en"",""id"")"),"Buzer RP Di Pelihara Negara Anak terlantar Dan Fakir Miskin Di Pelihara Tetangga kuncen Surga Dan Neraka Ma'ruf Amin")</f>
        <v>Buzer RP Di Pelihara Negara Anak terlantar Dan Fakir Miskin Di Pelihara Tetangga kuncen Surga Dan Neraka Ma'ruf Amin</v>
      </c>
    </row>
    <row r="113" ht="15.75" customHeight="1">
      <c r="A113" s="1">
        <v>741229.0</v>
      </c>
      <c r="B113" s="3">
        <v>43509.0</v>
      </c>
      <c r="C113" s="1" t="s">
        <v>338</v>
      </c>
      <c r="D113" s="9" t="s">
        <v>339</v>
      </c>
      <c r="E113" s="4" t="s">
        <v>340</v>
      </c>
      <c r="G113" s="4" t="str">
        <f>IFERROR(__xludf.DUMMYFUNCTION("GOOGLETRANSLATE(C113,""en"",""id"")"),"PLN Bantah Informasi Tenggat Pembayaran Listrik Dimajukan Tanggal 5 SETIAP Bulannya")</f>
        <v>PLN Bantah Informasi Tenggat Pembayaran Listrik Dimajukan Tanggal 5 SETIAP Bulannya</v>
      </c>
      <c r="H113" s="4" t="str">
        <f>IFERROR(__xludf.DUMMYFUNCTION("GOOGLETRANSLATE(D113,""en"",""id"")"),"Info Sekadar, Mulai bln Maret 2019 Pembayaran Tagihan PLN dimajukan. Biasanya pagar Lambat tgl 20 tiap bulan, dimajukan Ke tgl 5. Pembayaran Sesudah tgl 5 sdh kena Denda. Mohon bantu share kpd keluarga, Tetangga, teman2. Indahnya Berbagi.")</f>
        <v>Info Sekadar, Mulai bln Maret 2019 Pembayaran Tagihan PLN dimajukan. Biasanya pagar Lambat tgl 20 tiap bulan, dimajukan Ke tgl 5. Pembayaran Sesudah tgl 5 sdh kena Denda. Mohon bantu share kpd keluarga, Tetangga, teman2. Indahnya Berbagi.</v>
      </c>
    </row>
    <row r="114" ht="15.75" customHeight="1">
      <c r="A114" s="1">
        <v>743946.0</v>
      </c>
      <c r="B114" s="3">
        <v>43055.0</v>
      </c>
      <c r="C114" s="1" t="s">
        <v>341</v>
      </c>
      <c r="D114" s="1" t="s">
        <v>342</v>
      </c>
      <c r="E114" s="4" t="s">
        <v>343</v>
      </c>
      <c r="G114" s="4" t="str">
        <f>IFERROR(__xludf.DUMMYFUNCTION("GOOGLETRANSLATE(C114,""en"",""id"")"),"Sandiaga Uno ANCOL HANYA UNTUK ORANG KAYA")</f>
        <v>Sandiaga Uno ANCOL HANYA UNTUK ORANG KAYA</v>
      </c>
      <c r="H114" s="4" t="str">
        <f>IFERROR(__xludf.DUMMYFUNCTION("GOOGLETRANSLATE(D114,""en"",""id"")"),"Wakil Gubernur DKI Jakarta Sandiaga Uno menyinggung Kembali Rencana menggratiskan mencakup biaya MASUK Ke Pantai Ancol Saat Bertemu DENGAN manajemen PT Jakarta Tourisindo-PT Pembangunan Jaya Ancol.
Pertemuan Penyanyi Beroperasi KHUSUS membahas Sektor Pari"&amp;"wisata di Ibu Kota ...")</f>
        <v>Wakil Gubernur DKI Jakarta Sandiaga Uno menyinggung Kembali Rencana menggratiskan mencakup biaya MASUK Ke Pantai Ancol Saat Bertemu DENGAN manajemen PT Jakarta Tourisindo-PT Pembangunan Jaya Ancol.
Pertemuan Penyanyi Beroperasi KHUSUS membahas Sektor Pariwisata di Ibu Kota ...</v>
      </c>
    </row>
    <row r="115" ht="15.75" customHeight="1">
      <c r="A115" s="1">
        <v>745398.0</v>
      </c>
      <c r="B115" s="3">
        <v>42310.0</v>
      </c>
      <c r="C115" s="1" t="s">
        <v>344</v>
      </c>
      <c r="D115" s="5" t="s">
        <v>345</v>
      </c>
      <c r="E115" s="4" t="s">
        <v>346</v>
      </c>
      <c r="G115" s="4" t="str">
        <f>IFERROR(__xludf.DUMMYFUNCTION("GOOGLETRANSLATE(C115,""en"",""id"")"),"Pengisian Nitrogen Murni Ke Ban Mobil Bisa Memberikan Keuntungan Bagi Pengendara Biasa")</f>
        <v>Pengisian Nitrogen Murni Ke Ban Mobil Bisa Memberikan Keuntungan Bagi Pengendara Biasa</v>
      </c>
      <c r="H115" s="4" t="str">
        <f>IFERROR(__xludf.DUMMYFUNCTION("GOOGLETRANSLATE(D115,""en"",""id"")"),"Hati2 MNGISI Tekanan BAN.
 Saya nulis Penyanyi Bukan utk mematikan bisnis pngisian larangan di pompa2 bensin seperti gambar yg Saya meng-upload inisial. ... Bukan sama Sekali, Saya Hanya mngajak Poro sedulur LEBIH berhati2. KARENA Stasiun pngisian Nitro"&amp;"gen Penyanyi skrg mnjamur di pompa2 bensin, Dimana kitd Hanya lewat dn bbrp bulan kemudian baru tringat ttg Pengisian inisial.")</f>
        <v>Hati2 MNGISI Tekanan BAN.
 Saya nulis Penyanyi Bukan utk mematikan bisnis pngisian larangan di pompa2 bensin seperti gambar yg Saya meng-upload inisial. ... Bukan sama Sekali, Saya Hanya mngajak Poro sedulur LEBIH berhati2. KARENA Stasiun pngisian Nitrogen Penyanyi skrg mnjamur di pompa2 bensin, Dimana kitd Hanya lewat dn bbrp bulan kemudian baru tringat ttg Pengisian inisial.</v>
      </c>
    </row>
    <row r="116" ht="15.75" customHeight="1">
      <c r="A116" s="1">
        <v>751826.0</v>
      </c>
      <c r="B116" s="3">
        <v>43107.0</v>
      </c>
      <c r="C116" s="1" t="s">
        <v>347</v>
      </c>
      <c r="D116" s="1" t="s">
        <v>348</v>
      </c>
      <c r="E116" s="4" t="s">
        <v>349</v>
      </c>
      <c r="G116" s="4" t="str">
        <f>IFERROR(__xludf.DUMMYFUNCTION("GOOGLETRANSLATE(C116,""en"",""id"")"),"Foto Struk Pembelian Bahan Bakar Minyak Mencari Google Artikel harga 10 Kali Lipat Lebih, Mahal")</f>
        <v>Foto Struk Pembelian Bahan Bakar Minyak Mencari Google Artikel harga 10 Kali Lipat Lebih, Mahal</v>
      </c>
      <c r="H116" s="4" t="str">
        <f>IFERROR(__xludf.DUMMYFUNCTION("GOOGLETRANSLATE(D116,""en"",""id"")"),"selamat pagi sahabat Polda Papua.")</f>
        <v>selamat pagi sahabat Polda Papua.</v>
      </c>
    </row>
    <row r="117" ht="15.75" customHeight="1">
      <c r="A117" s="6">
        <v>758765.0</v>
      </c>
      <c r="B117" s="6" t="s">
        <v>94</v>
      </c>
      <c r="C117" s="5" t="s">
        <v>350</v>
      </c>
      <c r="D117" s="5" t="s">
        <v>351</v>
      </c>
      <c r="E117" s="4" t="s">
        <v>352</v>
      </c>
      <c r="G117" s="4" t="str">
        <f>IFERROR(__xludf.DUMMYFUNCTION("GOOGLETRANSLATE(C117,""en"",""id"")"),"Putusan Mahkamah Konstitusi Terkait Pilkada Sampang")</f>
        <v>Putusan Mahkamah Konstitusi Terkait Pilkada Sampang</v>
      </c>
      <c r="H117" s="4" t="str">
        <f>IFERROR(__xludf.DUMMYFUNCTION("GOOGLETRANSLATE(D117,""en"",""id"")"),"Mohon ijin melaporkan, PADA hari Kamis Tanggal 2 Agustus 2018 Pukul 08.30 WIB di Ruang Sidang Mahkamah Konstitusi RI Jl. Merdeka Barat No 6 Jakarta Pusat akan dilaksanakan Sidang kedua")</f>
        <v>Mohon ijin melaporkan, PADA hari Kamis Tanggal 2 Agustus 2018 Pukul 08.30 WIB di Ruang Sidang Mahkamah Konstitusi RI Jl. Merdeka Barat No 6 Jakarta Pusat akan dilaksanakan Sidang kedua</v>
      </c>
    </row>
    <row r="118" ht="15.75" customHeight="1">
      <c r="A118" s="1">
        <v>760847.0</v>
      </c>
      <c r="B118" s="3">
        <v>42816.0</v>
      </c>
      <c r="C118" s="1" t="s">
        <v>353</v>
      </c>
      <c r="D118" s="5" t="s">
        <v>354</v>
      </c>
      <c r="E118" s="4" t="s">
        <v>355</v>
      </c>
      <c r="G118" s="4" t="str">
        <f>IFERROR(__xludf.DUMMYFUNCTION("GOOGLETRANSLATE(C118,""en"",""id"")"),"Bahaya OBAT BIUS UNTUK WANITA PROGESTEREX")</f>
        <v>Bahaya OBAT BIUS UNTUK WANITA PROGESTEREX</v>
      </c>
      <c r="H118" s="4" t="str">
        <f>IFERROR(__xludf.DUMMYFUNCTION("GOOGLETRANSLATE(D118,""en"",""id"")"),"Telah distributes Sebuah obat baru yg Bernama *”Progesterex” *
 Obat Penyanyi Adalah pil Kecil yg digunakan untuk review mensterilisasi.
 Obat Penyanyi Sekarang Dipakai Oleh para pemerkosa PADA
 ~ Perayaan pesta
 ~ Pub, Discotique
 ~ Perayaan Reuni dsbnya"&amp;"
 untuk review memperkosa &amp; mensterilisasi korbannya")</f>
        <v>Telah distributes Sebuah obat baru yg Bernama *”Progesterex” *
 Obat Penyanyi Adalah pil Kecil yg digunakan untuk review mensterilisasi.
 Obat Penyanyi Sekarang Dipakai Oleh para pemerkosa PADA
 ~ Perayaan pesta
 ~ Pub, Discotique
 ~ Perayaan Reuni dsbnya
 untuk review memperkosa &amp; mensterilisasi korbannya</v>
      </c>
    </row>
    <row r="119" ht="15.75" customHeight="1">
      <c r="A119" s="6">
        <v>766693.0</v>
      </c>
      <c r="B119" s="7">
        <v>43368.0</v>
      </c>
      <c r="C119" s="5" t="s">
        <v>356</v>
      </c>
      <c r="D119" s="5" t="s">
        <v>357</v>
      </c>
      <c r="E119" s="4" t="s">
        <v>358</v>
      </c>
      <c r="G119" s="4" t="str">
        <f>IFERROR(__xludf.DUMMYFUNCTION("GOOGLETRANSLATE(C119,""en"",""id"")"),"Jadi Inilah Sumber perpecahan di hearts geraan tiganti")</f>
        <v>Jadi Inilah Sumber perpecahan di hearts geraan tiganti</v>
      </c>
      <c r="H119" s="4" t="str">
        <f>IFERROR(__xludf.DUMMYFUNCTION("GOOGLETRANSLATE(D119,""en"",""id"")"),"“Jadi Inilah Sumber perpecahan di hearts gera'an tiganti ...”")</f>
        <v>“Jadi Inilah Sumber perpecahan di hearts gera'an tiganti ...”</v>
      </c>
    </row>
    <row r="120" ht="15.75" customHeight="1">
      <c r="A120" s="1">
        <v>767439.0</v>
      </c>
      <c r="B120" s="3">
        <v>43241.0</v>
      </c>
      <c r="C120" s="1" t="s">
        <v>359</v>
      </c>
      <c r="D120" s="5" t="s">
        <v>359</v>
      </c>
      <c r="E120" s="4" t="s">
        <v>360</v>
      </c>
      <c r="G120" s="4" t="str">
        <f>IFERROR(__xludf.DUMMYFUNCTION("GOOGLETRANSLATE(C120,""en"",""id"")"),"Sandal Bertuliskan Huruf Arab Dari Ayat Al-Quran")</f>
        <v>Sandal Bertuliskan Huruf Arab Dari Ayat Al-Quran</v>
      </c>
      <c r="H120" s="4" t="str">
        <f>IFERROR(__xludf.DUMMYFUNCTION("GOOGLETRANSLATE(D120,""en"",""id"")"),"Sandal Bertuliskan Huruf Arab Dari Ayat Al-Quran")</f>
        <v>Sandal Bertuliskan Huruf Arab Dari Ayat Al-Quran</v>
      </c>
    </row>
    <row r="121" ht="15.75" customHeight="1">
      <c r="A121" s="1">
        <v>776260.0</v>
      </c>
      <c r="B121" s="3">
        <v>43134.0</v>
      </c>
      <c r="C121" s="1" t="s">
        <v>361</v>
      </c>
      <c r="D121" s="5" t="s">
        <v>361</v>
      </c>
      <c r="E121" s="4" t="s">
        <v>362</v>
      </c>
      <c r="G121" s="4" t="str">
        <f>IFERROR(__xludf.DUMMYFUNCTION("GOOGLETRANSLATE(C121,""en"",""id"")"),"Dikaitkan mistis, Batu Bersusun Rapi di Sungai Cidahu Dihancurkan")</f>
        <v>Dikaitkan mistis, Batu Bersusun Rapi di Sungai Cidahu Dihancurkan</v>
      </c>
      <c r="H121" s="4" t="str">
        <f>IFERROR(__xludf.DUMMYFUNCTION("GOOGLETRANSLATE(D121,""en"",""id"")"),"Dikaitkan mistis, Batu Bersusun Rapi di Sungai Cidahu Dihancurkan")</f>
        <v>Dikaitkan mistis, Batu Bersusun Rapi di Sungai Cidahu Dihancurkan</v>
      </c>
    </row>
    <row r="122" ht="15.75" customHeight="1">
      <c r="A122" s="1">
        <v>779496.0</v>
      </c>
      <c r="B122" s="3">
        <v>43948.0</v>
      </c>
      <c r="C122" s="1" t="s">
        <v>363</v>
      </c>
      <c r="D122" s="1" t="s">
        <v>364</v>
      </c>
      <c r="E122" s="4" t="s">
        <v>365</v>
      </c>
      <c r="G122" s="4" t="str">
        <f>IFERROR(__xludf.DUMMYFUNCTION("GOOGLETRANSLATE(C122,""en"",""id"")"),"Surat Undangan Doa Bersama mengatasnamakan Gubernur Jawa Timur")</f>
        <v>Surat Undangan Doa Bersama mengatasnamakan Gubernur Jawa Timur</v>
      </c>
      <c r="H122" s="4" t="str">
        <f>IFERROR(__xludf.DUMMYFUNCTION("GOOGLETRANSLATE(D122,""en"",""id"")"),"Bahwa Virus Covid-19 di Jawa Timur Semakin hari mengalami peningatan, Segala Upaya Pencegahan Dan penanganan Telah Kami lakukan semaksimal mungkin Oleh karenanyakami mengajak Semuanya untuk review Berdoa agar Musibah Covid-19 Suami Cepat Berlalu. Oleh KAR"&amp;"ENA ITU Kami mengharapkan kehadiran Bapak / ibu Pengasuh PESANTREN SE-Jawa Timur hearts Rangka activities do'a BERSAMA Yang akan Kami selenggarakan pada:")</f>
        <v>Bahwa Virus Covid-19 di Jawa Timur Semakin hari mengalami peningatan, Segala Upaya Pencegahan Dan penanganan Telah Kami lakukan semaksimal mungkin Oleh karenanyakami mengajak Semuanya untuk review Berdoa agar Musibah Covid-19 Suami Cepat Berlalu. Oleh KARENA ITU Kami mengharapkan kehadiran Bapak / ibu Pengasuh PESANTREN SE-Jawa Timur hearts Rangka activities do'a BERSAMA Yang akan Kami selenggarakan pada:</v>
      </c>
    </row>
    <row r="123" ht="15.75" customHeight="1">
      <c r="A123" s="1">
        <v>785529.0</v>
      </c>
      <c r="B123" s="3">
        <v>42786.0</v>
      </c>
      <c r="C123" s="1" t="s">
        <v>366</v>
      </c>
      <c r="D123" s="5" t="s">
        <v>367</v>
      </c>
      <c r="E123" s="4" t="s">
        <v>368</v>
      </c>
      <c r="G123" s="4" t="str">
        <f>IFERROR(__xludf.DUMMYFUNCTION("GOOGLETRANSLATE(C123,""en"",""id"")"),"Akun Faizal Muhammad Tonong Bukan Relawan Anies-Sandi")</f>
        <v>Akun Faizal Muhammad Tonong Bukan Relawan Anies-Sandi</v>
      </c>
      <c r="H123" s="4" t="str">
        <f>IFERROR(__xludf.DUMMYFUNCTION("GOOGLETRANSLATE(D123,""en"",""id"")"),"Akun Atas Nama Faizal Muhammad Tonong menyatakan Dirinya sebagai Relawan Anies-Sandi menuduh Seseorang Bernama Ainun Najib sebagai pembobol hacker pembobol situs KPU.")</f>
        <v>Akun Atas Nama Faizal Muhammad Tonong menyatakan Dirinya sebagai Relawan Anies-Sandi menuduh Seseorang Bernama Ainun Najib sebagai pembobol hacker pembobol situs KPU.</v>
      </c>
    </row>
    <row r="124" ht="15.75" customHeight="1">
      <c r="A124" s="1">
        <v>787616.0</v>
      </c>
      <c r="B124" s="3">
        <v>43953.0</v>
      </c>
      <c r="C124" s="1" t="s">
        <v>369</v>
      </c>
      <c r="D124" s="1" t="s">
        <v>370</v>
      </c>
      <c r="E124" s="4" t="s">
        <v>371</v>
      </c>
      <c r="G124" s="4" t="str">
        <f>IFERROR(__xludf.DUMMYFUNCTION("GOOGLETRANSLATE(C124,""en"",""id"")"),"Jutaan Produksi Rokok Yang Terpapar Covid-19 distributes Luas Di Masyarakat")</f>
        <v>Jutaan Produksi Rokok Yang Terpapar Covid-19 distributes Luas Di Masyarakat</v>
      </c>
      <c r="H124" s="4" t="str">
        <f>IFERROR(__xludf.DUMMYFUNCTION("GOOGLETRANSLATE(D124,""en"",""id"")"),"Jutaan Produksi Rokok Yang Terpapar Covid-19 distributes Luas Di Masyarakat Penghasilan kena pajak sebelumnya 3 Pabrik Rokok gede terpapar Virus Corona, kini Pabrik Rokok Sampoerna terinfeksi Covid-19.")</f>
        <v>Jutaan Produksi Rokok Yang Terpapar Covid-19 distributes Luas Di Masyarakat Penghasilan kena pajak sebelumnya 3 Pabrik Rokok gede terpapar Virus Corona, kini Pabrik Rokok Sampoerna terinfeksi Covid-19.</v>
      </c>
    </row>
    <row r="125" ht="15.75" customHeight="1">
      <c r="A125" s="1">
        <v>788018.0</v>
      </c>
      <c r="B125" s="3">
        <v>43914.0</v>
      </c>
      <c r="C125" s="1" t="s">
        <v>372</v>
      </c>
      <c r="D125" s="5" t="s">
        <v>373</v>
      </c>
      <c r="E125" s="4" t="s">
        <v>374</v>
      </c>
      <c r="G125" s="4" t="str">
        <f>IFERROR(__xludf.DUMMYFUNCTION("GOOGLETRANSLATE(C125,""en"",""id"")"),"Inggris Rusuh Akibat Lockdown")</f>
        <v>Inggris Rusuh Akibat Lockdown</v>
      </c>
      <c r="H125" s="4" t="str">
        <f>IFERROR(__xludf.DUMMYFUNCTION("GOOGLETRANSLATE(D125,""en"",""id"")"),"Inggris Mulai Rusuh, Akibat Lockdown, Rakyat Mulai Kelaparan &amp; bertindak Beroperasi brutal, penjarahan Dimana mana, demi Mengisi Perut lapar ..")</f>
        <v>Inggris Mulai Rusuh, Akibat Lockdown, Rakyat Mulai Kelaparan &amp; bertindak Beroperasi brutal, penjarahan Dimana mana, demi Mengisi Perut lapar ..</v>
      </c>
    </row>
    <row r="126" ht="15.75" customHeight="1">
      <c r="A126" s="1">
        <v>795898.0</v>
      </c>
      <c r="B126" s="3">
        <v>43946.0</v>
      </c>
      <c r="C126" s="1" t="s">
        <v>375</v>
      </c>
      <c r="D126" s="1" t="s">
        <v>376</v>
      </c>
      <c r="E126" s="4" t="s">
        <v>377</v>
      </c>
      <c r="G126" s="4" t="str">
        <f>IFERROR(__xludf.DUMMYFUNCTION("GOOGLETRANSLATE(C126,""en"",""id"")"),"TIDAK ADA Pasien Positif Corona di Aceh")</f>
        <v>TIDAK ADA Pasien Positif Corona di Aceh</v>
      </c>
      <c r="H126" s="4" t="str">
        <f>IFERROR(__xludf.DUMMYFUNCTION("GOOGLETRANSLATE(D126,""en"",""id"")"),"Aceh corona 0, ADA 1 orangutan trserang Sudah Sembuh Sudah Pulang Dari RS.Aceh no 1 di Dunia Yang takkan membiarkan masjid kesepian ..Aceh Percaya Kematian Hanya Di serbi Allah SWT")</f>
        <v>Aceh corona 0, ADA 1 orangutan trserang Sudah Sembuh Sudah Pulang Dari RS.Aceh no 1 di Dunia Yang takkan membiarkan masjid kesepian ..Aceh Percaya Kematian Hanya Di serbi Allah SWT</v>
      </c>
    </row>
    <row r="127" ht="15.75" customHeight="1">
      <c r="A127" s="6">
        <v>799552.0</v>
      </c>
      <c r="B127" s="7">
        <v>43355.0</v>
      </c>
      <c r="C127" s="5" t="s">
        <v>378</v>
      </c>
      <c r="D127" s="5" t="s">
        <v>379</v>
      </c>
      <c r="E127" s="4" t="s">
        <v>380</v>
      </c>
      <c r="G127" s="4" t="str">
        <f>IFERROR(__xludf.DUMMYFUNCTION("GOOGLETRANSLATE(C127,""en"",""id"")"),"Keluarga Mayit Menutup Tulisan Tauhid KARENA Persekusi Banser")</f>
        <v>Keluarga Mayit Menutup Tulisan Tauhid KARENA Persekusi Banser</v>
      </c>
      <c r="H127" s="4" t="str">
        <f>IFERROR(__xludf.DUMMYFUNCTION("GOOGLETRANSLATE(D127,""en"",""id"")"),"Di karenakan Banyaknya Persekusi Kalimat Tauhid Oleh Banser ..
 MEMBUAT Keluarga Mayit Menutup Tulisan Tauhid diKeranda jenazahnya.
 Sebab mereka Takut Rombongan Mayit diPersekusi Banser ...")</f>
        <v>Di karenakan Banyaknya Persekusi Kalimat Tauhid Oleh Banser ..
 MEMBUAT Keluarga Mayit Menutup Tulisan Tauhid diKeranda jenazahnya.
 Sebab mereka Takut Rombongan Mayit diPersekusi Banser ...</v>
      </c>
    </row>
    <row r="128" ht="15.75" customHeight="1">
      <c r="A128" s="1">
        <v>805404.0</v>
      </c>
      <c r="B128" s="3">
        <v>43748.0</v>
      </c>
      <c r="C128" s="1" t="s">
        <v>381</v>
      </c>
      <c r="D128" s="5" t="s">
        <v>382</v>
      </c>
      <c r="E128" s="4" t="s">
        <v>383</v>
      </c>
      <c r="G128" s="4" t="str">
        <f>IFERROR(__xludf.DUMMYFUNCTION("GOOGLETRANSLATE(C128,""en"",""id"")"),"Pertamina Bantah Kelangkaan Elpiji di Padang")</f>
        <v>Pertamina Bantah Kelangkaan Elpiji di Padang</v>
      </c>
      <c r="H128" s="4" t="str">
        <f>IFERROR(__xludf.DUMMYFUNCTION("GOOGLETRANSLATE(D128,""en"",""id"")"),"Sebelumnya Saat ini Berkembang ISU kelangkaan di 'masyarakat DENGAN mengacu Data stok Dan harga di pengecer. Suami Keliru, KARENA Pertamina menjamin stok Jumlah: Tersedia Sesuai HET di Tingkat Pangkalan. Pengecer distributor Bukan Resmi elpiji 3 kg sehing"&amp;"ga TIDAK can dijadikan patokan,")</f>
        <v>Sebelumnya Saat ini Berkembang ISU kelangkaan di 'masyarakat DENGAN mengacu Data stok Dan harga di pengecer. Suami Keliru, KARENA Pertamina menjamin stok Jumlah: Tersedia Sesuai HET di Tingkat Pangkalan. Pengecer distributor Bukan Resmi elpiji 3 kg sehingga TIDAK can dijadikan patokan,</v>
      </c>
    </row>
    <row r="129" ht="15.75" customHeight="1">
      <c r="A129" s="1">
        <v>805753.0</v>
      </c>
      <c r="B129" s="3">
        <v>43687.0</v>
      </c>
      <c r="C129" s="1" t="s">
        <v>384</v>
      </c>
      <c r="D129" s="5" t="s">
        <v>385</v>
      </c>
      <c r="E129" s="4" t="s">
        <v>386</v>
      </c>
      <c r="G129" s="4" t="str">
        <f>IFERROR(__xludf.DUMMYFUNCTION("GOOGLETRANSLATE(C129,""en"",""id"")"),"Pasangan Kakek Nenek wafat di Mekkah Saat Haji")</f>
        <v>Pasangan Kakek Nenek wafat di Mekkah Saat Haji</v>
      </c>
      <c r="H129" s="4" t="str">
        <f>IFERROR(__xludf.DUMMYFUNCTION("GOOGLETRANSLATE(D129,""en"",""id"")"),"Innalillahi wa inna illaihi roji”un, Meninggal di mekah suami Istri yg ketika pakai kursi roda didorong tdk mau pisah.
 subhanallah ,,,, terenyuh hatiku yaw Sungguh kebesaran Allah SWT,")</f>
        <v>Innalillahi wa inna illaihi roji”un, Meninggal di mekah suami Istri yg ketika pakai kursi roda didorong tdk mau pisah.
 subhanallah ,,,, terenyuh hatiku yaw Sungguh kebesaran Allah SWT,</v>
      </c>
    </row>
    <row r="130" ht="15.75" customHeight="1">
      <c r="A130" s="6">
        <v>807837.0</v>
      </c>
      <c r="B130" s="6" t="s">
        <v>387</v>
      </c>
      <c r="C130" s="5" t="s">
        <v>388</v>
      </c>
      <c r="D130" s="5" t="s">
        <v>389</v>
      </c>
      <c r="E130" s="4" t="s">
        <v>390</v>
      </c>
      <c r="G130" s="4" t="str">
        <f>IFERROR(__xludf.DUMMYFUNCTION("GOOGLETRANSLATE(C130,""en"",""id"")"),"Sekolah SMAN 2 Rambah Hilir Riau TIDAK Mewajibkan Siswi Non Muslim Memakai Jilbab")</f>
        <v>Sekolah SMAN 2 Rambah Hilir Riau TIDAK Mewajibkan Siswi Non Muslim Memakai Jilbab</v>
      </c>
      <c r="H130" s="4" t="str">
        <f>IFERROR(__xludf.DUMMYFUNCTION("GOOGLETRANSLATE(D130,""en"",""id"")"),"Siswi KRISTEN wajib Pakai JILBAB DI RIAU")</f>
        <v>Siswi KRISTEN wajib Pakai JILBAB DI RIAU</v>
      </c>
    </row>
    <row r="131" ht="15.75" customHeight="1">
      <c r="A131" s="1">
        <v>811226.0</v>
      </c>
      <c r="B131" s="3">
        <v>44048.0</v>
      </c>
      <c r="C131" s="1" t="s">
        <v>391</v>
      </c>
      <c r="D131" s="1" t="s">
        <v>392</v>
      </c>
      <c r="E131" s="4" t="s">
        <v>393</v>
      </c>
      <c r="G131" s="4" t="str">
        <f>IFERROR(__xludf.DUMMYFUNCTION("GOOGLETRANSLATE(C131,""en"",""id"")"),"Foto ledakan Dahsyat di Beirut, Terdapat gudang penyimpanan 2.750 ton amonium nitrat")</f>
        <v>Foto ledakan Dahsyat di Beirut, Terdapat gudang penyimpanan 2.750 ton amonium nitrat</v>
      </c>
      <c r="H131" s="4" t="str">
        <f>IFERROR(__xludf.DUMMYFUNCTION("GOOGLETRANSLATE(D131,""en"",""id"")"),"Terjadinya ledakan Dahsyat di Beirut Ternyata Di Lokasi Kejadian Terdapat gudang penyimpanan 2.750 ton amonium nitrat ...")</f>
        <v>Terjadinya ledakan Dahsyat di Beirut Ternyata Di Lokasi Kejadian Terdapat gudang penyimpanan 2.750 ton amonium nitrat ...</v>
      </c>
    </row>
    <row r="132" ht="15.75" customHeight="1">
      <c r="A132" s="1">
        <v>821720.0</v>
      </c>
      <c r="B132" s="3">
        <v>43766.0</v>
      </c>
      <c r="C132" s="1" t="s">
        <v>394</v>
      </c>
      <c r="D132" s="5" t="s">
        <v>395</v>
      </c>
      <c r="E132" s="4" t="s">
        <v>396</v>
      </c>
      <c r="G132" s="4" t="str">
        <f>IFERROR(__xludf.DUMMYFUNCTION("GOOGLETRANSLATE(C132,""en"",""id"")"),"Minum Air Es Saat Cuaca Panas DAPAT mengalami Pecah Pembuluh Darah")</f>
        <v>Minum Air Es Saat Cuaca Panas DAPAT mengalami Pecah Pembuluh Darah</v>
      </c>
      <c r="H132" s="4" t="str">
        <f>IFERROR(__xludf.DUMMYFUNCTION("GOOGLETRANSLATE(D132,""en"",""id"")"),"udara meminum es Saat Cuaca Panas DAPAT menyebabkan pecahnya pembuluh Darah mikro.")</f>
        <v>udara meminum es Saat Cuaca Panas DAPAT menyebabkan pecahnya pembuluh Darah mikro.</v>
      </c>
    </row>
    <row r="133" ht="15.75" customHeight="1">
      <c r="A133" s="1">
        <v>823071.0</v>
      </c>
      <c r="B133" s="3">
        <v>43523.0</v>
      </c>
      <c r="C133" s="1" t="s">
        <v>397</v>
      </c>
      <c r="D133" s="1" t="s">
        <v>398</v>
      </c>
      <c r="E133" s="4" t="s">
        <v>399</v>
      </c>
      <c r="G133" s="4" t="str">
        <f>IFERROR(__xludf.DUMMYFUNCTION("GOOGLETRANSLATE(C133,""en"",""id"")"),"Foto E-KTP Milik Warga Cina di Cianjur Yang Bernama Guohui Chen Yang Disebut Bisa nyoblos di Pilpres")</f>
        <v>Foto E-KTP Milik Warga Cina di Cianjur Yang Bernama Guohui Chen Yang Disebut Bisa nyoblos di Pilpres</v>
      </c>
      <c r="H133" s="4" t="str">
        <f>IFERROR(__xludf.DUMMYFUNCTION("GOOGLETRANSLATE(D133,""en"",""id"")"),"ADA Jutaan WNA Cina yg disiapkan untuk review mencoblos dlm pilpres Nanti ... pantesan ADA sosialisi pencoblosan Berbahasa mandarin ..")</f>
        <v>ADA Jutaan WNA Cina yg disiapkan untuk review mencoblos dlm pilpres Nanti ... pantesan ADA sosialisi pencoblosan Berbahasa mandarin ..</v>
      </c>
    </row>
    <row r="134" ht="15.75" customHeight="1">
      <c r="A134" s="1">
        <v>831908.0</v>
      </c>
      <c r="B134" s="3">
        <v>43416.0</v>
      </c>
      <c r="C134" s="1" t="s">
        <v>400</v>
      </c>
      <c r="D134" s="1" t="s">
        <v>401</v>
      </c>
      <c r="E134" s="4" t="s">
        <v>402</v>
      </c>
      <c r="G134" s="4" t="str">
        <f>IFERROR(__xludf.DUMMYFUNCTION("GOOGLETRANSLATE(C134,""en"",""id"")"),"Wabah Terjadi / Wabah / Kejadian Luar Biasa Jepang Ensefalitis di Bali")</f>
        <v>Wabah Terjadi / Wabah / Kejadian Luar Biasa Jepang Ensefalitis di Bali</v>
      </c>
      <c r="H134" s="4" t="str">
        <f>IFERROR(__xludf.DUMMYFUNCTION("GOOGLETRANSLATE(D134,""en"",""id"")"),"Dalam media yang beberapa pemberitaan berani asal Australia tersebut dikabarkan kalau Indonesia Tengah Menghadapi meningkatnya KASUS penyakit Jepang Ensefalitis (JE) di Bali. Acuan Media Ketiga pemberitaan berani tersebut ialah Dari situs travel warning A"&amp;"ustralia")</f>
        <v>Dalam media yang beberapa pemberitaan berani asal Australia tersebut dikabarkan kalau Indonesia Tengah Menghadapi meningkatnya KASUS penyakit Jepang Ensefalitis (JE) di Bali. Acuan Media Ketiga pemberitaan berani tersebut ialah Dari situs travel warning Australia</v>
      </c>
    </row>
    <row r="135" ht="15.75" customHeight="1">
      <c r="A135" s="1">
        <v>833710.0</v>
      </c>
      <c r="B135" s="3">
        <v>43115.0</v>
      </c>
      <c r="C135" s="1" t="s">
        <v>403</v>
      </c>
      <c r="D135" s="1" t="s">
        <v>404</v>
      </c>
      <c r="E135" s="4" t="s">
        <v>405</v>
      </c>
      <c r="G135" s="4" t="str">
        <f>IFERROR(__xludf.DUMMYFUNCTION("GOOGLETRANSLATE(C135,""en"",""id"")"),": Kenapa 1 Juni Tiba-Tiba Libur?")</f>
        <v>: Kenapa 1 Juni Tiba-Tiba Libur?</v>
      </c>
      <c r="H135" s="4" t="str">
        <f>IFERROR(__xludf.DUMMYFUNCTION("GOOGLETRANSLATE(D135,""en"",""id"")"),"Kenapa 1 Juni Tiba-Tiba Libur?
Kenapa 1 okt hari kesaktian Pancasila Tiba-Tiba Hilang Dari Kalender?")</f>
        <v>Kenapa 1 Juni Tiba-Tiba Libur?
Kenapa 1 okt hari kesaktian Pancasila Tiba-Tiba Hilang Dari Kalender?</v>
      </c>
    </row>
    <row r="136" ht="15.75" customHeight="1">
      <c r="A136" s="1">
        <v>842370.0</v>
      </c>
      <c r="B136" s="3">
        <v>43032.0</v>
      </c>
      <c r="C136" s="1" t="s">
        <v>406</v>
      </c>
      <c r="D136" s="10" t="s">
        <v>406</v>
      </c>
      <c r="E136" s="4" t="s">
        <v>407</v>
      </c>
      <c r="G136" s="4" t="str">
        <f>IFERROR(__xludf.DUMMYFUNCTION("GOOGLETRANSLATE(C136,""en"",""id"")"),"Berhubungan Intim di Malam Jumat, Apakah Bagian Dari Sunah Rasul?")</f>
        <v>Berhubungan Intim di Malam Jumat, Apakah Bagian Dari Sunah Rasul?</v>
      </c>
      <c r="H136" s="4" t="str">
        <f>IFERROR(__xludf.DUMMYFUNCTION("GOOGLETRANSLATE(D136,""en"",""id"")"),"Berhubungan Intim di Malam Jumat, Apakah Bagian Dari Sunah Rasul?")</f>
        <v>Berhubungan Intim di Malam Jumat, Apakah Bagian Dari Sunah Rasul?</v>
      </c>
    </row>
    <row r="137" ht="15.75" customHeight="1">
      <c r="A137" s="1">
        <v>843065.0</v>
      </c>
      <c r="B137" s="3">
        <v>42746.0</v>
      </c>
      <c r="C137" s="1" t="s">
        <v>408</v>
      </c>
      <c r="D137" s="5" t="s">
        <v>409</v>
      </c>
      <c r="E137" s="4" t="s">
        <v>410</v>
      </c>
      <c r="G137" s="4" t="str">
        <f>IFERROR(__xludf.DUMMYFUNCTION("GOOGLETRANSLATE(C137,""en"",""id"")"),"PEMERINTAH MENAIKKAN HARGA BBM, BIAYA STNK, BPKB Dan BIAYA")</f>
        <v>PEMERINTAH MENAIKKAN HARGA BBM, BIAYA STNK, BPKB Dan BIAYA</v>
      </c>
      <c r="H137" s="4" t="str">
        <f>IFERROR(__xludf.DUMMYFUNCTION("GOOGLETRANSLATE(D137,""en"",""id"")"),"-Pemerintah akan naikkan harga BBM
 -Pajak Kendaraan Bermotor (STNK &amp; BPKB) dinaikkan")</f>
        <v>-Pemerintah akan naikkan harga BBM
 -Pajak Kendaraan Bermotor (STNK &amp; BPKB) dinaikkan</v>
      </c>
    </row>
    <row r="138" ht="15.75" customHeight="1">
      <c r="A138" s="1">
        <v>868046.0</v>
      </c>
      <c r="B138" s="3">
        <v>42592.0</v>
      </c>
      <c r="C138" s="1" t="s">
        <v>411</v>
      </c>
      <c r="D138" s="5" t="s">
        <v>412</v>
      </c>
      <c r="E138" s="4" t="s">
        <v>413</v>
      </c>
      <c r="G138" s="4" t="str">
        <f>IFERROR(__xludf.DUMMYFUNCTION("GOOGLETRANSLATE(C138,""en"",""id"")"),"Remaja Tewas KARENA Main Permainan Terlalu Lama, Sejak Jam 16:00 s / d 19:00")</f>
        <v>Remaja Tewas KARENA Main Permainan Terlalu Lama, Sejak Jam 16:00 s / d 19:00</v>
      </c>
      <c r="H138" s="4" t="str">
        <f>IFERROR(__xludf.DUMMYFUNCTION("GOOGLETRANSLATE(D138,""en"",""id"")"),"Sekira Pukul 19.00 WIB di shalat Satu rumah Yang berada di Jln. Mustika Bumi Sooko Permai (BSP), Dan kebetulan di Lantai duanya di pakai untuk review game permainan jalur utama ADA Seseorang Yang sedang on line Dunia Meninggal.")</f>
        <v>Sekira Pukul 19.00 WIB di shalat Satu rumah Yang berada di Jln. Mustika Bumi Sooko Permai (BSP), Dan kebetulan di Lantai duanya di pakai untuk review game permainan jalur utama ADA Seseorang Yang sedang on line Dunia Meninggal.</v>
      </c>
    </row>
    <row r="139" ht="15.75" customHeight="1">
      <c r="A139" s="1">
        <v>876122.0</v>
      </c>
      <c r="B139" s="3">
        <v>42695.0</v>
      </c>
      <c r="C139" s="1" t="s">
        <v>414</v>
      </c>
      <c r="D139" s="5" t="s">
        <v>415</v>
      </c>
      <c r="E139" s="4" t="s">
        <v>416</v>
      </c>
      <c r="G139" s="4" t="str">
        <f>IFERROR(__xludf.DUMMYFUNCTION("GOOGLETRANSLATE(C139,""en"",""id"")"),"Minoritas Muslim Disiksa Otoritas Militer Myanmar")</f>
        <v>Minoritas Muslim Disiksa Otoritas Militer Myanmar</v>
      </c>
      <c r="H139" s="4" t="str">
        <f>IFERROR(__xludf.DUMMYFUNCTION("GOOGLETRANSLATE(D139,""en"",""id"")"),"Beginilah Nasib Generasi Muda Hak minoritas Muslim di Myanmar
 Mereka dianiaya Dan disiksa Hanya KARENA mereka beragama Islam dan menghadiri Acara halaqoh takhfidzul Al-Quranul karim
 Belajarlah Dari Peristiwa Penyanyi Jangan Sampai Hal yg mengerikan "&amp;"Penyanyi menimpa negeri kitd Suatu Saat apabila kapir diberi Kekuasaan, habislah Riwayat kitd Akibat genosida Buatan mereka")</f>
        <v>Beginilah Nasib Generasi Muda Hak minoritas Muslim di Myanmar
 Mereka dianiaya Dan disiksa Hanya KARENA mereka beragama Islam dan menghadiri Acara halaqoh takhfidzul Al-Quranul karim
 Belajarlah Dari Peristiwa Penyanyi Jangan Sampai Hal yg mengerikan Penyanyi menimpa negeri kitd Suatu Saat apabila kapir diberi Kekuasaan, habislah Riwayat kitd Akibat genosida Buatan mereka</v>
      </c>
    </row>
    <row r="140" ht="15.75" customHeight="1">
      <c r="A140" s="1">
        <v>876418.0</v>
      </c>
      <c r="B140" s="3">
        <v>42362.0</v>
      </c>
      <c r="C140" s="1" t="s">
        <v>417</v>
      </c>
      <c r="D140" s="5" t="s">
        <v>418</v>
      </c>
      <c r="E140" s="4" t="s">
        <v>419</v>
      </c>
      <c r="G140" s="4" t="str">
        <f>IFERROR(__xludf.DUMMYFUNCTION("GOOGLETRANSLATE(C140,""en"",""id"")"),"Ular Raksasa di Kalimantan Pedalaman")</f>
        <v>Ular Raksasa di Kalimantan Pedalaman</v>
      </c>
      <c r="H140" s="4" t="str">
        <f>IFERROR(__xludf.DUMMYFUNCTION("GOOGLETRANSLATE(D140,""en"",""id"")"),"Foto udara yang muncul untuk menunjukkan ular renang raksasa sepanjang jalur air terpencil telah muncul, memicu kekhawatiran besar di antara masyarakat setempat.")</f>
        <v>Foto udara yang muncul untuk menunjukkan ular renang raksasa sepanjang jalur air terpencil telah muncul, memicu kekhawatiran besar di antara masyarakat setempat.</v>
      </c>
    </row>
    <row r="141" ht="15.75" customHeight="1">
      <c r="A141" s="1">
        <v>886381.0</v>
      </c>
      <c r="B141" s="3">
        <v>43910.0</v>
      </c>
      <c r="C141" s="1" t="s">
        <v>420</v>
      </c>
      <c r="D141" s="5" t="s">
        <v>421</v>
      </c>
      <c r="E141" s="4" t="s">
        <v>422</v>
      </c>
      <c r="G141" s="4" t="str">
        <f>IFERROR(__xludf.DUMMYFUNCTION("GOOGLETRANSLATE(C141,""en"",""id"")"),"Ganja Mampu menangkal Covid-19")</f>
        <v>Ganja Mampu menangkal Covid-19</v>
      </c>
      <c r="H141" s="4" t="str">
        <f>IFERROR(__xludf.DUMMYFUNCTION("GOOGLETRANSLATE(D141,""en"",""id"")"),"Prof.Dr. Musri Masman, M.Sc Seorang Peneliti ganja @Aceh: “Kemungkinan Ganja Mampu menangkal #Corona” # COVID19indonesia @TeungkuJamaica")</f>
        <v>Prof.Dr. Musri Masman, M.Sc Seorang Peneliti ganja @Aceh: “Kemungkinan Ganja Mampu menangkal #Corona” # COVID19indonesia @TeungkuJamaica</v>
      </c>
    </row>
    <row r="142" ht="15.75" customHeight="1">
      <c r="A142" s="1">
        <v>886572.0</v>
      </c>
      <c r="B142" s="3">
        <v>43889.0</v>
      </c>
      <c r="C142" s="1" t="s">
        <v>423</v>
      </c>
      <c r="D142" s="5" t="s">
        <v>424</v>
      </c>
      <c r="E142" s="4" t="s">
        <v>425</v>
      </c>
      <c r="G142" s="4" t="str">
        <f>IFERROR(__xludf.DUMMYFUNCTION("GOOGLETRANSLATE(C142,""en"",""id"")"),"Video Rapat Pengangkatan Tenaga Honorer Menjadi PNS")</f>
        <v>Video Rapat Pengangkatan Tenaga Honorer Menjadi PNS</v>
      </c>
      <c r="H142" s="4" t="str">
        <f>IFERROR(__xludf.DUMMYFUNCTION("GOOGLETRANSLATE(D142,""en"",""id"")"),"ALHAMDULILLAH KEPUTUSAN MENPAN TERBARU FEBRUARI 2020 Seluruh Honorer, P3K DAN PEGAWAI NON PNS AKAN DIANGKAT MENJADI PNS minmal 12 TAHUN MASA KERJA ..")</f>
        <v>ALHAMDULILLAH KEPUTUSAN MENPAN TERBARU FEBRUARI 2020 Seluruh Honorer, P3K DAN PEGAWAI NON PNS AKAN DIANGKAT MENJADI PNS minmal 12 TAHUN MASA KERJA ..</v>
      </c>
    </row>
    <row r="143" ht="15.75" customHeight="1">
      <c r="A143" s="1">
        <v>892597.0</v>
      </c>
      <c r="B143" s="3">
        <v>42646.0</v>
      </c>
      <c r="C143" s="1" t="s">
        <v>426</v>
      </c>
      <c r="D143" s="5" t="s">
        <v>427</v>
      </c>
      <c r="E143" s="4" t="s">
        <v>428</v>
      </c>
      <c r="G143" s="4" t="str">
        <f>IFERROR(__xludf.DUMMYFUNCTION("GOOGLETRANSLATE(C143,""en"",""id"")"),"Tradisi Pembersihan Pemakaman di Thailand")</f>
        <v>Tradisi Pembersihan Pemakaman di Thailand</v>
      </c>
      <c r="H143" s="4" t="str">
        <f>IFERROR(__xludf.DUMMYFUNCTION("GOOGLETRANSLATE(D143,""en"",""id"")"),"sekelompok orangutan di Thailand mengkonsumsi daging orangutan Nigeria Bersama-sama")</f>
        <v>sekelompok orangutan di Thailand mengkonsumsi daging orangutan Nigeria Bersama-sama</v>
      </c>
    </row>
    <row r="144" ht="15.75" customHeight="1">
      <c r="A144" s="1">
        <v>902417.0</v>
      </c>
      <c r="B144" s="3">
        <v>43943.0</v>
      </c>
      <c r="C144" s="1" t="s">
        <v>429</v>
      </c>
      <c r="D144" s="1" t="s">
        <v>430</v>
      </c>
      <c r="E144" s="4" t="s">
        <v>431</v>
      </c>
      <c r="G144" s="4" t="str">
        <f>IFERROR(__xludf.DUMMYFUNCTION("GOOGLETRANSLATE(C144,""en"",""id"")"),"Alfamart Menyumbangkan 6000 Kupon Untuk Membantu Melawan COVID-19")</f>
        <v>Alfamart Menyumbangkan 6000 Kupon Untuk Membantu Melawan COVID-19</v>
      </c>
      <c r="H144" s="4" t="str">
        <f>IFERROR(__xludf.DUMMYFUNCTION("GOOGLETRANSLATE(D144,""en"",""id"")"),"Alfamart 🛒 akan menyumbangkan 6.000 Kupon gratis senilai Rp 2.000.000 untuk review membantu Melawan Covid-19. Saya baru Saja mengambil voucher Saya here: https: // t [dot] co / R8nJz1ubpQ")</f>
        <v>Alfamart 🛒 akan menyumbangkan 6.000 Kupon gratis senilai Rp 2.000.000 untuk review membantu Melawan Covid-19. Saya baru Saja mengambil voucher Saya here: https: // t [dot] co / R8nJz1ubpQ</v>
      </c>
    </row>
    <row r="145" ht="15.75" customHeight="1">
      <c r="A145" s="1">
        <v>902702.0</v>
      </c>
      <c r="B145" s="3">
        <v>43606.0</v>
      </c>
      <c r="C145" s="1" t="s">
        <v>432</v>
      </c>
      <c r="D145" s="1" t="s">
        <v>433</v>
      </c>
      <c r="E145" s="4" t="s">
        <v>434</v>
      </c>
      <c r="G145" s="4" t="str">
        <f>IFERROR(__xludf.DUMMYFUNCTION("GOOGLETRANSLATE(C145,""en"",""id"")"),"SPDP Prabowo Subianto Tersangka Makar")</f>
        <v>SPDP Prabowo Subianto Tersangka Makar</v>
      </c>
      <c r="H145" s="4" t="str">
        <f>IFERROR(__xludf.DUMMYFUNCTION("GOOGLETRANSLATE(D145,""en"",""id"")"),"Surat Pemberitahuan Dimulainya Penyelidikan (SPDP) Prabowo, tersangka makar ...")</f>
        <v>Surat Pemberitahuan Dimulainya Penyelidikan (SPDP) Prabowo, tersangka makar ...</v>
      </c>
    </row>
    <row r="146" ht="15.75" customHeight="1">
      <c r="A146" s="6">
        <v>914138.0</v>
      </c>
      <c r="B146" s="7">
        <v>43370.0</v>
      </c>
      <c r="C146" s="5" t="s">
        <v>435</v>
      </c>
      <c r="D146" s="5" t="s">
        <v>436</v>
      </c>
      <c r="E146" s="4" t="s">
        <v>437</v>
      </c>
      <c r="G146" s="4" t="str">
        <f>IFERROR(__xludf.DUMMYFUNCTION("GOOGLETRANSLATE(C146,""en"",""id"")"),"shalat PENGGUNAAN Satu video yang di posting INI Kejadian dmedan TNI AU disiksa Oleh cina kturunan")</f>
        <v>shalat PENGGUNAAN Satu video yang di posting INI Kejadian dmedan TNI AU disiksa Oleh cina kturunan</v>
      </c>
      <c r="H146" s="4" t="str">
        <f>IFERROR(__xludf.DUMMYFUNCTION("GOOGLETRANSLATE(D146,""en"",""id"")"),"“INI Kejadian dmedan TNI AU disiksa Oleh cina kturunan Sekarang sipelaku Sudah tertangkap”.")</f>
        <v>“INI Kejadian dmedan TNI AU disiksa Oleh cina kturunan Sekarang sipelaku Sudah tertangkap”.</v>
      </c>
    </row>
    <row r="147" ht="15.75" customHeight="1">
      <c r="A147" s="1">
        <v>924048.0</v>
      </c>
      <c r="B147" s="3">
        <v>43074.0</v>
      </c>
      <c r="C147" s="1" t="s">
        <v>438</v>
      </c>
      <c r="D147" s="1" t="s">
        <v>438</v>
      </c>
      <c r="E147" s="4" t="s">
        <v>439</v>
      </c>
      <c r="G147" s="4" t="str">
        <f>IFERROR(__xludf.DUMMYFUNCTION("GOOGLETRANSLATE(C147,""en"",""id"")"),"panggilan Pernapasan")</f>
        <v>panggilan Pernapasan</v>
      </c>
      <c r="H147" s="4" t="str">
        <f>IFERROR(__xludf.DUMMYFUNCTION("GOOGLETRANSLATE(D147,""en"",""id"")"),"panggilan Pernapasan")</f>
        <v>panggilan Pernapasan</v>
      </c>
    </row>
    <row r="148" ht="15.75" customHeight="1">
      <c r="A148" s="1">
        <v>924799.0</v>
      </c>
      <c r="B148" s="3">
        <v>42785.0</v>
      </c>
      <c r="C148" s="1" t="s">
        <v>440</v>
      </c>
      <c r="D148" s="5" t="s">
        <v>440</v>
      </c>
      <c r="E148" s="4" t="s">
        <v>441</v>
      </c>
      <c r="G148" s="4" t="str">
        <f>IFERROR(__xludf.DUMMYFUNCTION("GOOGLETRANSLATE(C148,""en"",""id"")"),"Perubahan Suara Saat Hitungan KPU Sudah 100%, Yang Dimiliki Suara Anies-Sandi Berkurang 7000 Suara")</f>
        <v>Perubahan Suara Saat Hitungan KPU Sudah 100%, Yang Dimiliki Suara Anies-Sandi Berkurang 7000 Suara</v>
      </c>
      <c r="H148" s="4" t="str">
        <f>IFERROR(__xludf.DUMMYFUNCTION("GOOGLETRANSLATE(D148,""en"",""id"")"),"Perubahan Suara Saat Hitungan KPU Sudah 100%, Yang Dimiliki Suara Anies-Sandi Berkurang 7000 Suara")</f>
        <v>Perubahan Suara Saat Hitungan KPU Sudah 100%, Yang Dimiliki Suara Anies-Sandi Berkurang 7000 Suara</v>
      </c>
    </row>
    <row r="149" ht="15.75" customHeight="1">
      <c r="A149" s="1">
        <v>927198.0</v>
      </c>
      <c r="B149" s="3">
        <v>43922.0</v>
      </c>
      <c r="C149" s="1" t="s">
        <v>442</v>
      </c>
      <c r="D149" s="1" t="s">
        <v>443</v>
      </c>
      <c r="E149" s="4" t="s">
        <v>444</v>
      </c>
      <c r="G149" s="4" t="str">
        <f>IFERROR(__xludf.DUMMYFUNCTION("GOOGLETRANSLATE(C149,""en"",""id"")"),"Uap Air Panas DAPAT Membunuh Virus Corona")</f>
        <v>Uap Air Panas DAPAT Membunuh Virus Corona</v>
      </c>
      <c r="H149" s="4" t="str">
        <f>IFERROR(__xludf.DUMMYFUNCTION("GOOGLETRANSLATE(D149,""en"",""id"")"),"Pakar-Pakar Cina mengesahkan bahwa Pernafasan dg UAP membunuh udara 100% virus Corona JIKA Terdapat di hearts paru-paru, tekak ATAU hidung, virus KARENA ITU TIDAK boleh bertolak Unsur DENGAN Suhu UAP Air Hangat. Silahkan dicoba &amp; Informasi disebarkan Peny"&amp;"anyi Beroperasi meluas through Jaringan medsos Andari.")</f>
        <v>Pakar-Pakar Cina mengesahkan bahwa Pernafasan dg UAP membunuh udara 100% virus Corona JIKA Terdapat di hearts paru-paru, tekak ATAU hidung, virus KARENA ITU TIDAK boleh bertolak Unsur DENGAN Suhu UAP Air Hangat. Silahkan dicoba &amp; Informasi disebarkan Penyanyi Beroperasi meluas through Jaringan medsos Andari.</v>
      </c>
    </row>
    <row r="150" ht="15.75" customHeight="1">
      <c r="A150" s="1">
        <v>944129.0</v>
      </c>
      <c r="B150" s="3">
        <v>43851.0</v>
      </c>
      <c r="C150" s="1" t="s">
        <v>445</v>
      </c>
      <c r="D150" s="5" t="s">
        <v>446</v>
      </c>
      <c r="E150" s="4" t="s">
        <v>447</v>
      </c>
      <c r="G150" s="4" t="str">
        <f>IFERROR(__xludf.DUMMYFUNCTION("GOOGLETRANSLATE(C150,""en"",""id"")"),"Video Hasil Operasi Usus Buntu Penuh Boba")</f>
        <v>Video Hasil Operasi Usus Buntu Penuh Boba</v>
      </c>
      <c r="H150" s="4" t="str">
        <f>IFERROR(__xludf.DUMMYFUNCTION("GOOGLETRANSLATE(D150,""en"",""id"")"),"Hasil Operasi usus buntu Dan didapatkan Bubble Tea yg TIDAK can Hancur “Xi Bo Ba”.
 Kurangi kunsumsi Bubble Tea SEBELUM Terlambat.")</f>
        <v>Hasil Operasi usus buntu Dan didapatkan Bubble Tea yg TIDAK can Hancur “Xi Bo Ba”.
 Kurangi kunsumsi Bubble Tea SEBELUM Terlambat.</v>
      </c>
    </row>
    <row r="151" ht="15.75" customHeight="1">
      <c r="A151" s="6">
        <v>947010.0</v>
      </c>
      <c r="B151" s="7">
        <v>43354.0</v>
      </c>
      <c r="C151" s="5" t="s">
        <v>448</v>
      </c>
      <c r="D151" s="5" t="s">
        <v>449</v>
      </c>
      <c r="E151" s="4" t="s">
        <v>450</v>
      </c>
      <c r="G151" s="4" t="str">
        <f>IFERROR(__xludf.DUMMYFUNCTION("GOOGLETRANSLATE(C151,""en"",""id"")"),"Demi jalan tol masjid Tempat kitd ibadah pun mereka Rubuh kan")</f>
        <v>Demi jalan tol masjid Tempat kitd ibadah pun mereka Rubuh kan</v>
      </c>
      <c r="H151" s="4" t="str">
        <f>IFERROR(__xludf.DUMMYFUNCTION("GOOGLETRANSLATE(D151,""en"",""id"")"),"Demi jalan tol ,, masjid Tempat kitd ibadah pun mereka Rubuh kan ,,,
 Dia nggk tau di masjid ITU Banyak sodaqah amal jairiyah nya para Umat, dan DI bangun DENGAN Uang Umat ,,,")</f>
        <v>Demi jalan tol ,, masjid Tempat kitd ibadah pun mereka Rubuh kan ,,,
 Dia nggk tau di masjid ITU Banyak sodaqah amal jairiyah nya para Umat, dan DI bangun DENGAN Uang Umat ,,,</v>
      </c>
    </row>
    <row r="152" ht="15.75" customHeight="1">
      <c r="A152" s="1">
        <v>953048.0</v>
      </c>
      <c r="B152" s="3">
        <v>43720.0</v>
      </c>
      <c r="C152" s="1" t="s">
        <v>451</v>
      </c>
      <c r="D152" s="5" t="s">
        <v>452</v>
      </c>
      <c r="E152" s="4" t="s">
        <v>453</v>
      </c>
      <c r="G152" s="4" t="str">
        <f>IFERROR(__xludf.DUMMYFUNCTION("GOOGLETRANSLATE(C152,""en"",""id"")"),"Foto Surat Pemblokiran Rekening Kembali distributes, parties BCA Angkat Bicara")</f>
        <v>Foto Surat Pemblokiran Rekening Kembali distributes, parties BCA Angkat Bicara</v>
      </c>
      <c r="H152" s="4" t="str">
        <f>IFERROR(__xludf.DUMMYFUNCTION("GOOGLETRANSLATE(D152,""en"",""id"")"),"Wakil presiden senior Perusahaan Communicatiobs BCA, Dwi Arini: “Berkaitan DENGAN beredarnya Surat Pemberitahuan Mengenai pemblokiran Rekening KARENA Data Yang tidak valid DAPAT Kami Sampaikan bahwa information tersebut TIDAK Benar Dan Bukan dikeluarkan O"&amp;"leh PT Bank Central Asia TBK,”.")</f>
        <v>Wakil presiden senior Perusahaan Communicatiobs BCA, Dwi Arini: “Berkaitan DENGAN beredarnya Surat Pemberitahuan Mengenai pemblokiran Rekening KARENA Data Yang tidak valid DAPAT Kami Sampaikan bahwa information tersebut TIDAK Benar Dan Bukan dikeluarkan Oleh PT Bank Central Asia TBK,”.</v>
      </c>
    </row>
    <row r="153" ht="15.75" customHeight="1">
      <c r="A153" s="1">
        <v>966580.0</v>
      </c>
      <c r="B153" s="3">
        <v>42327.0</v>
      </c>
      <c r="C153" s="1" t="s">
        <v>454</v>
      </c>
      <c r="D153" s="5" t="s">
        <v>455</v>
      </c>
      <c r="E153" s="4" t="s">
        <v>456</v>
      </c>
      <c r="G153" s="4" t="str">
        <f>IFERROR(__xludf.DUMMYFUNCTION("GOOGLETRANSLATE(C153,""en"",""id"")"),"Kepulauan Natuna Dicaplok China, Pemerintah Diam Saja?")</f>
        <v>Kepulauan Natuna Dicaplok China, Pemerintah Diam Saja?</v>
      </c>
      <c r="H153" s="4" t="str">
        <f>IFERROR(__xludf.DUMMYFUNCTION("GOOGLETRANSLATE(D153,""en"",""id"")"),"Natuna dicaplok Cina?
 Mengapa akhir2 Media Penyanyi (khususnya yg abal2) LEBIH mengandalkan clickbait drpada recheck? ATAU Memang sengaja judulnya d buat bombastis agar LEBIH seksi Dan LEBIH Banyak yg klik?")</f>
        <v>Natuna dicaplok Cina?
 Mengapa akhir2 Media Penyanyi (khususnya yg abal2) LEBIH mengandalkan clickbait drpada recheck? ATAU Memang sengaja judulnya d buat bombastis agar LEBIH seksi Dan LEBIH Banyak yg klik?</v>
      </c>
    </row>
    <row r="154" ht="15.75" customHeight="1">
      <c r="A154" s="1">
        <v>966990.0</v>
      </c>
      <c r="B154" s="3">
        <v>44039.0</v>
      </c>
      <c r="C154" s="1" t="s">
        <v>457</v>
      </c>
      <c r="D154" s="1" t="s">
        <v>458</v>
      </c>
      <c r="E154" s="4" t="s">
        <v>459</v>
      </c>
      <c r="G154" s="4" t="str">
        <f>IFERROR(__xludf.DUMMYFUNCTION("GOOGLETRANSLATE(C154,""en"",""id"")"),"Gambar Jokowi Memanahkan Suntikan Ke Ahok hearts Artikel CNBC Indonesia")</f>
        <v>Gambar Jokowi Memanahkan Suntikan Ke Ahok hearts Artikel CNBC Indonesia</v>
      </c>
      <c r="H154" s="4" t="str">
        <f>IFERROR(__xludf.DUMMYFUNCTION("GOOGLETRANSLATE(D154,""en"",""id"")"),"OTAQ MANA OTAQ Nyawa Rakyat Kok Jadi Klinci Percobaan Kalo sama Binatang sih gpp,")</f>
        <v>OTAQ MANA OTAQ Nyawa Rakyat Kok Jadi Klinci Percobaan Kalo sama Binatang sih gpp,</v>
      </c>
    </row>
    <row r="155" ht="15.75" customHeight="1">
      <c r="A155" s="1">
        <v>981730.0</v>
      </c>
      <c r="B155" s="3">
        <v>43009.0</v>
      </c>
      <c r="C155" s="1" t="s">
        <v>460</v>
      </c>
      <c r="D155" s="5" t="s">
        <v>461</v>
      </c>
      <c r="E155" s="4" t="s">
        <v>462</v>
      </c>
      <c r="G155" s="4" t="str">
        <f>IFERROR(__xludf.DUMMYFUNCTION("GOOGLETRANSLATE(C155,""en"",""id"")"),": Petugas Pintu Tol Bekasi Tolak Transaksi Uang Tunai")</f>
        <v>: Petugas Pintu Tol Bekasi Tolak Transaksi Uang Tunai</v>
      </c>
      <c r="H155" s="4" t="str">
        <f>IFERROR(__xludf.DUMMYFUNCTION("GOOGLETRANSLATE(D155,""en"",""id"")"),"Petugas Pintu Tol Bekasi Tolak Transaksi Uang Tunai")</f>
        <v>Petugas Pintu Tol Bekasi Tolak Transaksi Uang Tunai</v>
      </c>
    </row>
    <row r="156" ht="15.75" customHeight="1">
      <c r="A156" s="6">
        <v>988198.0</v>
      </c>
      <c r="B156" s="6" t="s">
        <v>463</v>
      </c>
      <c r="C156" s="5" t="s">
        <v>464</v>
      </c>
      <c r="D156" s="5" t="s">
        <v>465</v>
      </c>
      <c r="E156" s="4" t="s">
        <v>466</v>
      </c>
      <c r="G156" s="4" t="str">
        <f>IFERROR(__xludf.DUMMYFUNCTION("GOOGLETRANSLATE(C156,""en"",""id"")"),"JJ Rizal Bantah Menjadi Tim Pertimbangan Monas")</f>
        <v>JJ Rizal Bantah Menjadi Tim Pertimbangan Monas</v>
      </c>
      <c r="H156" s="4" t="str">
        <f>IFERROR(__xludf.DUMMYFUNCTION("GOOGLETRANSLATE(D156,""en"",""id"")"),"JJ Rizal membantah Namanya MASUK Ke hearts Tim Pertimbangan Monas Dan TIDAK PERNAH mendapat surat Pengangkatan Dari Pemerintah Provinsi DKI Jakarta.")</f>
        <v>JJ Rizal membantah Namanya MASUK Ke hearts Tim Pertimbangan Monas Dan TIDAK PERNAH mendapat surat Pengangkatan Dari Pemerintah Provinsi DKI Jakarta.</v>
      </c>
    </row>
    <row r="157" ht="15.75" customHeight="1">
      <c r="A157" s="1">
        <v>992733.0</v>
      </c>
      <c r="B157" s="3">
        <v>43922.0</v>
      </c>
      <c r="C157" s="1" t="s">
        <v>467</v>
      </c>
      <c r="D157" s="1" t="s">
        <v>468</v>
      </c>
      <c r="E157" s="4" t="s">
        <v>469</v>
      </c>
      <c r="G157" s="4" t="str">
        <f>IFERROR(__xludf.DUMMYFUNCTION("GOOGLETRANSLATE(C157,""en"",""id"")"),"Imigran China sengaja Membawa Virus, Tujuannya Membasmi Rakyat +62")</f>
        <v>Imigran China sengaja Membawa Virus, Tujuannya Membasmi Rakyat +62</v>
      </c>
      <c r="H157" s="4" t="str">
        <f>IFERROR(__xludf.DUMMYFUNCTION("GOOGLETRANSLATE(D157,""en"",""id"")"),"IMIGRAN CN sengaja MEMBAWA VIRUS DAN MEREKA TELAH menyuntikan ANTI BODI SEBELUMNYA DI TUBUH MEREKA, TUJUANNYA Adalah MEMBASMI RAKYAT 62 Buktinya TAK SATUPUN WARGA CN YANG KENA VIRUS CORONA DI INDONESIA")</f>
        <v>IMIGRAN CN sengaja MEMBAWA VIRUS DAN MEREKA TELAH menyuntikan ANTI BODI SEBELUMNYA DI TUBUH MEREKA, TUJUANNYA Adalah MEMBASMI RAKYAT 62 Buktinya TAK SATUPUN WARGA CN YANG KENA VIRUS CORONA DI INDONESIA</v>
      </c>
    </row>
    <row r="158" ht="15.75" customHeight="1">
      <c r="A158" s="1">
        <v>8468.0</v>
      </c>
      <c r="B158" s="3">
        <v>44044.0</v>
      </c>
      <c r="C158" s="1" t="s">
        <v>470</v>
      </c>
      <c r="D158" s="1" t="s">
        <v>471</v>
      </c>
      <c r="E158" s="4" t="s">
        <v>472</v>
      </c>
      <c r="G158" s="4" t="str">
        <f>IFERROR(__xludf.DUMMYFUNCTION("GOOGLETRANSLATE(C158,""en"",""id"")"),"Ketik GRATULA untuk review memastikan akaun facebook Andari dlm keadaan selamat.")</f>
        <v>Ketik GRATULA untuk review memastikan akaun facebook Andari dlm keadaan selamat.</v>
      </c>
      <c r="H158" s="4" t="str">
        <f>IFERROR(__xludf.DUMMYFUNCTION("GOOGLETRANSLATE(D158,""en"",""id"")"),"Terbaikla.Mark Zuckerberg Ketua pegawai Eksekutif facebook mencipta perkataan baru GRATULA untuk review memastikan akaun facebook Andari dlm keadaan selamat. Taip GRATULA hearts komen JIKA merah, akaun Andari Masih selamat.jika besarbesaran TIDAK bertukar"&amp;" ditunjukan kepada warna merah, sila Tukar kata laluan facebook anda.akaun Andari Sudah di hack! Selamat kpd yg warna merah.")</f>
        <v>Terbaikla.Mark Zuckerberg Ketua pegawai Eksekutif facebook mencipta perkataan baru GRATULA untuk review memastikan akaun facebook Andari dlm keadaan selamat. Taip GRATULA hearts komen JIKA merah, akaun Andari Masih selamat.jika besarbesaran TIDAK bertukar ditunjukan kepada warna merah, sila Tukar kata laluan facebook anda.akaun Andari Sudah di hack! Selamat kpd yg warna merah.</v>
      </c>
    </row>
    <row r="159" ht="15.75" customHeight="1">
      <c r="A159" s="1">
        <v>9527.0</v>
      </c>
      <c r="B159" s="3">
        <v>43939.0</v>
      </c>
      <c r="C159" s="1" t="s">
        <v>473</v>
      </c>
      <c r="D159" s="1" t="s">
        <v>474</v>
      </c>
      <c r="E159" s="4" t="s">
        <v>475</v>
      </c>
      <c r="G159" s="4" t="str">
        <f>IFERROR(__xludf.DUMMYFUNCTION("GOOGLETRANSLATE(C159,""en"",""id"")"),"FBI menggrebek sinagoge yahudi di New York, Tempat orangutan yahudi menyembunyikan RIBUAN Masker")</f>
        <v>FBI menggrebek sinagoge yahudi di New York, Tempat orangutan yahudi menyembunyikan RIBUAN Masker</v>
      </c>
      <c r="H159" s="4" t="str">
        <f>IFERROR(__xludf.DUMMYFUNCTION("GOOGLETRANSLATE(D159,""en"",""id"")"),"FBI menggrebek sinagoge (ibadah Tempat) yahudi di New York, Tempat orangutan yahudi menyembunyikan RIBUAN Masker Yang diperlukan Sangat di rumah sakit, Semuanya masker Beroperasi N95 INI Adalah mereka moral yang Yang dikenal sejak zaman kuno")</f>
        <v>FBI menggrebek sinagoge (ibadah Tempat) yahudi di New York, Tempat orangutan yahudi menyembunyikan RIBUAN Masker Yang diperlukan Sangat di rumah sakit, Semuanya masker Beroperasi N95 INI Adalah mereka moral yang Yang dikenal sejak zaman kuno</v>
      </c>
    </row>
    <row r="160" ht="15.75" customHeight="1">
      <c r="A160" s="1">
        <v>19051.0</v>
      </c>
      <c r="B160" s="3">
        <v>43736.0</v>
      </c>
      <c r="C160" s="1" t="s">
        <v>476</v>
      </c>
      <c r="D160" s="5" t="s">
        <v>477</v>
      </c>
      <c r="E160" s="4" t="s">
        <v>478</v>
      </c>
      <c r="G160" s="4" t="str">
        <f>IFERROR(__xludf.DUMMYFUNCTION("GOOGLETRANSLATE(C160,""en"",""id"")"),"Polisi also dianiaya")</f>
        <v>Polisi also dianiaya</v>
      </c>
      <c r="H160" s="4" t="str">
        <f>IFERROR(__xludf.DUMMYFUNCTION("GOOGLETRANSLATE(D160,""en"",""id"")"),"Dikatakan cuma korbannya Dari mahasiswa saja..tapi coba lihat vidio Penyanyi Malah Polisi jg dianiaya Dan dipukuli spt itu ... jgn menilai disatu Sisi saja ... Adillah melihatnya.")</f>
        <v>Dikatakan cuma korbannya Dari mahasiswa saja..tapi coba lihat vidio Penyanyi Malah Polisi jg dianiaya Dan dipukuli spt itu ... jgn menilai disatu Sisi saja ... Adillah melihatnya.</v>
      </c>
    </row>
    <row r="161" ht="15.75" customHeight="1">
      <c r="A161" s="1">
        <v>19416.0</v>
      </c>
      <c r="B161" s="3">
        <v>43667.0</v>
      </c>
      <c r="C161" s="1" t="s">
        <v>479</v>
      </c>
      <c r="D161" s="5" t="s">
        <v>480</v>
      </c>
      <c r="E161" s="4" t="s">
        <v>481</v>
      </c>
      <c r="G161" s="4" t="str">
        <f>IFERROR(__xludf.DUMMYFUNCTION("GOOGLETRANSLATE(C161,""en"",""id"")"),"MASJID INI Terbakar BARU Tadi")</f>
        <v>MASJID INI Terbakar BARU Tadi</v>
      </c>
      <c r="H161" s="4" t="str">
        <f>IFERROR(__xludf.DUMMYFUNCTION("GOOGLETRANSLATE(D161,""en"",""id"")"),"MASJID INI Terbakar BARU Tadi .. JIKA ANDA ISLAM Komen Aamiin, YA ALLAH SELAMATKANLAH RUMAHMU INI DARI API Aamiin ...
 Bagikan 3 grup agar Banyak mendoakan.")</f>
        <v>MASJID INI Terbakar BARU Tadi .. JIKA ANDA ISLAM Komen Aamiin, YA ALLAH SELAMATKANLAH RUMAHMU INI DARI API Aamiin ...
 Bagikan 3 grup agar Banyak mendoakan.</v>
      </c>
    </row>
    <row r="162" ht="15.75" customHeight="1">
      <c r="A162" s="1">
        <v>27051.0</v>
      </c>
      <c r="B162" s="3">
        <v>43777.0</v>
      </c>
      <c r="C162" s="1" t="s">
        <v>482</v>
      </c>
      <c r="D162" s="5" t="s">
        <v>483</v>
      </c>
      <c r="E162" s="4" t="s">
        <v>484</v>
      </c>
      <c r="G162" s="4" t="str">
        <f>IFERROR(__xludf.DUMMYFUNCTION("GOOGLETRANSLATE(C162,""en"",""id"")"),"Penyumbatan di usus KARENA Konsumsi mie ATAU spaghetti Yang disingkirkan Saat Dokter melakukan Operasi")</f>
        <v>Penyumbatan di usus KARENA Konsumsi mie ATAU spaghetti Yang disingkirkan Saat Dokter melakukan Operasi</v>
      </c>
      <c r="H162" s="4" t="str">
        <f>IFERROR(__xludf.DUMMYFUNCTION("GOOGLETRANSLATE(D162,""en"",""id"")"),"Video Telah diambil Penyanyi Oleh Dr Harish Shukla Dari Apollo Hospitals.
 Beliau mengungkapkan, bahwa Sistem pencernaan ATAU usus kitd TIDAK can mencerna MAKANAN sejenis MIE ATAU SPAGHETTI .......
 Penyumbatan di usus KARENA Konsumsi MIE ATAU SPAGHETTI Y"&amp;"ang disingkirkan Saat Dokter melakukan Operasi, Sangat menakutkan")</f>
        <v>Video Telah diambil Penyanyi Oleh Dr Harish Shukla Dari Apollo Hospitals.
 Beliau mengungkapkan, bahwa Sistem pencernaan ATAU usus kitd TIDAK can mencerna MAKANAN sejenis MIE ATAU SPAGHETTI .......
 Penyumbatan di usus KARENA Konsumsi MIE ATAU SPAGHETTI Yang disingkirkan Saat Dokter melakukan Operasi, Sangat menakutkan</v>
      </c>
    </row>
    <row r="163" ht="15.75" customHeight="1">
      <c r="A163" s="1">
        <v>33861.0</v>
      </c>
      <c r="B163" s="3">
        <v>43961.0</v>
      </c>
      <c r="C163" s="1" t="s">
        <v>485</v>
      </c>
      <c r="D163" s="1" t="s">
        <v>486</v>
      </c>
      <c r="E163" s="4" t="s">
        <v>487</v>
      </c>
      <c r="G163" s="4" t="str">
        <f>IFERROR(__xludf.DUMMYFUNCTION("GOOGLETRANSLATE(C163,""en"",""id"")"),"50 Orang Maling diterjunkan di Wilayah Temanggung")</f>
        <v>50 Orang Maling diterjunkan di Wilayah Temanggung</v>
      </c>
      <c r="H163" s="4" t="str">
        <f>IFERROR(__xludf.DUMMYFUNCTION("GOOGLETRANSLATE(D163,""en"",""id"")"),"Tingkat Waspada awas untuk review Malam Ini di kabarkan maling 50 orangutan asal Semarang di sebar di Wilayah Temanggung untuk review LEBIH Waspada berita ini Bukan tipuan ya")</f>
        <v>Tingkat Waspada awas untuk review Malam Ini di kabarkan maling 50 orangutan asal Semarang di sebar di Wilayah Temanggung untuk review LEBIH Waspada berita ini Bukan tipuan ya</v>
      </c>
    </row>
    <row r="164" ht="15.75" customHeight="1">
      <c r="A164" s="1">
        <v>33866.0</v>
      </c>
      <c r="B164" s="3">
        <v>43961.0</v>
      </c>
      <c r="C164" s="1" t="s">
        <v>488</v>
      </c>
      <c r="D164" s="1" t="s">
        <v>489</v>
      </c>
      <c r="E164" s="4" t="s">
        <v>490</v>
      </c>
      <c r="G164" s="4" t="str">
        <f>IFERROR(__xludf.DUMMYFUNCTION("GOOGLETRANSLATE(C164,""en"",""id"")"),"baru Kemarin Pemerintah putuskan tak larang mudik lebaran")</f>
        <v>baru Kemarin Pemerintah putuskan tak larang mudik lebaran</v>
      </c>
      <c r="H164" s="4" t="str">
        <f>IFERROR(__xludf.DUMMYFUNCTION("GOOGLETRANSLATE(D164,""en"",""id"")"),"PEMERINTAH PUTUSKAN TAK Larang MUDIK LEBARAN")</f>
        <v>PEMERINTAH PUTUSKAN TAK Larang MUDIK LEBARAN</v>
      </c>
    </row>
    <row r="165" ht="15.75" customHeight="1">
      <c r="A165" s="1">
        <v>36782.0</v>
      </c>
      <c r="B165" s="3">
        <v>43502.0</v>
      </c>
      <c r="C165" s="1" t="s">
        <v>491</v>
      </c>
      <c r="D165" s="1" t="s">
        <v>492</v>
      </c>
      <c r="E165" s="4" t="s">
        <v>493</v>
      </c>
      <c r="G165" s="4" t="str">
        <f>IFERROR(__xludf.DUMMYFUNCTION("GOOGLETRANSLATE(C165,""en"",""id"")"),"Cara Pemakaian Masker Yang Benar")</f>
        <v>Cara Pemakaian Masker Yang Benar</v>
      </c>
      <c r="H165" s="4" t="str">
        <f>IFERROR(__xludf.DUMMYFUNCTION("GOOGLETRANSLATE(D165,""en"",""id"")"),"Selama Penyanyi Ternyata Masih Banyak yg Keliru, termasuk saya ..")</f>
        <v>Selama Penyanyi Ternyata Masih Banyak yg Keliru, termasuk saya ..</v>
      </c>
    </row>
    <row r="166" ht="15.75" customHeight="1">
      <c r="A166" s="1">
        <v>40674.0</v>
      </c>
      <c r="B166" s="3">
        <v>42568.0</v>
      </c>
      <c r="C166" s="1" t="s">
        <v>494</v>
      </c>
      <c r="D166" s="5" t="s">
        <v>495</v>
      </c>
      <c r="E166" s="4" t="s">
        <v>496</v>
      </c>
      <c r="G166" s="4" t="str">
        <f>IFERROR(__xludf.DUMMYFUNCTION("GOOGLETRANSLATE(C166,""en"",""id"")"),"Tulisan Prof. DR. Tina Afiatin, M.Psi TENTANG Pokemon Go")</f>
        <v>Tulisan Prof. DR. Tina Afiatin, M.Psi TENTANG Pokemon Go</v>
      </c>
      <c r="H166" s="4" t="str">
        <f>IFERROR(__xludf.DUMMYFUNCTION("GOOGLETRANSLATE(D166,""en"",""id"")"),"Prof. DR. Tina Afiatin, M.Psi. (Dekan Fakultas Psikologi UGM)
 Ancaman SERIUS DARI PERTANDINGAN POKEMON GO
 Dunia sedang booming Sirine “pembodohan” Bernama Aplikasi game Pokemon GO.")</f>
        <v>Prof. DR. Tina Afiatin, M.Psi. (Dekan Fakultas Psikologi UGM)
 Ancaman SERIUS DARI PERTANDINGAN POKEMON GO
 Dunia sedang booming Sirine “pembodohan” Bernama Aplikasi game Pokemon GO.</v>
      </c>
    </row>
    <row r="167" ht="15.75" customHeight="1">
      <c r="A167" s="1">
        <v>42921.0</v>
      </c>
      <c r="B167" s="3">
        <v>43682.0</v>
      </c>
      <c r="C167" s="1" t="s">
        <v>497</v>
      </c>
      <c r="D167" s="5" t="s">
        <v>498</v>
      </c>
      <c r="E167" s="4" t="s">
        <v>499</v>
      </c>
      <c r="G167" s="4" t="str">
        <f>IFERROR(__xludf.DUMMYFUNCTION("GOOGLETRANSLATE(C167,""en"",""id"")"),"DPR Bantah Buat Pengumuman Penerimaan TAA Dan SAA")</f>
        <v>DPR Bantah Buat Pengumuman Penerimaan TAA Dan SAA</v>
      </c>
      <c r="H167" s="4" t="str">
        <f>IFERROR(__xludf.DUMMYFUNCTION("GOOGLETRANSLATE(D167,""en"",""id"")"),"Informasi Diatas Adalah HOAX, Setjen Dan BK DPR RI TIDAK mengeluarkan Pengumuman tersebut. Informasi dan Pengumuman Resmi Penerimaan TA Dan SAA DPR RI Selalu di umumkan web Resmi DPR RI di www.dpr.go.id # StopHoax")</f>
        <v>Informasi Diatas Adalah HOAX, Setjen Dan BK DPR RI TIDAK mengeluarkan Pengumuman tersebut. Informasi dan Pengumuman Resmi Penerimaan TA Dan SAA DPR RI Selalu di umumkan web Resmi DPR RI di www.dpr.go.id # StopHoax</v>
      </c>
    </row>
    <row r="168" ht="15.75" customHeight="1">
      <c r="A168" s="1">
        <v>47102.0</v>
      </c>
      <c r="B168" s="3">
        <v>43152.0</v>
      </c>
      <c r="C168" s="1" t="s">
        <v>500</v>
      </c>
      <c r="D168" s="5" t="s">
        <v>501</v>
      </c>
      <c r="E168" s="4" t="s">
        <v>502</v>
      </c>
      <c r="G168" s="4" t="str">
        <f>IFERROR(__xludf.DUMMYFUNCTION("GOOGLETRANSLATE(C168,""en"",""id"")"),"Tagor Nainggolan Cecunguk Jongos Luhut Panjaitan Banser")</f>
        <v>Tagor Nainggolan Cecunguk Jongos Luhut Panjaitan Banser</v>
      </c>
      <c r="H168" s="4" t="str">
        <f>IFERROR(__xludf.DUMMYFUNCTION("GOOGLETRANSLATE(D168,""en"",""id"")"),"Tagor NAINGGOLAN CECUNGUK @ JONGOS LUHUT Banser PANJAITAN.
 Tagor INI Ketua ASOSIASI angkot YG PALING Lantang KRITIK SEGALA KEBIJAKAN GUBERNUR Anies SANDI.
 Ternyata si JAGO Komen Penyanyi “PKI” mana Penegak hukum nih, ... POLISI pade kemane nih?
 →→→→ ja"&amp;"waban Anda PAK POLISI ..
 Nihh, POLISI Lagi RAPAT sama James Riyadi @ LippoGroup..untuk memenangkan Calon Gubernur PKI..ehh maaf ,, PDIP di Pilkada Jabar ..
 Ide Status via UMCA
 Editor © HSZ18")</f>
        <v>Tagor NAINGGOLAN CECUNGUK @ JONGOS LUHUT Banser PANJAITAN.
 Tagor INI Ketua ASOSIASI angkot YG PALING Lantang KRITIK SEGALA KEBIJAKAN GUBERNUR Anies SANDI.
 Ternyata si JAGO Komen Penyanyi “PKI” mana Penegak hukum nih, ... POLISI pade kemane nih?
 →→→→ jawaban Anda PAK POLISI ..
 Nihh, POLISI Lagi RAPAT sama James Riyadi @ LippoGroup..untuk memenangkan Calon Gubernur PKI..ehh maaf ,, PDIP di Pilkada Jabar ..
 Ide Status via UMCA
 Editor © HSZ18</v>
      </c>
    </row>
    <row r="169" ht="15.75" customHeight="1">
      <c r="A169" s="1">
        <v>51423.0</v>
      </c>
      <c r="B169" s="3">
        <v>43815.0</v>
      </c>
      <c r="C169" s="1" t="s">
        <v>503</v>
      </c>
      <c r="D169" s="5" t="s">
        <v>504</v>
      </c>
      <c r="E169" s="4" t="s">
        <v>505</v>
      </c>
      <c r="G169" s="4" t="str">
        <f>IFERROR(__xludf.DUMMYFUNCTION("GOOGLETRANSLATE(C169,""en"",""id"")"),"Dirut Garuda, Ari Askhara Adalah Anggota Anggota BIN")</f>
        <v>Dirut Garuda, Ari Askhara Adalah Anggota Anggota BIN</v>
      </c>
      <c r="H169" s="4" t="str">
        <f>IFERROR(__xludf.DUMMYFUNCTION("GOOGLETRANSLATE(D169,""en"",""id"")"),"Sebagai information
 Eks Direktur Utama Garuda I Gusti Ngurah Askhara Danadiputra (Ari Askhara) Adalah ANGGOTA BIN (Badan Intelijen Negara),")</f>
        <v>Sebagai information
 Eks Direktur Utama Garuda I Gusti Ngurah Askhara Danadiputra (Ari Askhara) Adalah ANGGOTA BIN (Badan Intelijen Negara),</v>
      </c>
    </row>
    <row r="170" ht="15.75" customHeight="1">
      <c r="A170" s="6">
        <v>54558.0</v>
      </c>
      <c r="B170" s="7">
        <v>43281.0</v>
      </c>
      <c r="C170" s="5" t="s">
        <v>506</v>
      </c>
      <c r="D170" s="5" t="s">
        <v>507</v>
      </c>
      <c r="E170" s="4" t="s">
        <v>508</v>
      </c>
      <c r="G170" s="4" t="str">
        <f>IFERROR(__xludf.DUMMYFUNCTION("GOOGLETRANSLATE(C170,""en"",""id"")"),"Polisi Desersi Menjebak Penghuni Rumah DENGAN Narkotika")</f>
        <v>Polisi Desersi Menjebak Penghuni Rumah DENGAN Narkotika</v>
      </c>
      <c r="H170" s="4" t="str">
        <f>IFERROR(__xludf.DUMMYFUNCTION("GOOGLETRANSLATE(D170,""en"",""id"")"),"Kemarin selai 15,29 wib. Saya Dibuat mengejutkan Sampai dengkul lemes. Tiba-Tiba Kedatangan Tamu 2 orangutan.")</f>
        <v>Kemarin selai 15,29 wib. Saya Dibuat mengejutkan Sampai dengkul lemes. Tiba-Tiba Kedatangan Tamu 2 orangutan.</v>
      </c>
    </row>
    <row r="171" ht="15.75" customHeight="1">
      <c r="A171" s="1">
        <v>57813.0</v>
      </c>
      <c r="B171" s="3">
        <v>44028.0</v>
      </c>
      <c r="C171" s="1" t="s">
        <v>509</v>
      </c>
      <c r="D171" s="1" t="s">
        <v>510</v>
      </c>
      <c r="E171" s="4" t="s">
        <v>511</v>
      </c>
      <c r="G171" s="4" t="str">
        <f>IFERROR(__xludf.DUMMYFUNCTION("GOOGLETRANSLATE(C171,""en"",""id"")"),"Foto Barack Obama, Anthony Fauci Dan Melinda Gates mengunjungi Pabrik coronavirus Laboratorium Cina Wuhan Tahun 2015")</f>
        <v>Foto Barack Obama, Anthony Fauci Dan Melinda Gates mengunjungi Pabrik coronavirus Laboratorium Cina Wuhan Tahun 2015</v>
      </c>
      <c r="H171" s="4" t="str">
        <f>IFERROR(__xludf.DUMMYFUNCTION("GOOGLETRANSLATE(D171,""en"",""id"")"),"Foto Dari tahun 2015. Gambar Dari lima Tahun Lalu. Laboratorium Cina Wuhan. Barack Obama, Anthony Fauci Dan Melinda Gates mengunjungi “virus Pabrik”, mungkin untuk review memeriksa Kemajuan Penelitian coronavirus")</f>
        <v>Foto Dari tahun 2015. Gambar Dari lima Tahun Lalu. Laboratorium Cina Wuhan. Barack Obama, Anthony Fauci Dan Melinda Gates mengunjungi “virus Pabrik”, mungkin untuk review memeriksa Kemajuan Penelitian coronavirus</v>
      </c>
    </row>
    <row r="172" ht="15.75" customHeight="1">
      <c r="A172" s="1">
        <v>59059.0</v>
      </c>
      <c r="B172" s="3">
        <v>43906.0</v>
      </c>
      <c r="C172" s="1" t="s">
        <v>512</v>
      </c>
      <c r="D172" s="5" t="s">
        <v>513</v>
      </c>
      <c r="E172" s="4" t="s">
        <v>514</v>
      </c>
      <c r="G172" s="4" t="str">
        <f>IFERROR(__xludf.DUMMYFUNCTION("GOOGLETRANSLATE(C172,""en"",""id"")"),"Destinasi Wisata Jogja Tertutup Dari Tgl 16-31 Maret")</f>
        <v>Destinasi Wisata Jogja Tertutup Dari Tgl 16-31 Maret</v>
      </c>
      <c r="H172" s="4" t="str">
        <f>IFERROR(__xludf.DUMMYFUNCTION("GOOGLETRANSLATE(D172,""en"",""id"")"),"Destinasi Wisata Jogja Tertutup dr tgl 16 sd 31 maret")</f>
        <v>Destinasi Wisata Jogja Tertutup dr tgl 16 sd 31 maret</v>
      </c>
    </row>
    <row r="173" ht="15.75" customHeight="1">
      <c r="A173" s="1">
        <v>77235.0</v>
      </c>
      <c r="B173" s="3">
        <v>43580.0</v>
      </c>
      <c r="C173" s="1" t="s">
        <v>515</v>
      </c>
      <c r="D173" s="1" t="s">
        <v>516</v>
      </c>
      <c r="E173" s="4" t="s">
        <v>517</v>
      </c>
      <c r="G173" s="4" t="str">
        <f>IFERROR(__xludf.DUMMYFUNCTION("GOOGLETRANSLATE(C173,""en"",""id"")"),"hasil temuan buntung Dari serbi buntung")</f>
        <v>hasil temuan buntung Dari serbi buntung</v>
      </c>
      <c r="H173" s="4" t="str">
        <f>IFERROR(__xludf.DUMMYFUNCTION("GOOGLETRANSLATE(D173,""en"",""id"")"),"Petugas “SITUNG” KPU DI, Menghitung Berdasar Pesanan, hasil temuan buntung, Dari serbi buntung")</f>
        <v>Petugas “SITUNG” KPU DI, Menghitung Berdasar Pesanan, hasil temuan buntung, Dari serbi buntung</v>
      </c>
    </row>
    <row r="174" ht="15.75" customHeight="1">
      <c r="A174" s="6">
        <v>79054.0</v>
      </c>
      <c r="B174" s="7">
        <v>43294.0</v>
      </c>
      <c r="C174" s="5" t="s">
        <v>518</v>
      </c>
      <c r="D174" s="5" t="s">
        <v>519</v>
      </c>
      <c r="E174" s="4" t="s">
        <v>520</v>
      </c>
      <c r="G174" s="4" t="str">
        <f>IFERROR(__xludf.DUMMYFUNCTION("GOOGLETRANSLATE(C174,""en"",""id"")"),"Klarifikasi Video Viral Polisi Menendang Muka Ibu-Ibu")</f>
        <v>Klarifikasi Video Viral Polisi Menendang Muka Ibu-Ibu</v>
      </c>
      <c r="H174" s="4" t="str">
        <f>IFERROR(__xludf.DUMMYFUNCTION("GOOGLETRANSLATE(D174,""en"",""id"")"),"“HEBAT YG BISA MENGHAJAR IBU IBU PASAR MINI disebuah POLISI. GARA”HP ANAKNYA tersenggol ANAK IBU TSB DAN Pecah !!!
 MUDAH”N oknum POLISI SEGERA MENEMUI JALANNYA !!!”")</f>
        <v>“HEBAT YG BISA MENGHAJAR IBU IBU PASAR MINI disebuah POLISI. GARA”HP ANAKNYA tersenggol ANAK IBU TSB DAN Pecah !!!
 MUDAH”N oknum POLISI SEGERA MENEMUI JALANNYA !!!”</v>
      </c>
    </row>
    <row r="175" ht="15.75" customHeight="1">
      <c r="A175" s="1">
        <v>79836.0</v>
      </c>
      <c r="B175" s="3">
        <v>43156.0</v>
      </c>
      <c r="C175" s="1" t="s">
        <v>521</v>
      </c>
      <c r="D175" s="5" t="s">
        <v>522</v>
      </c>
      <c r="E175" s="4" t="s">
        <v>523</v>
      </c>
      <c r="G175" s="4" t="str">
        <f>IFERROR(__xludf.DUMMYFUNCTION("GOOGLETRANSLATE(C175,""en"",""id"")"),"Satanisme Buah Disuntik Darah Mengandung HIV")</f>
        <v>Satanisme Buah Disuntik Darah Mengandung HIV</v>
      </c>
      <c r="H175" s="4" t="str">
        <f>IFERROR(__xludf.DUMMYFUNCTION("GOOGLETRANSLATE(D175,""en"",""id"")"),"PERINGATAN !!
 JIKA Andari Melihat hal buah-buahan yg d dlam'y mengandung warna Aneh merah di dalamnya, TIDAK usah d Makan KARENA sekelompok orangutan menyuntik buah DENGAN Darah Yang mengandung hiv Dan membantu DENGAN tujuan membunuh Jutaan orangutan di "&amp;"Seluruh Dunia, ITU Adalah satanisme.
 Share JIKA km Peduli ya.")</f>
        <v>PERINGATAN !!
 JIKA Andari Melihat hal buah-buahan yg d dlam'y mengandung warna Aneh merah di dalamnya, TIDAK usah d Makan KARENA sekelompok orangutan menyuntik buah DENGAN Darah Yang mengandung hiv Dan membantu DENGAN tujuan membunuh Jutaan orangutan di Seluruh Dunia, ITU Adalah satanisme.
 Share JIKA km Peduli ya.</v>
      </c>
    </row>
    <row r="176" ht="15.75" customHeight="1">
      <c r="A176" s="1">
        <v>92175.0</v>
      </c>
      <c r="B176" s="3">
        <v>43846.0</v>
      </c>
      <c r="C176" s="1" t="s">
        <v>524</v>
      </c>
      <c r="D176" s="5" t="s">
        <v>525</v>
      </c>
      <c r="E176" s="4" t="s">
        <v>526</v>
      </c>
      <c r="G176" s="4" t="str">
        <f>IFERROR(__xludf.DUMMYFUNCTION("GOOGLETRANSLATE(C176,""en"",""id"")"),"Foto Dibayar PDIP 300ribu di Suruh demo Ke Balaikota, rupanya PADA modyar Semuanya")</f>
        <v>Foto Dibayar PDIP 300ribu di Suruh demo Ke Balaikota, rupanya PADA modyar Semuanya</v>
      </c>
      <c r="H176" s="4" t="str">
        <f>IFERROR(__xludf.DUMMYFUNCTION("GOOGLETRANSLATE(D176,""en"",""id"")"),"Virus Corono udh smpe t3 antar menjadi orang yang aman”")</f>
        <v>Virus Corono udh smpe t3 antar menjadi orang yang aman”</v>
      </c>
    </row>
    <row r="177" ht="15.75" customHeight="1">
      <c r="A177" s="1">
        <v>95739.0</v>
      </c>
      <c r="B177" s="3">
        <v>43232.0</v>
      </c>
      <c r="C177" s="1" t="s">
        <v>527</v>
      </c>
      <c r="D177" s="5" t="s">
        <v>528</v>
      </c>
      <c r="E177" s="4" t="s">
        <v>529</v>
      </c>
      <c r="G177" s="4" t="str">
        <f>IFERROR(__xludf.DUMMYFUNCTION("GOOGLETRANSLATE(C177,""en"",""id"")"),"Jawaban Anda Setuju Terhadap Pertanyaan Apa Kita Setuju Dijajah Lagi? di Apel Siaga PDIP")</f>
        <v>Jawaban Anda Setuju Terhadap Pertanyaan Apa Kita Setuju Dijajah Lagi? di Apel Siaga PDIP</v>
      </c>
      <c r="H177" s="4" t="str">
        <f>IFERROR(__xludf.DUMMYFUNCTION("GOOGLETRANSLATE(D177,""en"",""id"")"),"Jawaban Anda “Setuju” Terhadap Pertanyaan “Apa Kita Setuju Dijajah Lagi?” di Apel Siaga PDIP")</f>
        <v>Jawaban Anda “Setuju” Terhadap Pertanyaan “Apa Kita Setuju Dijajah Lagi?” di Apel Siaga PDIP</v>
      </c>
    </row>
    <row r="178" ht="15.75" customHeight="1">
      <c r="A178" s="1">
        <v>99324.0</v>
      </c>
      <c r="B178" s="3">
        <v>43967.0</v>
      </c>
      <c r="C178" s="1" t="s">
        <v>530</v>
      </c>
      <c r="D178" s="1" t="s">
        <v>530</v>
      </c>
      <c r="E178" s="4" t="s">
        <v>531</v>
      </c>
      <c r="G178" s="4" t="str">
        <f>IFERROR(__xludf.DUMMYFUNCTION("GOOGLETRANSLATE(C178,""en"",""id"")"),"Wapres Rakyat Yang TIDAK Mau Bayar Iuran Kenaikan BPJS Dosanya 3 Turunan TIDAK Diampuni")</f>
        <v>Wapres Rakyat Yang TIDAK Mau Bayar Iuran Kenaikan BPJS Dosanya 3 Turunan TIDAK Diampuni</v>
      </c>
      <c r="H178" s="4" t="str">
        <f>IFERROR(__xludf.DUMMYFUNCTION("GOOGLETRANSLATE(D178,""en"",""id"")"),"Wapres Rakyat Yang TIDAK Mau Bayar Iuran Kenaikan BPJS Dosanya 3 Turunan TIDAK Diampuni")</f>
        <v>Wapres Rakyat Yang TIDAK Mau Bayar Iuran Kenaikan BPJS Dosanya 3 Turunan TIDAK Diampuni</v>
      </c>
    </row>
    <row r="179" ht="15.75" customHeight="1">
      <c r="A179" s="1">
        <v>101987.0</v>
      </c>
      <c r="B179" s="3">
        <v>43553.0</v>
      </c>
      <c r="C179" s="1" t="s">
        <v>532</v>
      </c>
      <c r="D179" s="1" t="s">
        <v>533</v>
      </c>
      <c r="E179" s="4" t="s">
        <v>534</v>
      </c>
      <c r="G179" s="4" t="str">
        <f>IFERROR(__xludf.DUMMYFUNCTION("GOOGLETRANSLATE(C179,""en"",""id"")"),"Foto di Posting Presiden Chechnya Dukung Prabowo Sandi")</f>
        <v>Foto di Posting Presiden Chechnya Dukung Prabowo Sandi</v>
      </c>
      <c r="H179" s="4" t="str">
        <f>IFERROR(__xludf.DUMMYFUNCTION("GOOGLETRANSLATE(D179,""en"",""id"")"),"Presiden Chechnya Dukung Prabowo Sandi..Kereeeennn ..")</f>
        <v>Presiden Chechnya Dukung Prabowo Sandi..Kereeeennn ..</v>
      </c>
    </row>
    <row r="180" ht="15.75" customHeight="1">
      <c r="A180" s="1">
        <v>112167.0</v>
      </c>
      <c r="B180" s="3">
        <v>43227.0</v>
      </c>
      <c r="C180" s="1" t="s">
        <v>535</v>
      </c>
      <c r="D180" s="5" t="s">
        <v>536</v>
      </c>
      <c r="E180" s="4" t="s">
        <v>537</v>
      </c>
      <c r="G180" s="4" t="str">
        <f>IFERROR(__xludf.DUMMYFUNCTION("GOOGLETRANSLATE(C180,""en"",""id"")"),"Garam TIDAK Boleh Dimasak KARENA Menjadi Racun")</f>
        <v>Garam TIDAK Boleh Dimasak KARENA Menjadi Racun</v>
      </c>
      <c r="H180" s="4" t="str">
        <f>IFERROR(__xludf.DUMMYFUNCTION("GOOGLETRANSLATE(D180,""en"",""id"")"),"[...] GARAM TIDAK boleh DIMASAK !!.
 Ingat TIDAK boleh dimasak !!!
 Kesalahan kitd (kebanyakan orangutan Indonesia) ialah kitd memasak garam Yaitu memasukkan garam Ke hearts masakan ketika masakan sedang MENDIDIH / PANAS.
 Hal tersebut akan menyebabkan ga"&amp;"ram Menjadi r4 * cun / toksik ... JIKA garam dimasak DENGAN Cara di differences, garam akan menyebabkannya ber-asid Dan memb4 * hayakan kesehatan Serta ini mengundang different penyakit, selain ITU Kandungan yodium PADA garam also akan Hilang DENGAN percu"&amp;"ma. Ingat yodium Sangat bermanfaat untuk review kesehatan Tubuh kitd [...]")</f>
        <v>[...] GARAM TIDAK boleh DIMASAK !!.
 Ingat TIDAK boleh dimasak !!!
 Kesalahan kitd (kebanyakan orangutan Indonesia) ialah kitd memasak garam Yaitu memasukkan garam Ke hearts masakan ketika masakan sedang MENDIDIH / PANAS.
 Hal tersebut akan menyebabkan garam Menjadi r4 * cun / toksik ... JIKA garam dimasak DENGAN Cara di differences, garam akan menyebabkannya ber-asid Dan memb4 * hayakan kesehatan Serta ini mengundang different penyakit, selain ITU Kandungan yodium PADA garam also akan Hilang DENGAN percuma. Ingat yodium Sangat bermanfaat untuk review kesehatan Tubuh kitd [...]</v>
      </c>
    </row>
    <row r="181" ht="15.75" customHeight="1">
      <c r="A181" s="1">
        <v>112665.0</v>
      </c>
      <c r="B181" s="3">
        <v>43146.0</v>
      </c>
      <c r="C181" s="1" t="s">
        <v>538</v>
      </c>
      <c r="D181" s="5" t="s">
        <v>539</v>
      </c>
      <c r="E181" s="4" t="s">
        <v>540</v>
      </c>
      <c r="G181" s="4" t="str">
        <f>IFERROR(__xludf.DUMMYFUNCTION("GOOGLETRANSLATE(C181,""en"",""id"")"),"Ternyata Mereka Sudah didepan Mata Badan Tegap Potongan Tentara Berbahasa Mandarin")</f>
        <v>Ternyata Mereka Sudah didepan Mata Badan Tegap Potongan Tentara Berbahasa Mandarin</v>
      </c>
      <c r="H181" s="4" t="str">
        <f>IFERROR(__xludf.DUMMYFUNCTION("GOOGLETRANSLATE(D181,""en"",""id"")"),"..ternyata ..mereka Sudah didepan mata..badan tegap Potongan tentara..berbahasa mandarin..mereka berkumpul Tepat di Pintu Keluar kedatangan..sedang dibagikan Kartu (seukuran KTP dibungkus kerta putih) Oleh org Lokal yg berbaju batik coklat..ketika sy ambi"&amp;"l bbrp gambar MRK Curiga Dan pembagian Kartu di lakukan ditempat Lain ..")</f>
        <v>..ternyata ..mereka Sudah didepan mata..badan tegap Potongan tentara..berbahasa mandarin..mereka berkumpul Tepat di Pintu Keluar kedatangan..sedang dibagikan Kartu (seukuran KTP dibungkus kerta putih) Oleh org Lokal yg berbaju batik coklat..ketika sy ambil bbrp gambar MRK Curiga Dan pembagian Kartu di lakukan ditempat Lain ..</v>
      </c>
    </row>
    <row r="182" ht="15.75" customHeight="1">
      <c r="A182" s="1">
        <v>116636.0</v>
      </c>
      <c r="B182" s="3">
        <v>43871.0</v>
      </c>
      <c r="C182" s="1" t="s">
        <v>541</v>
      </c>
      <c r="D182" s="5" t="s">
        <v>542</v>
      </c>
      <c r="E182" s="4" t="s">
        <v>543</v>
      </c>
      <c r="G182" s="4" t="str">
        <f>IFERROR(__xludf.DUMMYFUNCTION("GOOGLETRANSLATE(C182,""en"",""id"")"),"TERBONGKAR 19 BANDARA DI INDONESIA SEBAGAI JALAN MASUK EMIGRAN CHINA")</f>
        <v>TERBONGKAR 19 BANDARA DI INDONESIA SEBAGAI JALAN MASUK EMIGRAN CHINA</v>
      </c>
      <c r="H182" s="4" t="str">
        <f>IFERROR(__xludf.DUMMYFUNCTION("GOOGLETRANSLATE(D182,""en"",""id"")"),"TERBONGKAR 19 BANDARA DI INDONESIA SEBAGAI JALAN MASUK EMIGRAN CHINA SEJAK TAHUN 2014 DAN DIRAHASIAKAN OLEH REZIM Jokowi
 virus Serangan Corona Yang mematikan Telah MASUK ke Indonesia through para emigran China through 19 Bandara di Wilayah Indonesia.
 "&amp;"
 Ikatan Dokter Indonesia (IDI) telah merilis baru 1 Bandara Yang ketahuan terpapar virus Corona.
 Namun dirahasiakan Oleh Pemerintah.")</f>
        <v>TERBONGKAR 19 BANDARA DI INDONESIA SEBAGAI JALAN MASUK EMIGRAN CHINA SEJAK TAHUN 2014 DAN DIRAHASIAKAN OLEH REZIM Jokowi
 virus Serangan Corona Yang mematikan Telah MASUK ke Indonesia through para emigran China through 19 Bandara di Wilayah Indonesia.
 Ikatan Dokter Indonesia (IDI) telah merilis baru 1 Bandara Yang ketahuan terpapar virus Corona.
 Namun dirahasiakan Oleh Pemerintah.</v>
      </c>
    </row>
    <row r="183" ht="15.75" customHeight="1">
      <c r="A183" s="6">
        <v>120016.0</v>
      </c>
      <c r="B183" s="7">
        <v>43294.0</v>
      </c>
      <c r="C183" s="5" t="s">
        <v>544</v>
      </c>
      <c r="D183" s="5" t="s">
        <v>545</v>
      </c>
      <c r="E183" s="4" t="s">
        <v>546</v>
      </c>
      <c r="G183" s="4" t="str">
        <f>IFERROR(__xludf.DUMMYFUNCTION("GOOGLETRANSLATE(C183,""en"",""id"")"),"Penyebutan Adzan di Video Wawancara Oleh Penyelamat di Thailand | Sebutkan dari Adzan di Wawancara Video oleh Penyelamat di Thailand")</f>
        <v>Penyebutan Adzan di Video Wawancara Oleh Penyelamat di Thailand | Sebutkan dari Adzan di Wawancara Video oleh Penyelamat di Thailand</v>
      </c>
      <c r="H183" s="4" t="str">
        <f>IFERROR(__xludf.DUMMYFUNCTION("GOOGLETRANSLATE(D183,""en"",""id"")"),"Proses Evakuasi 11 orangutan remaja &amp; 1 orangutan guru yg Hilang &amp; terjebak di hearts gua di Perbatasan Thailand &amp; Myanmar.")</f>
        <v>Proses Evakuasi 11 orangutan remaja &amp; 1 orangutan guru yg Hilang &amp; terjebak di hearts gua di Perbatasan Thailand &amp; Myanmar.</v>
      </c>
    </row>
    <row r="184" ht="15.75" customHeight="1">
      <c r="A184" s="1">
        <v>123361.0</v>
      </c>
      <c r="B184" s="3">
        <v>44027.0</v>
      </c>
      <c r="C184" s="1" t="s">
        <v>547</v>
      </c>
      <c r="D184" s="1" t="s">
        <v>548</v>
      </c>
      <c r="E184" s="4" t="s">
        <v>549</v>
      </c>
      <c r="G184" s="4" t="str">
        <f>IFERROR(__xludf.DUMMYFUNCTION("GOOGLETRANSLATE(C184,""en"",""id"")"),"Penghasilan kena pajak Ada Yang Bakar Bendera PDIP, Kaos Gambar Banteng Semakin Go Publik Di Arab Saudi")</f>
        <v>Penghasilan kena pajak Ada Yang Bakar Bendera PDIP, Kaos Gambar Banteng Semakin Go Publik Di Arab Saudi</v>
      </c>
      <c r="H184" s="4" t="str">
        <f>IFERROR(__xludf.DUMMYFUNCTION("GOOGLETRANSLATE(D184,""en"",""id"")"),"Penghasilan kena pajak ADA Yang bakar bendera PDIP, kaos bergambar banteng Semakin pergi public Hadir di Arab Saudi.")</f>
        <v>Penghasilan kena pajak ADA Yang bakar bendera PDIP, kaos bergambar banteng Semakin pergi public Hadir di Arab Saudi.</v>
      </c>
    </row>
    <row r="185" ht="15.75" customHeight="1">
      <c r="A185" s="1">
        <v>128933.0</v>
      </c>
      <c r="B185" s="3">
        <v>43163.0</v>
      </c>
      <c r="C185" s="1" t="s">
        <v>550</v>
      </c>
      <c r="D185" s="5" t="s">
        <v>550</v>
      </c>
      <c r="E185" s="4" t="s">
        <v>551</v>
      </c>
      <c r="G185" s="4" t="str">
        <f>IFERROR(__xludf.DUMMYFUNCTION("GOOGLETRANSLATE(C185,""en"",""id"")"),"Pakar IT: 99% Video Porno DPR, Rekayasa")</f>
        <v>Pakar IT: 99% Video Porno DPR, Rekayasa</v>
      </c>
      <c r="H185" s="4" t="str">
        <f>IFERROR(__xludf.DUMMYFUNCTION("GOOGLETRANSLATE(D185,""en"",""id"")"),"Pakar IT: 99% Video Porno DPR, Rekayasa")</f>
        <v>Pakar IT: 99% Video Porno DPR, Rekayasa</v>
      </c>
    </row>
    <row r="186" ht="15.75" customHeight="1">
      <c r="A186" s="1">
        <v>129106.0</v>
      </c>
      <c r="B186" s="3">
        <v>43131.0</v>
      </c>
      <c r="C186" s="1" t="s">
        <v>552</v>
      </c>
      <c r="D186" s="5" t="s">
        <v>553</v>
      </c>
      <c r="E186" s="4" t="s">
        <v>554</v>
      </c>
      <c r="G186" s="4" t="str">
        <f>IFERROR(__xludf.DUMMYFUNCTION("GOOGLETRANSLATE(C186,""en"",""id"")"),"Presiden Jokowi: JIKA Fadli Zon Selalu Kritik Utang Pemerintahan Bagaimana JIKA DPR RI Dan DPRD dibubarkan, ...")</f>
        <v>Presiden Jokowi: JIKA Fadli Zon Selalu Kritik Utang Pemerintahan Bagaimana JIKA DPR RI Dan DPRD dibubarkan, ...</v>
      </c>
      <c r="H186" s="4" t="str">
        <f>IFERROR(__xludf.DUMMYFUNCTION("GOOGLETRANSLATE(D186,""en"",""id"")"),"Presiden Jokowi: JIKA Fadli Zon Selalu Kritik Utang Pemerintahan Bagaimana JIKA DPR RI Dan DPRD dibubarkan, Maka Indonesia Lebih, can berhemat Ratusan Triliun, Pasti Indonesia akan Bertambah Menjadi Negara Maju")</f>
        <v>Presiden Jokowi: JIKA Fadli Zon Selalu Kritik Utang Pemerintahan Bagaimana JIKA DPR RI Dan DPRD dibubarkan, Maka Indonesia Lebih, can berhemat Ratusan Triliun, Pasti Indonesia akan Bertambah Menjadi Negara Maju</v>
      </c>
    </row>
    <row r="187" ht="15.75" customHeight="1">
      <c r="A187" s="1">
        <v>131551.0</v>
      </c>
      <c r="B187" s="3">
        <v>44027.0</v>
      </c>
      <c r="C187" s="1" t="s">
        <v>555</v>
      </c>
      <c r="D187" s="1" t="s">
        <v>556</v>
      </c>
      <c r="E187" s="4" t="s">
        <v>557</v>
      </c>
      <c r="G187" s="4" t="str">
        <f>IFERROR(__xludf.DUMMYFUNCTION("GOOGLETRANSLATE(C187,""en"",""id"")"),"Video INI adalah Pusat Judi Terbesar Pertama di Arab Saudi Arabia")</f>
        <v>Video INI adalah Pusat Judi Terbesar Pertama di Arab Saudi Arabia</v>
      </c>
      <c r="H187" s="4" t="str">
        <f>IFERROR(__xludf.DUMMYFUNCTION("GOOGLETRANSLATE(D187,""en"",""id"")"),"Astagfirullahal'azim ... Mari Kita Bersama-sama berlindung ditunjukan kepada Allah swt ... INI adalah Pusat Judi Terbesar Pertama di Arab Saudi Arabia. Yang Telah di resmikan di Jeddah Oleh Fatwa Mufti Wahaby. # Khiamatsemakindekat #")</f>
        <v>Astagfirullahal'azim ... Mari Kita Bersama-sama berlindung ditunjukan kepada Allah swt ... INI adalah Pusat Judi Terbesar Pertama di Arab Saudi Arabia. Yang Telah di resmikan di Jeddah Oleh Fatwa Mufti Wahaby. # Khiamatsemakindekat #</v>
      </c>
    </row>
    <row r="188" ht="15.75" customHeight="1">
      <c r="A188" s="1">
        <v>132856.0</v>
      </c>
      <c r="B188" s="3">
        <v>43900.0</v>
      </c>
      <c r="C188" s="1" t="s">
        <v>558</v>
      </c>
      <c r="D188" s="5" t="s">
        <v>558</v>
      </c>
      <c r="E188" s="4" t="s">
        <v>559</v>
      </c>
      <c r="G188" s="4" t="str">
        <f>IFERROR(__xludf.DUMMYFUNCTION("GOOGLETRANSLATE(C188,""en"",""id"")"),"Anis sedang nyimak mendengarkan Keluhan Warganya yg Terdampak Utang")</f>
        <v>Anis sedang nyimak mendengarkan Keluhan Warganya yg Terdampak Utang</v>
      </c>
      <c r="H188" s="4" t="str">
        <f>IFERROR(__xludf.DUMMYFUNCTION("GOOGLETRANSLATE(D188,""en"",""id"")"),"Anis sedang nyimak mendengarkan Keluhan Warganya yg Terdampak Utang")</f>
        <v>Anis sedang nyimak mendengarkan Keluhan Warganya yg Terdampak Utang</v>
      </c>
    </row>
    <row r="189" ht="15.75" customHeight="1">
      <c r="A189" s="1">
        <v>132956.0</v>
      </c>
      <c r="B189" s="3">
        <v>43880.0</v>
      </c>
      <c r="C189" s="1" t="s">
        <v>560</v>
      </c>
      <c r="D189" s="5" t="s">
        <v>561</v>
      </c>
      <c r="E189" s="4" t="s">
        <v>562</v>
      </c>
      <c r="G189" s="4" t="str">
        <f>IFERROR(__xludf.DUMMYFUNCTION("GOOGLETRANSLATE(C189,""en"",""id"")"),"Foto Gambar Pemandangan Anak zaman Sekarang")</f>
        <v>Foto Gambar Pemandangan Anak zaman Sekarang</v>
      </c>
      <c r="H189" s="4" t="str">
        <f>IFERROR(__xludf.DUMMYFUNCTION("GOOGLETRANSLATE(D189,""en"",""id"")"),"Anak.e sopo se iki Kok pinter tenan lek gambar Pemandangan (Anaknya siapa Suami
 Kok pintar Sekali kalau gambar Pemandangan)")</f>
        <v>Anak.e sopo se iki Kok pinter tenan lek gambar Pemandangan (Anaknya siapa Suami
 Kok pintar Sekali kalau gambar Pemandangan)</v>
      </c>
    </row>
    <row r="190" ht="15.75" customHeight="1">
      <c r="A190" s="1">
        <v>133305.0</v>
      </c>
      <c r="B190" s="3">
        <v>43822.0</v>
      </c>
      <c r="C190" s="1" t="s">
        <v>563</v>
      </c>
      <c r="D190" s="5" t="s">
        <v>564</v>
      </c>
      <c r="E190" s="4" t="s">
        <v>565</v>
      </c>
      <c r="G190" s="4" t="str">
        <f>IFERROR(__xludf.DUMMYFUNCTION("GOOGLETRANSLATE(C190,""en"",""id"")"),"Viral Botol Minuman Meledak, Ini Klarifikasi Floridina")</f>
        <v>Viral Botol Minuman Meledak, Ini Klarifikasi Floridina</v>
      </c>
      <c r="H190" s="4" t="str">
        <f>IFERROR(__xludf.DUMMYFUNCTION("GOOGLETRANSLATE(D190,""en"",""id"")"),"Product Manager Floridina Devi Chrisnatalia mengatakan, Floridina Adalah Minuman bersifat asam, sehingga can Berpotensi untuk review meledak. Namun, Hanya Terjadi PADA botol Minuman Yang Sudah Terbuka Dan TIDAK mengikuti anjuran penyimpanan. Oleh KARENA I"&amp;"TU, Devi mengatakan, pihaknya Telah memberikan information PADA kemasan botol Floridina Untuk Segera menghabiskan Minuman hearts Waktu 24 jam Penghasilan kena pajak Dibuka. JIKA TIDAK, Minuman Yang Telah Terbuka sebaiknya Disimpan di hearts lemari es.")</f>
        <v>Product Manager Floridina Devi Chrisnatalia mengatakan, Floridina Adalah Minuman bersifat asam, sehingga can Berpotensi untuk review meledak. Namun, Hanya Terjadi PADA botol Minuman Yang Sudah Terbuka Dan TIDAK mengikuti anjuran penyimpanan. Oleh KARENA ITU, Devi mengatakan, pihaknya Telah memberikan information PADA kemasan botol Floridina Untuk Segera menghabiskan Minuman hearts Waktu 24 jam Penghasilan kena pajak Dibuka. JIKA TIDAK, Minuman Yang Telah Terbuka sebaiknya Disimpan di hearts lemari es.</v>
      </c>
    </row>
    <row r="191" ht="15.75" customHeight="1">
      <c r="A191" s="1">
        <v>133807.0</v>
      </c>
      <c r="B191" s="3">
        <v>43727.0</v>
      </c>
      <c r="C191" s="1" t="s">
        <v>566</v>
      </c>
      <c r="D191" s="5" t="s">
        <v>567</v>
      </c>
      <c r="E191" s="4" t="s">
        <v>568</v>
      </c>
      <c r="G191" s="4" t="str">
        <f>IFERROR(__xludf.DUMMYFUNCTION("GOOGLETRANSLATE(C191,""en"",""id"")"),"Pertandingan Liga 1, PSIS Semarang Vs Persebaya Diselenggarakan Tanpa Penonton")</f>
        <v>Pertandingan Liga 1, PSIS Semarang Vs Persebaya Diselenggarakan Tanpa Penonton</v>
      </c>
      <c r="H191" s="4" t="str">
        <f>IFERROR(__xludf.DUMMYFUNCTION("GOOGLETRANSLATE(D191,""en"",""id"")"),"Panitia pelaksana Pertandingan PSIS TIDAK PERNAH mengunggah berita tersebut. Mohon untuk review suporter untuk review TIDAK termakan kabar Yang TIDAK Benar. Panpel TIDAK Menjual Tiket Dan menghimbau ditunjukan kepada Seluruh suporter Baik PSIS maupun Pers"&amp;"ebaya untuk review menyaksikan Pertandingan tersebut through Tayangan Langsung di Indosiar. #PSIS,")</f>
        <v>Panitia pelaksana Pertandingan PSIS TIDAK PERNAH mengunggah berita tersebut. Mohon untuk review suporter untuk review TIDAK termakan kabar Yang TIDAK Benar. Panpel TIDAK Menjual Tiket Dan menghimbau ditunjukan kepada Seluruh suporter Baik PSIS maupun Persebaya untuk review menyaksikan Pertandingan tersebut through Tayangan Langsung di Indosiar. #PSIS,</v>
      </c>
    </row>
    <row r="192" ht="15.75" customHeight="1">
      <c r="A192" s="1">
        <v>134564.0</v>
      </c>
      <c r="B192" s="3">
        <v>43582.0</v>
      </c>
      <c r="C192" s="1" t="s">
        <v>569</v>
      </c>
      <c r="D192" s="1" t="s">
        <v>570</v>
      </c>
      <c r="E192" s="4" t="s">
        <v>571</v>
      </c>
      <c r="G192" s="4" t="str">
        <f>IFERROR(__xludf.DUMMYFUNCTION("GOOGLETRANSLATE(C192,""en"",""id"")"),"Suasana kali Sunter #AniesDimana")</f>
        <v>Suasana kali Sunter #AniesDimana</v>
      </c>
      <c r="H192" s="4" t="str">
        <f>IFERROR(__xludf.DUMMYFUNCTION("GOOGLETRANSLATE(D192,""en"",""id"")"),"Suasana kali Sunter (POS Kota) .. trus Gubernur sebagai Pemimpin ngapain?
#AniesDimana")</f>
        <v>Suasana kali Sunter (POS Kota) .. trus Gubernur sebagai Pemimpin ngapain?
#AniesDimana</v>
      </c>
    </row>
    <row r="193" ht="15.75" customHeight="1">
      <c r="A193" s="1">
        <v>134950.0</v>
      </c>
      <c r="B193" s="3">
        <v>43523.0</v>
      </c>
      <c r="C193" s="1" t="s">
        <v>572</v>
      </c>
      <c r="D193" s="1" t="s">
        <v>573</v>
      </c>
      <c r="E193" s="4" t="s">
        <v>574</v>
      </c>
      <c r="G193" s="4" t="str">
        <f>IFERROR(__xludf.DUMMYFUNCTION("GOOGLETRANSLATE(C193,""en"",""id"")"),"Kedatangan TKA Model DENGAN Rambut Cepak")</f>
        <v>Kedatangan TKA Model DENGAN Rambut Cepak</v>
      </c>
      <c r="H193" s="4" t="str">
        <f>IFERROR(__xludf.DUMMYFUNCTION("GOOGLETRANSLATE(D193,""en"",""id"")"),"Kedatangan TKA DENGAN memodelkan Rambut Cepak di Batam Dan Suta Sudah ditunggu DENGAN E-KTP Dan Vidio Tata Cara Memilih Paslon Presiden 2019-2024 Mencari Google Artikel MENGGUNAKAN Bahasa Mandarin.")</f>
        <v>Kedatangan TKA DENGAN memodelkan Rambut Cepak di Batam Dan Suta Sudah ditunggu DENGAN E-KTP Dan Vidio Tata Cara Memilih Paslon Presiden 2019-2024 Mencari Google Artikel MENGGUNAKAN Bahasa Mandarin.</v>
      </c>
    </row>
    <row r="194" ht="15.75" customHeight="1">
      <c r="A194" s="1">
        <v>138016.0</v>
      </c>
      <c r="B194" s="3">
        <v>42999.0</v>
      </c>
      <c r="C194" s="1" t="s">
        <v>575</v>
      </c>
      <c r="D194" s="5" t="s">
        <v>576</v>
      </c>
      <c r="E194" s="4" t="s">
        <v>577</v>
      </c>
      <c r="G194" s="4" t="str">
        <f>IFERROR(__xludf.DUMMYFUNCTION("GOOGLETRANSLATE(C194,""en"",""id"")"),"TRAGIS! 5 Biksu Tewas Diserang Buaya Saat Mengejar Dan Menembaki Pengungsi Rohingya")</f>
        <v>TRAGIS! 5 Biksu Tewas Diserang Buaya Saat Mengejar Dan Menembaki Pengungsi Rohingya</v>
      </c>
      <c r="H194" s="4" t="str">
        <f>IFERROR(__xludf.DUMMYFUNCTION("GOOGLETRANSLATE(D194,""en"",""id"")"),"Bagi Etnis Rohingya Yang melarikan Diri Ke Bangladesh, Peluang selamat maupun Tewas sama besarnya. Sungai Naf maupun Teluk Benggala berarus deras Dan Penuh buaya. Ditambah kejaran Dan berondongan peluru Militer Dan biksu Pengikut Wirathu .....")</f>
        <v>Bagi Etnis Rohingya Yang melarikan Diri Ke Bangladesh, Peluang selamat maupun Tewas sama besarnya. Sungai Naf maupun Teluk Benggala berarus deras Dan Penuh buaya. Ditambah kejaran Dan berondongan peluru Militer Dan biksu Pengikut Wirathu .....</v>
      </c>
    </row>
    <row r="195" ht="15.75" customHeight="1">
      <c r="A195" s="1">
        <v>139581.0</v>
      </c>
      <c r="B195" s="3">
        <v>44040.0</v>
      </c>
      <c r="C195" s="1" t="s">
        <v>578</v>
      </c>
      <c r="D195" s="1" t="s">
        <v>579</v>
      </c>
      <c r="E195" s="4" t="s">
        <v>580</v>
      </c>
      <c r="G195" s="4" t="str">
        <f>IFERROR(__xludf.DUMMYFUNCTION("GOOGLETRANSLATE(C195,""en"",""id"")"),"Awas Hati-hati Apa Yang disemprotkan FPI Adalah Virus Corona")</f>
        <v>Awas Hati-hati Apa Yang disemprotkan FPI Adalah Virus Corona</v>
      </c>
      <c r="H195" s="4" t="str">
        <f>IFERROR(__xludf.DUMMYFUNCTION("GOOGLETRANSLATE(D195,""en"",""id"")"),"AWAS hati2 YANG DIMSEMPROTKAN FPI Adalah VIRUS CORONA !!!!!")</f>
        <v>AWAS hati2 YANG DIMSEMPROTKAN FPI Adalah VIRUS CORONA !!!!!</v>
      </c>
    </row>
    <row r="196" ht="15.75" customHeight="1">
      <c r="A196" s="1">
        <v>148165.0</v>
      </c>
      <c r="B196" s="3">
        <v>44003.0</v>
      </c>
      <c r="C196" s="1" t="s">
        <v>581</v>
      </c>
      <c r="D196" s="1" t="s">
        <v>582</v>
      </c>
      <c r="E196" s="4" t="s">
        <v>583</v>
      </c>
      <c r="G196" s="4" t="str">
        <f>IFERROR(__xludf.DUMMYFUNCTION("GOOGLETRANSLATE(C196,""en"",""id"")"),"* Menurut Laporan WHO, Corona Virus Adalah Yang memucat Banyak Bertahan di lapisan tebal kulit kubis")</f>
        <v>* Menurut Laporan WHO, Corona Virus Adalah Yang memucat Banyak Bertahan di lapisan tebal kulit kubis</v>
      </c>
      <c r="H196" s="4" t="str">
        <f>IFERROR(__xludf.DUMMYFUNCTION("GOOGLETRANSLATE(D196,""en"",""id"")"),"kamu dengar * Menurut Laporan WHO, Corona Virus Adalah Yang memucat Banyak Bertahan di lapisan tebal kulit kubis. Di mana pun virus Penyanyi Tinggal selama 9-12 jam di Tempat Lain, di kubis virus Penyanyi Tetap Lebih Dari 30 jam.")</f>
        <v>kamu dengar * Menurut Laporan WHO, Corona Virus Adalah Yang memucat Banyak Bertahan di lapisan tebal kulit kubis. Di mana pun virus Penyanyi Tinggal selama 9-12 jam di Tempat Lain, di kubis virus Penyanyi Tetap Lebih Dari 30 jam.</v>
      </c>
    </row>
    <row r="197" ht="15.75" customHeight="1">
      <c r="A197" s="1">
        <v>150607.0</v>
      </c>
      <c r="B197" s="3">
        <v>43650.0</v>
      </c>
      <c r="C197" s="1" t="s">
        <v>584</v>
      </c>
      <c r="D197" s="1" t="s">
        <v>585</v>
      </c>
      <c r="E197" s="4" t="s">
        <v>586</v>
      </c>
      <c r="G197" s="4" t="str">
        <f>IFERROR(__xludf.DUMMYFUNCTION("GOOGLETRANSLATE(C197,""en"",""id"")"),"CEK FAKTA: Presiden Turki Erdogan Tak Akui Kemenangan Jokowi di Pilpres?")</f>
        <v>CEK FAKTA: Presiden Turki Erdogan Tak Akui Kemenangan Jokowi di Pilpres?</v>
      </c>
      <c r="H197" s="4" t="str">
        <f>IFERROR(__xludf.DUMMYFUNCTION("GOOGLETRANSLATE(D197,""en"",""id"")"),"Erdogan TIDAK PERNAH Akui Kemenangan Jokowi")</f>
        <v>Erdogan TIDAK PERNAH Akui Kemenangan Jokowi</v>
      </c>
    </row>
    <row r="198" ht="15.75" customHeight="1">
      <c r="A198" s="1">
        <v>154972.0</v>
      </c>
      <c r="B198" s="3">
        <v>42742.0</v>
      </c>
      <c r="C198" s="1" t="s">
        <v>587</v>
      </c>
      <c r="D198" s="5" t="s">
        <v>588</v>
      </c>
      <c r="E198" s="4" t="s">
        <v>589</v>
      </c>
      <c r="G198" s="4" t="str">
        <f>IFERROR(__xludf.DUMMYFUNCTION("GOOGLETRANSLATE(C198,""en"",""id"")"),"Laetrile alias amygdalin Adalah Vitamin B17, Dan Satu-Satunya Obat Yang Diperlukan Untuk sembuhkan Kanker")</f>
        <v>Laetrile alias amygdalin Adalah Vitamin B17, Dan Satu-Satunya Obat Yang Diperlukan Untuk sembuhkan Kanker</v>
      </c>
      <c r="H198" s="4" t="str">
        <f>IFERROR(__xludf.DUMMYFUNCTION("GOOGLETRANSLATE(D198,""en"",""id"")"),"Ketahulah: Tidak ADA penyakit Yang disebut Kanker. Kanker Timbul Hanya KARENA terjadinya Kekurangan vitamin B17. TIDAK ADA penyebab lainnya.")</f>
        <v>Ketahulah: Tidak ADA penyakit Yang disebut Kanker. Kanker Timbul Hanya KARENA terjadinya Kekurangan vitamin B17. TIDAK ADA penyebab lainnya.</v>
      </c>
    </row>
    <row r="199" ht="15.75" customHeight="1">
      <c r="A199" s="1">
        <v>156443.0</v>
      </c>
      <c r="B199" s="3">
        <v>43993.0</v>
      </c>
      <c r="C199" s="1" t="s">
        <v>590</v>
      </c>
      <c r="D199" s="1" t="s">
        <v>591</v>
      </c>
      <c r="E199" s="4" t="s">
        <v>592</v>
      </c>
      <c r="G199" s="4" t="str">
        <f>IFERROR(__xludf.DUMMYFUNCTION("GOOGLETRANSLATE(C199,""en"",""id"")"),"Seorang Pasien Kanker melemparkan Uang di Seluruh Koridor rumah sakit")</f>
        <v>Seorang Pasien Kanker melemparkan Uang di Seluruh Koridor rumah sakit</v>
      </c>
      <c r="H199" s="4" t="str">
        <f>IFERROR(__xludf.DUMMYFUNCTION("GOOGLETRANSLATE(D199,""en"",""id"")"),"KETIKA HARTA BUKANLAH Segalanya Poto Penyanyi diambil di rumah sakit habrin (Tiongkok), Seorang Pasien Kanker membawa tas Penuh Uang meminta Dokter menyelamatkan hidupnya Dan dia Punya Banyak Uang untuk review membayarnya .. TAPI Dokter Bilang dia TIDAK c"&amp;"an melakukan apapun KARENA kankernya Sudah stadion Akhir .. Dia Begitu marah Dan frustasi sehingga besarbesaran melemparkan Uang di Seluruh Koridor rumah sakit. Sambil berteriak:. ‘APA gunanya memiliki Uang ... !!! Apa gunanya memiliki Uang !!!! Uang TIDA"&amp;"K DAPAT Membeli kesehatan, uang TIDAK DAPAT Membeli Waktu, uang TIDAK DAPAT Membeli kehidupan. Sungguh Pelajaran Bagi Kita Untuk selau Menjaga kesehatan, Beramal Kebaikan demi Bekal Menuju akhirat Dan Berdoa, Supaya Umur kitd bermanfaat Bagi Orang Lain .."&amp;" Meskipun Pendek ataupun Panjang ..")</f>
        <v>KETIKA HARTA BUKANLAH Segalanya Poto Penyanyi diambil di rumah sakit habrin (Tiongkok), Seorang Pasien Kanker membawa tas Penuh Uang meminta Dokter menyelamatkan hidupnya Dan dia Punya Banyak Uang untuk review membayarnya .. TAPI Dokter Bilang dia TIDAK can melakukan apapun KARENA kankernya Sudah stadion Akhir .. Dia Begitu marah Dan frustasi sehingga besarbesaran melemparkan Uang di Seluruh Koridor rumah sakit. Sambil berteriak:. ‘APA gunanya memiliki Uang ... !!! Apa gunanya memiliki Uang !!!! Uang TIDAK DAPAT Membeli kesehatan, uang TIDAK DAPAT Membeli Waktu, uang TIDAK DAPAT Membeli kehidupan. Sungguh Pelajaran Bagi Kita Untuk selau Menjaga kesehatan, Beramal Kebaikan demi Bekal Menuju akhirat Dan Berdoa, Supaya Umur kitd bermanfaat Bagi Orang Lain .. Meskipun Pendek ataupun Panjang ..</v>
      </c>
    </row>
    <row r="200" ht="15.75" customHeight="1">
      <c r="A200" s="1">
        <v>159264.0</v>
      </c>
      <c r="B200" s="3">
        <v>43569.0</v>
      </c>
      <c r="C200" s="1" t="s">
        <v>593</v>
      </c>
      <c r="D200" s="1" t="s">
        <v>594</v>
      </c>
      <c r="E200" s="4" t="s">
        <v>595</v>
      </c>
      <c r="G200" s="4" t="str">
        <f>IFERROR(__xludf.DUMMYFUNCTION("GOOGLETRANSLATE(C200,""en"",""id"")"),"also di Monas Dan Bundaran HI")</f>
        <v>also di Monas Dan Bundaran HI</v>
      </c>
      <c r="H200" s="4" t="str">
        <f>IFERROR(__xludf.DUMMYFUNCTION("GOOGLETRANSLATE(D200,""en"",""id"")"),"Dasyat .... Buka Saja di GBK, TAPI also di Monas Dan Bundaran HI. Masyarakat Tetap optimis, society Tetap Yakin Indonesia TIDAK akan Bubar, society Tetap Ingin melanjutkan hasil temuan Dari kerja keras Bersama yg Belum selsai, society Tetap Yakin Indonesi"&amp;"a akan Menjadi No 1 ...... Jangan kasih kendor, Terus gas pol untuk Indonesia Maju")</f>
        <v>Dasyat .... Buka Saja di GBK, TAPI also di Monas Dan Bundaran HI. Masyarakat Tetap optimis, society Tetap Yakin Indonesia TIDAK akan Bubar, society Tetap Ingin melanjutkan hasil temuan Dari kerja keras Bersama yg Belum selsai, society Tetap Yakin Indonesia akan Menjadi No 1 ...... Jangan kasih kendor, Terus gas pol untuk Indonesia Maju</v>
      </c>
    </row>
    <row r="201" ht="15.75" customHeight="1">
      <c r="A201" s="1">
        <v>163020.0</v>
      </c>
      <c r="B201" s="3">
        <v>42773.0</v>
      </c>
      <c r="C201" s="1" t="s">
        <v>596</v>
      </c>
      <c r="D201" s="5" t="s">
        <v>597</v>
      </c>
      <c r="E201" s="4" t="s">
        <v>598</v>
      </c>
      <c r="G201" s="4" t="str">
        <f>IFERROR(__xludf.DUMMYFUNCTION("GOOGLETRANSLATE(C201,""en"",""id"")"),"Tips Terhindar Dari Informasi dan Berita Palsu")</f>
        <v>Tips Terhindar Dari Informasi dan Berita Palsu</v>
      </c>
      <c r="H201" s="4" t="str">
        <f>IFERROR(__xludf.DUMMYFUNCTION("GOOGLETRANSLATE(D201,""en"",""id"")"),"Informasi dan berita Palsu tersebar Luas di different Sumber. Untuk terhindar Dari information Yang shalat, ADA beberapa Hal Yang Harus dilakukan. Berikut beberapa Hal Yang Harus dilakukan agar terhindar Dari Informasi dan berita Palsu:")</f>
        <v>Informasi dan berita Palsu tersebar Luas di different Sumber. Untuk terhindar Dari information Yang shalat, ADA beberapa Hal Yang Harus dilakukan. Berikut beberapa Hal Yang Harus dilakukan agar terhindar Dari Informasi dan berita Palsu:</v>
      </c>
    </row>
    <row r="202" ht="15.75" customHeight="1">
      <c r="A202" s="1">
        <v>165464.0</v>
      </c>
      <c r="B202" s="3">
        <v>43911.0</v>
      </c>
      <c r="C202" s="1" t="s">
        <v>599</v>
      </c>
      <c r="D202" s="5" t="s">
        <v>599</v>
      </c>
      <c r="E202" s="4" t="s">
        <v>600</v>
      </c>
      <c r="G202" s="4" t="str">
        <f>IFERROR(__xludf.DUMMYFUNCTION("GOOGLETRANSLATE(C202,""en"",""id"")"),"DKI Jakarta Mulai Besok Lock bawah Warga di Luar Jakarta TIDAK dibolehkan MASUK kecuali ADA Izin Polisi.")</f>
        <v>DKI Jakarta Mulai Besok Lock bawah Warga di Luar Jakarta TIDAK dibolehkan MASUK kecuali ADA Izin Polisi.</v>
      </c>
      <c r="H202" s="4" t="str">
        <f>IFERROR(__xludf.DUMMYFUNCTION("GOOGLETRANSLATE(D202,""en"",""id"")"),"DKI Jakarta Mulai Besok Lock bawah Warga di Luar Jakarta TIDAK dibolehkan MASUK kecuali ADA Izin Polisi.")</f>
        <v>DKI Jakarta Mulai Besok Lock bawah Warga di Luar Jakarta TIDAK dibolehkan MASUK kecuali ADA Izin Polisi.</v>
      </c>
    </row>
    <row r="203" ht="15.75" customHeight="1">
      <c r="A203" s="1">
        <v>178059.0</v>
      </c>
      <c r="B203" s="3">
        <v>43166.0</v>
      </c>
      <c r="C203" s="1" t="s">
        <v>601</v>
      </c>
      <c r="D203" s="5" t="s">
        <v>602</v>
      </c>
      <c r="E203" s="4" t="s">
        <v>603</v>
      </c>
      <c r="G203" s="4" t="str">
        <f>IFERROR(__xludf.DUMMYFUNCTION("GOOGLETRANSLATE(C203,""en"",""id"")"),"7 Tips Menyaring Hoax di Media Sosial")</f>
        <v>7 Tips Menyaring Hoax di Media Sosial</v>
      </c>
      <c r="H203" s="4" t="str">
        <f>IFERROR(__xludf.DUMMYFUNCTION("GOOGLETRANSLATE(D203,""en"",""id"")"),"7 Tips Ampuh Menyaring Hoax di Media Sosial!
 1. Siapa Yang Membagikannya [...]
 2. Baca Judulnya [...].
 3. Baca Narasi postingannya [...]
 4. Lihat Alamat URL-nya [...].
 5. Lihat Nama Penulis Dan Susunan Tim redaksinya [...]
 6. Isi Artikel hearts Port"&amp;"al Yang Dibagikan TIDAK Sejalan DENGAN Narasi Postingan Dan Judulnya [...]
 7. Sumber Tulisan TIDAK Jelas [...]")</f>
        <v>7 Tips Ampuh Menyaring Hoax di Media Sosial!
 1. Siapa Yang Membagikannya [...]
 2. Baca Judulnya [...].
 3. Baca Narasi postingannya [...]
 4. Lihat Alamat URL-nya [...].
 5. Lihat Nama Penulis Dan Susunan Tim redaksinya [...]
 6. Isi Artikel hearts Portal Yang Dibagikan TIDAK Sejalan DENGAN Narasi Postingan Dan Judulnya [...]
 7. Sumber Tulisan TIDAK Jelas [...]</v>
      </c>
    </row>
    <row r="204" ht="15.75" customHeight="1">
      <c r="A204" s="1">
        <v>178993.0</v>
      </c>
      <c r="B204" s="3">
        <v>42989.0</v>
      </c>
      <c r="C204" s="1" t="s">
        <v>604</v>
      </c>
      <c r="D204" s="5" t="s">
        <v>605</v>
      </c>
      <c r="E204" s="4" t="s">
        <v>606</v>
      </c>
      <c r="G204" s="4" t="str">
        <f>IFERROR(__xludf.DUMMYFUNCTION("GOOGLETRANSLATE(C204,""en"",""id"")"),"Kota Myanmar Menjadi kota terkutuk Akibat perbuatannya ...")</f>
        <v>Kota Myanmar Menjadi kota terkutuk Akibat perbuatannya ...</v>
      </c>
      <c r="H204" s="4" t="str">
        <f>IFERROR(__xludf.DUMMYFUNCTION("GOOGLETRANSLATE(D204,""en"",""id"")"),"Kota Myanmar Menjadi kota terkutuk Akibat perbuatannya
 Allah memberikan Badai ... .. JIKA Andari islam komen Aamiin, ya Allah Lindungilah Saudara islam Kami Di Seluruh Dunia Aamiin
 JIKA Andari Islam bagikan / share !!”")</f>
        <v>Kota Myanmar Menjadi kota terkutuk Akibat perbuatannya
 Allah memberikan Badai ... .. JIKA Andari islam komen Aamiin, ya Allah Lindungilah Saudara islam Kami Di Seluruh Dunia Aamiin
 JIKA Andari Islam bagikan / share !!”</v>
      </c>
    </row>
    <row r="205" ht="15.75" customHeight="1">
      <c r="A205" s="1">
        <v>179775.0</v>
      </c>
      <c r="B205" s="3">
        <v>42701.0</v>
      </c>
      <c r="C205" s="1" t="s">
        <v>607</v>
      </c>
      <c r="D205" s="5" t="s">
        <v>608</v>
      </c>
      <c r="E205" s="4" t="s">
        <v>609</v>
      </c>
      <c r="G205" s="4" t="str">
        <f>IFERROR(__xludf.DUMMYFUNCTION("GOOGLETRANSLATE(C205,""en"",""id"")"),"Penculik Anak Berpakaian Mukena Putih di Bekasi")</f>
        <v>Penculik Anak Berpakaian Mukena Putih di Bekasi</v>
      </c>
      <c r="H205" s="4" t="str">
        <f>IFERROR(__xludf.DUMMYFUNCTION("GOOGLETRANSLATE(D205,""en"",""id"")"),"buat yg Punya Anak hati hati ya terutama buat Daerah bekasi, pondok timur, alamanda, babakan, mutiara gading timur ..lagi distributes Seorang wanita memakai mukena putih sedang mengincar anak anak untuk review di Culik dan DI Kembalikan dalem Waktu 3 hari"&amp;" DENGAN keadaan lemas Dan pucat karna shalat Satu organ Tubuh nya di ambil .. tolong di share yy kawan ..")</f>
        <v>buat yg Punya Anak hati hati ya terutama buat Daerah bekasi, pondok timur, alamanda, babakan, mutiara gading timur ..lagi distributes Seorang wanita memakai mukena putih sedang mengincar anak anak untuk review di Culik dan DI Kembalikan dalem Waktu 3 hari DENGAN keadaan lemas Dan pucat karna shalat Satu organ Tubuh nya di ambil .. tolong di share yy kawan ..</v>
      </c>
    </row>
    <row r="206" ht="15.75" customHeight="1">
      <c r="A206" s="1">
        <v>179893.0</v>
      </c>
      <c r="B206" s="3">
        <v>42646.0</v>
      </c>
      <c r="C206" s="1" t="s">
        <v>610</v>
      </c>
      <c r="D206" s="5" t="s">
        <v>611</v>
      </c>
      <c r="E206" s="4" t="s">
        <v>612</v>
      </c>
      <c r="G206" s="4" t="str">
        <f>IFERROR(__xludf.DUMMYFUNCTION("GOOGLETRANSLATE(C206,""en"",""id"")"),"Google Ubah Foke Jadi Ahok di Sungai Bersih Jakarta")</f>
        <v>Google Ubah Foke Jadi Ahok di Sungai Bersih Jakarta</v>
      </c>
      <c r="H206" s="4" t="str">
        <f>IFERROR(__xludf.DUMMYFUNCTION("GOOGLETRANSLATE(D206,""en"",""id"")"),"Kata orangutan Penyanyi kerjaan tim maya nya Ahok .. Bener ga sih? Hoax APA cuma kebetulan ..")</f>
        <v>Kata orangutan Penyanyi kerjaan tim maya nya Ahok .. Bener ga sih? Hoax APA cuma kebetulan ..</v>
      </c>
    </row>
    <row r="207" ht="15.75" customHeight="1">
      <c r="A207" s="1">
        <v>182109.0</v>
      </c>
      <c r="B207" s="3">
        <v>43880.0</v>
      </c>
      <c r="C207" s="1" t="s">
        <v>613</v>
      </c>
      <c r="D207" s="5" t="s">
        <v>614</v>
      </c>
      <c r="E207" s="4" t="s">
        <v>615</v>
      </c>
      <c r="G207" s="4" t="str">
        <f>IFERROR(__xludf.DUMMYFUNCTION("GOOGLETRANSLATE(C207,""en"",""id"")"),"Video Seorang Pria Di Inggris Yang Membenci Islam Memecahkan Kaca Jendela Masjid")</f>
        <v>Video Seorang Pria Di Inggris Yang Membenci Islam Memecahkan Kaca Jendela Masjid</v>
      </c>
      <c r="H207" s="4" t="str">
        <f>IFERROR(__xludf.DUMMYFUNCTION("GOOGLETRANSLATE(D207,""en"",""id"")"),"Seorang Pria Di Inggris Yang Membenci Islam Memecahkan Kaca Jendela Masjid, Namun Allah Langsung Membalasnya. Tonton Videonya Sampai Selesai.")</f>
        <v>Seorang Pria Di Inggris Yang Membenci Islam Memecahkan Kaca Jendela Masjid, Namun Allah Langsung Membalasnya. Tonton Videonya Sampai Selesai.</v>
      </c>
    </row>
    <row r="208" ht="15.75" customHeight="1">
      <c r="A208" s="1">
        <v>183405.0</v>
      </c>
      <c r="B208" s="3">
        <v>43647.0</v>
      </c>
      <c r="C208" s="1" t="s">
        <v>616</v>
      </c>
      <c r="D208" s="1" t="s">
        <v>617</v>
      </c>
      <c r="E208" s="4" t="s">
        <v>618</v>
      </c>
      <c r="G208" s="4" t="str">
        <f>IFERROR(__xludf.DUMMYFUNCTION("GOOGLETRANSLATE(C208,""en"",""id"")"),"deaign Rumah yg Cukup Terjangkau")</f>
        <v>deaign Rumah yg Cukup Terjangkau</v>
      </c>
      <c r="H208" s="4" t="str">
        <f>IFERROR(__xludf.DUMMYFUNCTION("GOOGLETRANSLATE(D208,""en"",""id"")"),"Inilah deaign Rumah yg Cukup Terjangkau, Tanpa Riba 100% Tanpa BI Checking Dan Tanpa parties Bank. Harga TIDAK Sampai Milyaran Mulai 250jt - 400jt DP 35% itupun DPnya can dicicil, Pembangunan penuh DP, amanah Dan can dipertanggung jawabkan. Sudah Tanpa Ri"&amp;"ba Bonus TV 20 ""”")</f>
        <v>Inilah deaign Rumah yg Cukup Terjangkau, Tanpa Riba 100% Tanpa BI Checking Dan Tanpa parties Bank. Harga TIDAK Sampai Milyaran Mulai 250jt - 400jt DP 35% itupun DPnya can dicicil, Pembangunan penuh DP, amanah Dan can dipertanggung jawabkan. Sudah Tanpa Riba Bonus TV 20 "”</v>
      </c>
    </row>
    <row r="209" ht="15.75" customHeight="1">
      <c r="A209" s="1">
        <v>184592.0</v>
      </c>
      <c r="B209" s="3">
        <v>43445.0</v>
      </c>
      <c r="C209" s="1" t="s">
        <v>619</v>
      </c>
      <c r="D209" s="1" t="s">
        <v>620</v>
      </c>
      <c r="E209" s="4" t="s">
        <v>621</v>
      </c>
      <c r="G209" s="4" t="str">
        <f>IFERROR(__xludf.DUMMYFUNCTION("GOOGLETRANSLATE(C209,""en"",""id"")"),"Klarifikasi Perpusnas Terkait Undangan Temu Wicara ISBN Tahun 2018 PADA 12 - 13 Desember di Jakarta")</f>
        <v>Klarifikasi Perpusnas Terkait Undangan Temu Wicara ISBN Tahun 2018 PADA 12 - 13 Desember di Jakarta</v>
      </c>
      <c r="H209" s="4" t="str">
        <f>IFERROR(__xludf.DUMMYFUNCTION("GOOGLETRANSLATE(D209,""en"",""id"")"),"Selamat malam #SahabatPustaka, Mimim MENERIMA berita bohongterkait activities di Perpusnas. Distributes Surat Yang menginformasikan Acara “Temu Wicara ISBN Tahun 2018” PADA Rabu-Kamis, 12-13 Desember 2018 di Hotel Bidakara, Jakarta. Dipastikan Penyanyi Ad"&amp;"alah XX. Sebagai Informasi, activities Temu Wicara DENGAN Penerbit Sudah dilaksanakan PADA Rabu, 5 Desember 2018 di Aula Perpusnas Salemba, Jakarta. Kepada #SahabatPustaka Yang MENERIMA surat undangan Serupa, sebaiknya diabaikan Saja yah. Salam Literasi !"&amp;",")</f>
        <v>Selamat malam #SahabatPustaka, Mimim MENERIMA berita bohongterkait activities di Perpusnas. Distributes Surat Yang menginformasikan Acara “Temu Wicara ISBN Tahun 2018” PADA Rabu-Kamis, 12-13 Desember 2018 di Hotel Bidakara, Jakarta. Dipastikan Penyanyi Adalah XX. Sebagai Informasi, activities Temu Wicara DENGAN Penerbit Sudah dilaksanakan PADA Rabu, 5 Desember 2018 di Aula Perpusnas Salemba, Jakarta. Kepada #SahabatPustaka Yang MENERIMA surat undangan Serupa, sebaiknya diabaikan Saja yah. Salam Literasi !,</v>
      </c>
    </row>
    <row r="210" ht="15.75" customHeight="1">
      <c r="A210" s="6">
        <v>193624.0</v>
      </c>
      <c r="B210" s="6" t="s">
        <v>622</v>
      </c>
      <c r="C210" s="5" t="s">
        <v>623</v>
      </c>
      <c r="D210" s="5" t="s">
        <v>624</v>
      </c>
      <c r="E210" s="4" t="s">
        <v>625</v>
      </c>
      <c r="G210" s="4" t="str">
        <f>IFERROR(__xludf.DUMMYFUNCTION("GOOGLETRANSLATE(C210,""en"",""id"")"),"BMKG Bantah Gempa Lombok DAPAT Picu Gempa Megatrhust di Selatan Jawa - Selat Sunda")</f>
        <v>BMKG Bantah Gempa Lombok DAPAT Picu Gempa Megatrhust di Selatan Jawa - Selat Sunda</v>
      </c>
      <c r="H210" s="4" t="str">
        <f>IFERROR(__xludf.DUMMYFUNCTION("GOOGLETRANSLATE(D210,""en"",""id"")"),"Penjelasan BMKG TERKAIT VIDEO VIRUS Mengenai gempa megathrust JAKARTA YANG DIKAITKAN DENGAN Peristiwa gempa LOMBOK M = 6,4")</f>
        <v>Penjelasan BMKG TERKAIT VIDEO VIRUS Mengenai gempa megathrust JAKARTA YANG DIKAITKAN DENGAN Peristiwa gempa LOMBOK M = 6,4</v>
      </c>
    </row>
    <row r="211" ht="15.75" customHeight="1">
      <c r="A211" s="1">
        <v>198670.0</v>
      </c>
      <c r="B211" s="3">
        <v>43845.0</v>
      </c>
      <c r="C211" s="1" t="s">
        <v>626</v>
      </c>
      <c r="D211" s="5" t="s">
        <v>627</v>
      </c>
      <c r="E211" s="4" t="s">
        <v>628</v>
      </c>
      <c r="G211" s="4" t="str">
        <f>IFERROR(__xludf.DUMMYFUNCTION("GOOGLETRANSLATE(C211,""en"",""id"")"),"Foto-Foto Pemusnahan Al-Quan, Karpet Dan Segala Sesuatu Yang berkaitan Mencari Google Artikel Islam di Turkestan Timur")</f>
        <v>Foto-Foto Pemusnahan Al-Quan, Karpet Dan Segala Sesuatu Yang berkaitan Mencari Google Artikel Islam di Turkestan Timur</v>
      </c>
      <c r="H211" s="4" t="str">
        <f>IFERROR(__xludf.DUMMYFUNCTION("GOOGLETRANSLATE(D211,""en"",""id"")"),"Cina Membakar Al-Quran, kitab kitab agama, karpet, Dan Segala Sesuatu Yang berkaitan DENGAN Islam di Turkestan Timur!
 Ketika Al-Qur'an Dibakar di eropa, Dunia Bangkit Dan Semua orangutan industri tahu. Adapun Turkestan Timur, RIBUAN Al-Qur'an Terbakar Da"&amp;"n TIDAK ADA Yang menyesalinya.")</f>
        <v>Cina Membakar Al-Quran, kitab kitab agama, karpet, Dan Segala Sesuatu Yang berkaitan DENGAN Islam di Turkestan Timur!
 Ketika Al-Qur'an Dibakar di eropa, Dunia Bangkit Dan Semua orangutan industri tahu. Adapun Turkestan Timur, RIBUAN Al-Qur'an Terbakar Dan TIDAK ADA Yang menyesalinya.</v>
      </c>
    </row>
    <row r="212" ht="15.75" customHeight="1">
      <c r="A212" s="1">
        <v>199086.0</v>
      </c>
      <c r="B212" s="3">
        <v>43776.0</v>
      </c>
      <c r="C212" s="1" t="s">
        <v>629</v>
      </c>
      <c r="D212" s="5" t="s">
        <v>630</v>
      </c>
      <c r="E212" s="4" t="s">
        <v>631</v>
      </c>
      <c r="G212" s="4" t="str">
        <f>IFERROR(__xludf.DUMMYFUNCTION("GOOGLETRANSLATE(C212,""en"",""id"")"),"pancasila di ubah jdi bahasa cina")</f>
        <v>pancasila di ubah jdi bahasa cina</v>
      </c>
      <c r="H212" s="4" t="str">
        <f>IFERROR(__xludf.DUMMYFUNCTION("GOOGLETRANSLATE(D212,""en"",""id"")"),"Pak @jokowi yg mulia. Bisa ngga Jelaskan
 Ada apa dngan Kapolri di Indonesia Suami
 Knpa pancasila di ubah jdi bahasa cina. Saya ngga ikhlas pak. Yg mndirikan pancasila tuh para ulama. Knapa jdi Berubah bahasa Asing begini. Miris pak di dngernya")</f>
        <v>Pak @jokowi yg mulia. Bisa ngga Jelaskan
 Ada apa dngan Kapolri di Indonesia Suami
 Knpa pancasila di ubah jdi bahasa cina. Saya ngga ikhlas pak. Yg mndirikan pancasila tuh para ulama. Knapa jdi Berubah bahasa Asing begini. Miris pak di dngernya</v>
      </c>
    </row>
    <row r="213" ht="15.75" customHeight="1">
      <c r="A213" s="1">
        <v>203715.0</v>
      </c>
      <c r="B213" s="3">
        <v>42863.0</v>
      </c>
      <c r="C213" s="1" t="s">
        <v>632</v>
      </c>
      <c r="D213" s="5" t="s">
        <v>633</v>
      </c>
      <c r="E213" s="4" t="s">
        <v>634</v>
      </c>
      <c r="G213" s="4" t="str">
        <f>IFERROR(__xludf.DUMMYFUNCTION("GOOGLETRANSLATE(C213,""en"",""id"")"),"EMPAT ANGGOTA FPI LAKUKAN Pencurian DI JAKARTA")</f>
        <v>EMPAT ANGGOTA FPI LAKUKAN Pencurian DI JAKARTA</v>
      </c>
      <c r="H213" s="4" t="str">
        <f>IFERROR(__xludf.DUMMYFUNCTION("GOOGLETRANSLATE(D213,""en"",""id"")"),"BERDALIH MELAKUKAN Penyapuan 4 DARI 6 ANGGOTA ORMAS FPI INI MELAKUKAN Pencurian DI KAMAR HOTEL DI JAKARTA")</f>
        <v>BERDALIH MELAKUKAN Penyapuan 4 DARI 6 ANGGOTA ORMAS FPI INI MELAKUKAN Pencurian DI KAMAR HOTEL DI JAKARTA</v>
      </c>
    </row>
    <row r="214" ht="15.75" customHeight="1">
      <c r="A214" s="6">
        <v>210225.0</v>
      </c>
      <c r="B214" s="7">
        <v>43279.0</v>
      </c>
      <c r="C214" s="5" t="s">
        <v>635</v>
      </c>
      <c r="D214" s="5" t="s">
        <v>636</v>
      </c>
      <c r="E214" s="4" t="s">
        <v>637</v>
      </c>
      <c r="G214" s="4" t="str">
        <f>IFERROR(__xludf.DUMMYFUNCTION("GOOGLETRANSLATE(C214,""en"",""id"")"),"SMRC Bantah Lakukan Cepat Hitung untuk review Pilbup Pinrang")</f>
        <v>SMRC Bantah Lakukan Cepat Hitung untuk review Pilbup Pinrang</v>
      </c>
      <c r="H214" s="4" t="str">
        <f>IFERROR(__xludf.DUMMYFUNCTION("GOOGLETRANSLATE(D214,""en"",""id"")"),"“Survei Yang distributes ITU Kami pastikan hoaks. Sangat merugikan Lembaga Kami,”ujar Riswadi, Rabu (27/6).")</f>
        <v>“Survei Yang distributes ITU Kami pastikan hoaks. Sangat merugikan Lembaga Kami,”ujar Riswadi, Rabu (27/6).</v>
      </c>
    </row>
    <row r="215" ht="15.75" customHeight="1">
      <c r="A215" s="6">
        <v>210283.0</v>
      </c>
      <c r="B215" s="7">
        <v>43268.0</v>
      </c>
      <c r="C215" s="5" t="s">
        <v>638</v>
      </c>
      <c r="D215" s="5" t="s">
        <v>639</v>
      </c>
      <c r="E215" s="4" t="s">
        <v>640</v>
      </c>
      <c r="G215" s="4" t="str">
        <f>IFERROR(__xludf.DUMMYFUNCTION("GOOGLETRANSLATE(C215,""en"",""id"")"),"Arab Saudi Sepucuk Surat Dari Teman di")</f>
        <v>Arab Saudi Sepucuk Surat Dari Teman di</v>
      </c>
      <c r="H215" s="4" t="str">
        <f>IFERROR(__xludf.DUMMYFUNCTION("GOOGLETRANSLATE(D215,""en"",""id"")"),"Seperti judulnya, artikel Suami membahas ttg “Cinta segitiga” yg tak berujung ANTARA Indonesia (yg pro-Arab), Arab (khususnya Teluk), Dan Barat (khususnya AS).")</f>
        <v>Seperti judulnya, artikel Suami membahas ttg “Cinta segitiga” yg tak berujung ANTARA Indonesia (yg pro-Arab), Arab (khususnya Teluk), Dan Barat (khususnya AS).</v>
      </c>
    </row>
    <row r="216" ht="15.75" customHeight="1">
      <c r="A216" s="1">
        <v>215192.0</v>
      </c>
      <c r="B216" s="3">
        <v>43827.0</v>
      </c>
      <c r="C216" s="1" t="s">
        <v>641</v>
      </c>
      <c r="D216" s="5" t="s">
        <v>642</v>
      </c>
      <c r="E216" s="4" t="s">
        <v>643</v>
      </c>
      <c r="G216" s="4" t="str">
        <f>IFERROR(__xludf.DUMMYFUNCTION("GOOGLETRANSLATE(C216,""en"",""id"")"),"Tentara Malaysia Siap diterjunkan Ke Palestina")</f>
        <v>Tentara Malaysia Siap diterjunkan Ke Palestina</v>
      </c>
      <c r="H216" s="4" t="str">
        <f>IFERROR(__xludf.DUMMYFUNCTION("GOOGLETRANSLATE(D216,""en"",""id"")"),"Demi Lindungi Al-Aqsa ... Tentara Malaysia Siap diterjunkan Ke Palestina")</f>
        <v>Demi Lindungi Al-Aqsa ... Tentara Malaysia Siap diterjunkan Ke Palestina</v>
      </c>
    </row>
    <row r="217" ht="15.75" customHeight="1">
      <c r="A217" s="1">
        <v>217503.0</v>
      </c>
      <c r="B217" s="3">
        <v>43417.0</v>
      </c>
      <c r="C217" s="1" t="s">
        <v>644</v>
      </c>
      <c r="D217" s="1" t="s">
        <v>645</v>
      </c>
      <c r="E217" s="4" t="s">
        <v>646</v>
      </c>
      <c r="G217" s="4" t="str">
        <f>IFERROR(__xludf.DUMMYFUNCTION("GOOGLETRANSLATE(C217,""en"",""id"")"),"Gubernur Jatim, Khofifah Indar Parawansa MASUK Timses Prabowo - Sandi")</f>
        <v>Gubernur Jatim, Khofifah Indar Parawansa MASUK Timses Prabowo - Sandi</v>
      </c>
      <c r="H217" s="4" t="str">
        <f>IFERROR(__xludf.DUMMYFUNCTION("GOOGLETRANSLATE(D217,""en"",""id"")"),"Subhanaallah !! Khofifah: “Saya MASUK Timses Prabowo - Sandi Mencari Google Artikel Tulus Ikhlas Demi Masa Depan Indonesia")</f>
        <v>Subhanaallah !! Khofifah: “Saya MASUK Timses Prabowo - Sandi Mencari Google Artikel Tulus Ikhlas Demi Masa Depan Indonesia</v>
      </c>
    </row>
    <row r="218" ht="15.75" customHeight="1">
      <c r="A218" s="1">
        <v>219297.0</v>
      </c>
      <c r="B218" s="3">
        <v>43118.0</v>
      </c>
      <c r="C218" s="1" t="s">
        <v>647</v>
      </c>
      <c r="D218" s="1" t="s">
        <v>648</v>
      </c>
      <c r="E218" s="4" t="s">
        <v>649</v>
      </c>
      <c r="G218" s="4" t="str">
        <f>IFERROR(__xludf.DUMMYFUNCTION("GOOGLETRANSLATE(C218,""en"",""id"")"),"Berarti Selama INI Kita Nyimeng DENGAN Kearifan Lokal")</f>
        <v>Berarti Selama INI Kita Nyimeng DENGAN Kearifan Lokal</v>
      </c>
      <c r="H218" s="4" t="str">
        <f>IFERROR(__xludf.DUMMYFUNCTION("GOOGLETRANSLATE(D218,""en"",""id"")"),"Kangkung Memang Sangat digemari di Indonesia, untuk review mendaptkannya pun sangatlah Mudah, Tapi Jangan coba-coba Menanam, Menjual, ATAU Membeli kangkung di Konsultasi Kesehatan, Hukum.
Sebab di amerika Tanaman Penyanyi Dilarang Dan Harus memiliki Izin,"&amp;" KARENA kangkung berada hearts PT gulma federal yang Yang Berbahaya Yang terbentuk Dari Air tawar di Iklim Tropis.")</f>
        <v>Kangkung Memang Sangat digemari di Indonesia, untuk review mendaptkannya pun sangatlah Mudah, Tapi Jangan coba-coba Menanam, Menjual, ATAU Membeli kangkung di Konsultasi Kesehatan, Hukum.
Sebab di amerika Tanaman Penyanyi Dilarang Dan Harus memiliki Izin, KARENA kangkung berada hearts PT gulma federal yang Yang Berbahaya Yang terbentuk Dari Air tawar di Iklim Tropis.</v>
      </c>
    </row>
    <row r="219" ht="15.75" customHeight="1">
      <c r="A219" s="1">
        <v>219729.0</v>
      </c>
      <c r="B219" s="3">
        <v>43045.0</v>
      </c>
      <c r="C219" s="1" t="s">
        <v>650</v>
      </c>
      <c r="D219" s="1" t="s">
        <v>651</v>
      </c>
      <c r="E219" s="4" t="s">
        <v>652</v>
      </c>
      <c r="G219" s="4" t="str">
        <f>IFERROR(__xludf.DUMMYFUNCTION("GOOGLETRANSLATE(C219,""en"",""id"")"),"Megawati: Jangan Pernah Membongkar Nama Nama Pelanggan ALEXIS Di Depan Publik. KARENA, Itu Sama Saja Mencoreng Nama Baik Pejabat Negara")</f>
        <v>Megawati: Jangan Pernah Membongkar Nama Nama Pelanggan ALEXIS Di Depan Publik. KARENA, Itu Sama Saja Mencoreng Nama Baik Pejabat Negara</v>
      </c>
      <c r="H219" s="4" t="str">
        <f>IFERROR(__xludf.DUMMYFUNCTION("GOOGLETRANSLATE(D219,""en"",""id"")"),"Berita Nusantara - Ketua Umum PDI Perjuangan Megawati Soekarno Putri, mengatakan parties manajemen Hotel Alexis TIDAK Perlu Membuka nama di pelanggan griya PIJAT pasca Ditutup Oleh Pemerintah Provinsi DKI, KARENA ITU sama halnya DENGAN mencoreng nama di B"&amp;"aik Pejabat Negara Suami")</f>
        <v>Berita Nusantara - Ketua Umum PDI Perjuangan Megawati Soekarno Putri, mengatakan parties manajemen Hotel Alexis TIDAK Perlu Membuka nama di pelanggan griya PIJAT pasca Ditutup Oleh Pemerintah Provinsi DKI, KARENA ITU sama halnya DENGAN mencoreng nama di Baik Pejabat Negara Suami</v>
      </c>
    </row>
    <row r="220" ht="15.75" customHeight="1">
      <c r="A220" s="1">
        <v>221763.0</v>
      </c>
      <c r="B220" s="3">
        <v>44019.0</v>
      </c>
      <c r="C220" s="1" t="s">
        <v>653</v>
      </c>
      <c r="D220" s="1" t="s">
        <v>654</v>
      </c>
      <c r="E220" s="4" t="s">
        <v>655</v>
      </c>
      <c r="G220" s="4" t="str">
        <f>IFERROR(__xludf.DUMMYFUNCTION("GOOGLETRANSLATE(C220,""en"",""id"")"),"Foto INILAH BOS NYA PKI. DARI MULUT ORANG INI PKI Muncul")</f>
        <v>Foto INILAH BOS NYA PKI. DARI MULUT ORANG INI PKI Muncul</v>
      </c>
      <c r="H220" s="4" t="str">
        <f>IFERROR(__xludf.DUMMYFUNCTION("GOOGLETRANSLATE(D220,""en"",""id"")"),"INILAH BOS NYA PKI. DARI MULUT ORANG INI PKI Muncul.")</f>
        <v>INILAH BOS NYA PKI. DARI MULUT ORANG INI PKI Muncul.</v>
      </c>
    </row>
    <row r="221" ht="15.75" customHeight="1">
      <c r="A221" s="1">
        <v>230883.0</v>
      </c>
      <c r="B221" s="3">
        <v>43921.0</v>
      </c>
      <c r="C221" s="1" t="s">
        <v>656</v>
      </c>
      <c r="D221" s="1" t="s">
        <v>657</v>
      </c>
      <c r="E221" s="4" t="s">
        <v>658</v>
      </c>
      <c r="G221" s="4" t="str">
        <f>IFERROR(__xludf.DUMMYFUNCTION("GOOGLETRANSLATE(C221,""en"",""id"")"),"Info Dari Pasien yg Sudah Sembuh Dari RS Persahabatan ..")</f>
        <v>Info Dari Pasien yg Sudah Sembuh Dari RS Persahabatan ..</v>
      </c>
      <c r="H221" s="4" t="str">
        <f>IFERROR(__xludf.DUMMYFUNCTION("GOOGLETRANSLATE(D221,""en"",""id"")"),"Info Dari Pasien yg Sudah Sembuh Dari RS Persahabatan ..Setiap hari kitd Disana: 1. Minum Vit C-1000 2. Vitamin E 3. Jam 10:00-11:00 berjemur 15-20 Menit. 4. Telur Satu butir 5. Istirahat / Tidur yg Cukup min 7-8 jam 6. Minum air putih min 1,5 lt per hari"&amp;" Dan SETIAP Makan Harus air minum Yang Hangat (Jangan Dingin).")</f>
        <v>Info Dari Pasien yg Sudah Sembuh Dari RS Persahabatan ..Setiap hari kitd Disana: 1. Minum Vit C-1000 2. Vitamin E 3. Jam 10:00-11:00 berjemur 15-20 Menit. 4. Telur Satu butir 5. Istirahat / Tidur yg Cukup min 7-8 jam 6. Minum air putih min 1,5 lt per hari Dan SETIAP Makan Harus air minum Yang Hangat (Jangan Dingin).</v>
      </c>
    </row>
    <row r="222" ht="15.75" customHeight="1">
      <c r="A222" s="1">
        <v>231079.0</v>
      </c>
      <c r="B222" s="3">
        <v>43906.0</v>
      </c>
      <c r="C222" s="1" t="s">
        <v>659</v>
      </c>
      <c r="D222" s="5" t="s">
        <v>660</v>
      </c>
      <c r="E222" s="4" t="s">
        <v>661</v>
      </c>
      <c r="G222" s="4" t="str">
        <f>IFERROR(__xludf.DUMMYFUNCTION("GOOGLETRANSLATE(C222,""en"",""id"")"),"Alkohol membunuh coronavirus")</f>
        <v>Alkohol membunuh coronavirus</v>
      </c>
      <c r="H222" s="4" t="str">
        <f>IFERROR(__xludf.DUMMYFUNCTION("GOOGLETRANSLATE(D222,""en"",""id"")"),"“Wowww ... Ayooo ... maka budaya nenek moyang Cap Tikus harus dihapuskan ... ??? Pikirkan pertama ... !!! Perdamaian ... Catatan: Untuk informasi lebih lanjut, saya bisa mendapatkan ini langsung dari Facebook saya.
 Terima kasih .""
 Dalam gambar, ada l"&amp;"ogo CNN, juga narasi “Alkohol membunuh coronavirus”")</f>
        <v>“Wowww ... Ayooo ... maka budaya nenek moyang Cap Tikus harus dihapuskan ... ??? Pikirkan pertama ... !!! Perdamaian ... Catatan: Untuk informasi lebih lanjut, saya bisa mendapatkan ini langsung dari Facebook saya.
 Terima kasih ."
 Dalam gambar, ada logo CNN, juga narasi “Alkohol membunuh coronavirus”</v>
      </c>
    </row>
    <row r="223" ht="15.75" customHeight="1">
      <c r="A223" s="1">
        <v>231671.0</v>
      </c>
      <c r="B223" s="3">
        <v>43810.0</v>
      </c>
      <c r="C223" s="1" t="s">
        <v>662</v>
      </c>
      <c r="D223" s="5" t="s">
        <v>663</v>
      </c>
      <c r="E223" s="4" t="s">
        <v>664</v>
      </c>
      <c r="G223" s="4" t="str">
        <f>IFERROR(__xludf.DUMMYFUNCTION("GOOGLETRANSLATE(C223,""en"",""id"")"),"POLDA METRO JAYA Resmi telah merilis DPO Persekusi Terhadap Anggota Anggota Banser NU")</f>
        <v>POLDA METRO JAYA Resmi telah merilis DPO Persekusi Terhadap Anggota Anggota Banser NU</v>
      </c>
      <c r="H223" s="4" t="str">
        <f>IFERROR(__xludf.DUMMYFUNCTION("GOOGLETRANSLATE(D223,""en"",""id"")"),"POLDA METRO JAYA DPO (DAFTAR pencarian orang)
 Mr X Pelaku Persekusi Banser NU di Pondok Pinang Jaksel. Kejadian 10 Des 2019 Jam 15:00 WIB. JIKA menemukan keberadaan orangutan Penyanyi hubungi Humas Polda Metro 021 5234017 """)</f>
        <v>POLDA METRO JAYA DPO (DAFTAR pencarian orang)
 Mr X Pelaku Persekusi Banser NU di Pondok Pinang Jaksel. Kejadian 10 Des 2019 Jam 15:00 WIB. JIKA menemukan keberadaan orangutan Penyanyi hubungi Humas Polda Metro 021 5234017 "</v>
      </c>
    </row>
    <row r="224" ht="15.75" customHeight="1">
      <c r="A224" s="6">
        <v>234731.0</v>
      </c>
      <c r="B224" s="7">
        <v>43290.0</v>
      </c>
      <c r="C224" s="5" t="s">
        <v>665</v>
      </c>
      <c r="D224" s="5" t="s">
        <v>666</v>
      </c>
      <c r="E224" s="4" t="s">
        <v>667</v>
      </c>
      <c r="G224" s="4" t="str">
        <f>IFERROR(__xludf.DUMMYFUNCTION("GOOGLETRANSLATE(C224,""en"",""id"")"),"Video Preman Merak, Geesper Meminta Maaf Kepada Anggota Anggota TNI KARENA Telah Menantang Berkelahi")</f>
        <v>Video Preman Merak, Geesper Meminta Maaf Kepada Anggota Anggota TNI KARENA Telah Menantang Berkelahi</v>
      </c>
      <c r="H224" s="4" t="str">
        <f>IFERROR(__xludf.DUMMYFUNCTION("GOOGLETRANSLATE(D224,""en"",""id"")"),"MENANTANG ANGGOTA TNI, Puluhan PREMAN TERMINAL MERAK dihajar SAMPAI Babak Belur")</f>
        <v>MENANTANG ANGGOTA TNI, Puluhan PREMAN TERMINAL MERAK dihajar SAMPAI Babak Belur</v>
      </c>
    </row>
    <row r="225" ht="15.75" customHeight="1">
      <c r="A225" s="1">
        <v>245826.0</v>
      </c>
      <c r="B225" s="3">
        <v>44061.0</v>
      </c>
      <c r="C225" s="1" t="s">
        <v>668</v>
      </c>
      <c r="D225" s="1" t="s">
        <v>669</v>
      </c>
      <c r="E225" s="4" t="s">
        <v>670</v>
      </c>
      <c r="G225" s="4" t="str">
        <f>IFERROR(__xludf.DUMMYFUNCTION("GOOGLETRANSLATE(C225,""en"",""id"")"),"PT.Pura BARUTAMA Perusahaan yg mendapat orderan Mencetak Uang baru")</f>
        <v>PT.Pura BARUTAMA Perusahaan yg mendapat orderan Mencetak Uang baru</v>
      </c>
      <c r="H225" s="4" t="str">
        <f>IFERROR(__xludf.DUMMYFUNCTION("GOOGLETRANSLATE(D225,""en"",""id"")"),"Nama PT.Pura BARUTAMA Lagi Hangat diperbincangan. Inilah Perusahaan yg mendapat orderan Mencetak Uang baru.")</f>
        <v>Nama PT.Pura BARUTAMA Lagi Hangat diperbincangan. Inilah Perusahaan yg mendapat orderan Mencetak Uang baru.</v>
      </c>
    </row>
    <row r="226" ht="15.75" customHeight="1">
      <c r="A226" s="1">
        <v>248198.0</v>
      </c>
      <c r="B226" s="3">
        <v>43783.0</v>
      </c>
      <c r="C226" s="1" t="s">
        <v>671</v>
      </c>
      <c r="D226" s="5" t="s">
        <v>672</v>
      </c>
      <c r="E226" s="4" t="s">
        <v>673</v>
      </c>
      <c r="G226" s="4" t="str">
        <f>IFERROR(__xludf.DUMMYFUNCTION("GOOGLETRANSLATE(C226,""en"",""id"")"),"Foto Sandiaga Uno membawa Dokumen SEJARAH HITAM DKI")</f>
        <v>Foto Sandiaga Uno membawa Dokumen SEJARAH HITAM DKI</v>
      </c>
      <c r="H226" s="4" t="str">
        <f>IFERROR(__xludf.DUMMYFUNCTION("GOOGLETRANSLATE(D226,""en"",""id"")"),"SEJARAH HITAM DKI
 PERNAH Punya Gubernur yg Istrinya selingkuh selama 7 Tahun.
 Bahkan Gubernur tersebut PERNAH di Penjara selama 2 Tahun”
 dan “YG Jelas BUKAN MR. Tukul")</f>
        <v>SEJARAH HITAM DKI
 PERNAH Punya Gubernur yg Istrinya selingkuh selama 7 Tahun.
 Bahkan Gubernur tersebut PERNAH di Penjara selama 2 Tahun”
 dan “YG Jelas BUKAN MR. Tukul</v>
      </c>
    </row>
    <row r="227" ht="15.75" customHeight="1">
      <c r="A227" s="1">
        <v>250387.0</v>
      </c>
      <c r="B227" s="3">
        <v>43396.0</v>
      </c>
      <c r="C227" s="1" t="s">
        <v>674</v>
      </c>
      <c r="D227" s="1" t="s">
        <v>675</v>
      </c>
      <c r="E227" s="4" t="s">
        <v>676</v>
      </c>
      <c r="G227" s="4" t="str">
        <f>IFERROR(__xludf.DUMMYFUNCTION("GOOGLETRANSLATE(C227,""en"",""id"")"),"Situs tamsh-newscom")</f>
        <v>Situs tamsh-newscom</v>
      </c>
      <c r="H227" s="4" t="str">
        <f>IFERROR(__xludf.DUMMYFUNCTION("GOOGLETRANSLATE(D227,""en"",""id"")"),"Jokowi Pakai DANA HAJI Rp 37,66 T")</f>
        <v>Jokowi Pakai DANA HAJI Rp 37,66 T</v>
      </c>
    </row>
    <row r="228" ht="15.75" customHeight="1">
      <c r="A228" s="1">
        <v>253756.0</v>
      </c>
      <c r="B228" s="3">
        <v>42489.0</v>
      </c>
      <c r="C228" s="1" t="s">
        <v>677</v>
      </c>
      <c r="D228" s="5" t="s">
        <v>678</v>
      </c>
      <c r="E228" s="4" t="s">
        <v>679</v>
      </c>
      <c r="G228" s="4" t="str">
        <f>IFERROR(__xludf.DUMMYFUNCTION("GOOGLETRANSLATE(C228,""en"",""id"")"),"Kertas Selamat LSD distributes di Anak-Anak")</f>
        <v>Kertas Selamat LSD distributes di Anak-Anak</v>
      </c>
      <c r="H228" s="4" t="str">
        <f>IFERROR(__xludf.DUMMYFUNCTION("GOOGLETRANSLATE(D228,""en"",""id"")"),"PERINGATAN!!! Obat Model baru LSD. ATAU di kenal dgn nama di “kertas Selamat” dan model yang bentuknya menarik, rasa manis seperti permen.efek halusinasi Tinggi.")</f>
        <v>PERINGATAN!!! Obat Model baru LSD. ATAU di kenal dgn nama di “kertas Selamat” dan model yang bentuknya menarik, rasa manis seperti permen.efek halusinasi Tinggi.</v>
      </c>
    </row>
    <row r="229" ht="15.75" customHeight="1">
      <c r="A229" s="1">
        <v>254964.0</v>
      </c>
      <c r="B229" s="3">
        <v>43967.0</v>
      </c>
      <c r="C229" s="1" t="s">
        <v>680</v>
      </c>
      <c r="D229" s="1" t="s">
        <v>680</v>
      </c>
      <c r="E229" s="4" t="s">
        <v>681</v>
      </c>
      <c r="G229" s="4" t="str">
        <f>IFERROR(__xludf.DUMMYFUNCTION("GOOGLETRANSLATE(C229,""en"",""id"")"),"Mau jenius seperti Saya, air minum Selalu AJINOMOTO")</f>
        <v>Mau jenius seperti Saya, air minum Selalu AJINOMOTO</v>
      </c>
      <c r="H229" s="4" t="str">
        <f>IFERROR(__xludf.DUMMYFUNCTION("GOOGLETRANSLATE(D229,""en"",""id"")"),"Mau jenius seperti Saya, air minum Selalu AJINOMOTO")</f>
        <v>Mau jenius seperti Saya, air minum Selalu AJINOMOTO</v>
      </c>
    </row>
    <row r="230" ht="15.75" customHeight="1">
      <c r="A230" s="6">
        <v>267526.0</v>
      </c>
      <c r="B230" s="7">
        <v>43285.0</v>
      </c>
      <c r="C230" s="5" t="s">
        <v>682</v>
      </c>
      <c r="D230" s="5" t="s">
        <v>683</v>
      </c>
      <c r="E230" s="4" t="s">
        <v>684</v>
      </c>
      <c r="G230" s="4" t="str">
        <f>IFERROR(__xludf.DUMMYFUNCTION("GOOGLETRANSLATE(C230,""en"",""id"")"),"PT MRT Klarifikasi Perihal Kebakaran di Stasiun Lebak Bulus")</f>
        <v>PT MRT Klarifikasi Perihal Kebakaran di Stasiun Lebak Bulus</v>
      </c>
      <c r="H230" s="4" t="str">
        <f>IFERROR(__xludf.DUMMYFUNCTION("GOOGLETRANSLATE(D230,""en"",""id"")"),"Informasi di Media Massa Media Dan sosial TENTANG Kebakaran KARENA korsleting Adalah TIDAK Benar")</f>
        <v>Informasi di Media Massa Media Dan sosial TENTANG Kebakaran KARENA korsleting Adalah TIDAK Benar</v>
      </c>
    </row>
    <row r="231" ht="15.75" customHeight="1">
      <c r="A231" s="6">
        <v>267542.0</v>
      </c>
      <c r="B231" s="7">
        <v>43283.0</v>
      </c>
      <c r="C231" s="5" t="s">
        <v>685</v>
      </c>
      <c r="D231" s="5" t="s">
        <v>686</v>
      </c>
      <c r="E231" s="4" t="s">
        <v>687</v>
      </c>
      <c r="G231" s="4" t="str">
        <f>IFERROR(__xludf.DUMMYFUNCTION("GOOGLETRANSLATE(C231,""en"",""id"")"),"BI Bantah Keluarkan Uang Berstempel 2019 Ganti Presiden Dan Prabowo Satria Piningit")</f>
        <v>BI Bantah Keluarkan Uang Berstempel 2019 Ganti Presiden Dan Prabowo Satria Piningit</v>
      </c>
      <c r="H231" s="4" t="str">
        <f>IFERROR(__xludf.DUMMYFUNCTION("GOOGLETRANSLATE(D231,""en"",""id"")"),"“BI TIDAK PERNAH mengeluarkan Uang rupiah Yang berstempel ganti Presiden 2019 Dan Prabowo Subianto,” ujar Deputi Direktur Kantor Perwakilan BI Provinsi Sulawesi Utara (Sulut), Buwono Budi Santoso di Manado, Jumat (22/6)")</f>
        <v>“BI TIDAK PERNAH mengeluarkan Uang rupiah Yang berstempel ganti Presiden 2019 Dan Prabowo Subianto,” ujar Deputi Direktur Kantor Perwakilan BI Provinsi Sulawesi Utara (Sulut), Buwono Budi Santoso di Manado, Jumat (22/6)</v>
      </c>
    </row>
    <row r="232" ht="15.75" customHeight="1">
      <c r="A232" s="1">
        <v>269114.0</v>
      </c>
      <c r="B232" s="3">
        <v>42986.0</v>
      </c>
      <c r="C232" s="1" t="s">
        <v>688</v>
      </c>
      <c r="D232" s="5" t="s">
        <v>689</v>
      </c>
      <c r="E232" s="4" t="s">
        <v>690</v>
      </c>
      <c r="G232" s="4" t="str">
        <f>IFERROR(__xludf.DUMMYFUNCTION("GOOGLETRANSLATE(C232,""en"",""id"")"),"Hoax Panglima TNI Akan Mengirim pasukannya Beroperasi Independen")</f>
        <v>Hoax Panglima TNI Akan Mengirim pasukannya Beroperasi Independen</v>
      </c>
      <c r="H232" s="4" t="str">
        <f>IFERROR(__xludf.DUMMYFUNCTION("GOOGLETRANSLATE(D232,""en"",""id"")"),"Panglima TNI bapak Gatot Nurmantyo di sela sela kesibukannya menyampaikan kecaman kers Terhadap pembantaian rohingnya muslim.")</f>
        <v>Panglima TNI bapak Gatot Nurmantyo di sela sela kesibukannya menyampaikan kecaman kers Terhadap pembantaian rohingnya muslim.</v>
      </c>
    </row>
    <row r="233" ht="15.75" customHeight="1">
      <c r="A233" s="1">
        <v>269838.0</v>
      </c>
      <c r="B233" s="3">
        <v>42708.0</v>
      </c>
      <c r="C233" s="1" t="s">
        <v>691</v>
      </c>
      <c r="D233" s="5" t="s">
        <v>692</v>
      </c>
      <c r="E233" s="4" t="s">
        <v>693</v>
      </c>
      <c r="G233" s="4" t="str">
        <f>IFERROR(__xludf.DUMMYFUNCTION("GOOGLETRANSLATE(C233,""en"",""id"")"),"Acara Parade Kebudayaan ATAU KitaIndonesia Tandingan Aksi 212")</f>
        <v>Acara Parade Kebudayaan ATAU KitaIndonesia Tandingan Aksi 212</v>
      </c>
      <c r="H233" s="4" t="str">
        <f>IFERROR(__xludf.DUMMYFUNCTION("GOOGLETRANSLATE(D233,""en"",""id"")"),"di Media Untuk sosial Dan berani portal, berisikan narasi Klaim kalau Acara KitaIndonesia ATAU Parade Budaya Yang diadakan PADA Tanggal 4 Desember 2016 merupakan aksi tandingan Aksi Damai 212 PADA Tanggal 2 Desember 2016")</f>
        <v>di Media Untuk sosial Dan berani portal, berisikan narasi Klaim kalau Acara KitaIndonesia ATAU Parade Budaya Yang diadakan PADA Tanggal 4 Desember 2016 merupakan aksi tandingan Aksi Damai 212 PADA Tanggal 2 Desember 2016</v>
      </c>
    </row>
    <row r="234" ht="15.75" customHeight="1">
      <c r="A234" s="1">
        <v>281537.0</v>
      </c>
      <c r="B234" s="3">
        <v>43671.0</v>
      </c>
      <c r="C234" s="1" t="s">
        <v>694</v>
      </c>
      <c r="D234" s="5" t="s">
        <v>695</v>
      </c>
      <c r="E234" s="4" t="s">
        <v>696</v>
      </c>
      <c r="G234" s="4" t="str">
        <f>IFERROR(__xludf.DUMMYFUNCTION("GOOGLETRANSLATE(C234,""en"",""id"")"),"Bantu Saudara Kita Mencari Google Artikel Kirim Fotto Suami Lewat Whatshaap")</f>
        <v>Bantu Saudara Kita Mencari Google Artikel Kirim Fotto Suami Lewat Whatshaap</v>
      </c>
      <c r="H234" s="4" t="str">
        <f>IFERROR(__xludf.DUMMYFUNCTION("GOOGLETRANSLATE(D234,""en"",""id"")"),"Bayi Penyanyi lahir hearts keadaan buta Dan Perlu $ 200.000 untuk review perawatannya Sampai dia can Melihat hal Kembali. Andari TIDAK Perlu mendonasi Satu senpun, TAPI parties whatsapp akan mengumpulkan dana SETIAP kali gambar Penyanyi dibagikan. bagikan"&amp;" silahkan")</f>
        <v>Bayi Penyanyi lahir hearts keadaan buta Dan Perlu $ 200.000 untuk review perawatannya Sampai dia can Melihat hal Kembali. Andari TIDAK Perlu mendonasi Satu senpun, TAPI parties whatsapp akan mengumpulkan dana SETIAP kali gambar Penyanyi dibagikan. bagikan silahkan</v>
      </c>
    </row>
    <row r="235" ht="15.75" customHeight="1">
      <c r="A235" s="6">
        <v>283985.0</v>
      </c>
      <c r="B235" s="7">
        <v>43273.0</v>
      </c>
      <c r="C235" s="5" t="s">
        <v>697</v>
      </c>
      <c r="D235" s="5" t="s">
        <v>698</v>
      </c>
      <c r="E235" s="4" t="s">
        <v>699</v>
      </c>
      <c r="G235" s="4" t="str">
        <f>IFERROR(__xludf.DUMMYFUNCTION("GOOGLETRANSLATE(C235,""en"",""id"")"),"Klarifikasi Kepala BKPSDM Kabupaten Pamekasan Terkait Isu Penerimaan 80 Aparatur Sipil Negara di Pamekasan")</f>
        <v>Klarifikasi Kepala BKPSDM Kabupaten Pamekasan Terkait Isu Penerimaan 80 Aparatur Sipil Negara di Pamekasan</v>
      </c>
      <c r="H235" s="4" t="str">
        <f>IFERROR(__xludf.DUMMYFUNCTION("GOOGLETRANSLATE(D235,""en"",""id"")"),"Dari Pusat Belum turun-, Jadi kalau ADA kabar Yang mengatakan Penerimaan ASN Pamekasan ITU kabar Palsu,")</f>
        <v>Dari Pusat Belum turun-, Jadi kalau ADA kabar Yang mengatakan Penerimaan ASN Pamekasan ITU kabar Palsu,</v>
      </c>
    </row>
    <row r="236" ht="15.75" customHeight="1">
      <c r="A236" s="1">
        <v>290871.0</v>
      </c>
      <c r="B236" s="3">
        <v>43481.0</v>
      </c>
      <c r="C236" s="1" t="s">
        <v>700</v>
      </c>
      <c r="D236" s="1" t="s">
        <v>701</v>
      </c>
      <c r="E236" s="4" t="s">
        <v>702</v>
      </c>
      <c r="G236" s="4" t="str">
        <f>IFERROR(__xludf.DUMMYFUNCTION("GOOGLETRANSLATE(C236,""en"",""id"")"),"TIDAK ADA Teman Satu Kelas ATAU Satu Angkatan Kuliah di Fakultas Kehutanan UGM Yang Memberikan Testimoni TENTANG Jokowi")</f>
        <v>TIDAK ADA Teman Satu Kelas ATAU Satu Angkatan Kuliah di Fakultas Kehutanan UGM Yang Memberikan Testimoni TENTANG Jokowi</v>
      </c>
      <c r="H236" s="4" t="str">
        <f>IFERROR(__xludf.DUMMYFUNCTION("GOOGLETRANSLATE(D236,""en"",""id"")"),"Sampai Sekarang | mengapa TIDAK ADA Teman Satu Kelas ATAU angkatan di fakultas Kehutanan UGM Yang berikan testimoni TENTANG pak Jokowi dahulunya pas kuliah")</f>
        <v>Sampai Sekarang | mengapa TIDAK ADA Teman Satu Kelas ATAU angkatan di fakultas Kehutanan UGM Yang berikan testimoni TENTANG pak Jokowi dahulunya pas kuliah</v>
      </c>
    </row>
    <row r="237" ht="15.75" customHeight="1">
      <c r="A237" s="1">
        <v>292507.0</v>
      </c>
      <c r="B237" s="3">
        <v>43209.0</v>
      </c>
      <c r="C237" s="1" t="s">
        <v>703</v>
      </c>
      <c r="D237" s="5" t="s">
        <v>704</v>
      </c>
      <c r="E237" s="4" t="s">
        <v>705</v>
      </c>
      <c r="G237" s="4" t="str">
        <f>IFERROR(__xludf.DUMMYFUNCTION("GOOGLETRANSLATE(C237,""en"",""id"")"),"JASAD SADDAM HUSSEIN MASIH Utuh MESKI DIKUBUR SEJAK TAHUN 2006")</f>
        <v>JASAD SADDAM HUSSEIN MASIH Utuh MESKI DIKUBUR SEJAK TAHUN 2006</v>
      </c>
      <c r="H237" s="4" t="str">
        <f>IFERROR(__xludf.DUMMYFUNCTION("GOOGLETRANSLATE(D237,""en"",""id"")"),"Assalamu'alaikum, Wallahu Akbar ...
 Pembongkaran Jenazah Saddam Husain Presiden Irak Yang berkuasa Dari sejak “Juli 1979 Sampai Maret 2003”.
 Beberapa Waktu Yang Lalu kuburan Saddam Husein di buka untuk review di pindahkan Ke desanya, namun Subhanallah m"&amp;"ayitnya Tetap Utuh seperti baru dikuburkan meskipun Usia wafatnya Telah Berlalu - + 12 Tahun lamanya, bahkan ketika wajahnya disingkap Darah beliau Masih terlihat Sangat Segar Dan justru tercium darinya aroma wangi Yang menyebabkan orang2 berebutan menciu"&amp;"mnya seraya memekikkan takbir Dan Tahlil Yang Terus bergema Hingga beliau dikuburkan Kembali Penghasilan kena pajak disholati Oleh ratusan kaum muslimin Yang menyaksikan Prosesi pemindahan jasad beliau.
 ALLAHU AKBAR ... Semoga beliau get keluasan Ampunan"&amp;" Dan Rahmat-Nya, Serta di golongkannya sebagai Syuhada’di hadapan ALLAH Azza wajalla. Aamiin ...")</f>
        <v>Assalamu'alaikum, Wallahu Akbar ...
 Pembongkaran Jenazah Saddam Husain Presiden Irak Yang berkuasa Dari sejak “Juli 1979 Sampai Maret 2003”.
 Beberapa Waktu Yang Lalu kuburan Saddam Husein di buka untuk review di pindahkan Ke desanya, namun Subhanallah mayitnya Tetap Utuh seperti baru dikuburkan meskipun Usia wafatnya Telah Berlalu - + 12 Tahun lamanya, bahkan ketika wajahnya disingkap Darah beliau Masih terlihat Sangat Segar Dan justru tercium darinya aroma wangi Yang menyebabkan orang2 berebutan menciumnya seraya memekikkan takbir Dan Tahlil Yang Terus bergema Hingga beliau dikuburkan Kembali Penghasilan kena pajak disholati Oleh ratusan kaum muslimin Yang menyaksikan Prosesi pemindahan jasad beliau.
 ALLAHU AKBAR ... Semoga beliau get keluasan Ampunan Dan Rahmat-Nya, Serta di golongkannya sebagai Syuhada’di hadapan ALLAH Azza wajalla. Aamiin ...</v>
      </c>
    </row>
    <row r="238" ht="15.75" customHeight="1">
      <c r="A238" s="1">
        <v>293078.0</v>
      </c>
      <c r="B238" s="3">
        <v>43106.0</v>
      </c>
      <c r="C238" s="1" t="s">
        <v>706</v>
      </c>
      <c r="D238" s="1" t="s">
        <v>707</v>
      </c>
      <c r="E238" s="4" t="s">
        <v>708</v>
      </c>
      <c r="G238" s="4" t="str">
        <f>IFERROR(__xludf.DUMMYFUNCTION("GOOGLETRANSLATE(C238,""en"",""id"")"),"Tito: Insyaallah kedepannya Publik Lebih, Percaya Polri daripada Ulama !!")</f>
        <v>Tito: Insyaallah kedepannya Publik Lebih, Percaya Polri daripada Ulama !!</v>
      </c>
      <c r="H238" s="4" t="str">
        <f>IFERROR(__xludf.DUMMYFUNCTION("GOOGLETRANSLATE(D238,""en"",""id"")"),"“Gmn Caranya ??
Tito: Insyaallah kedepannya Publik Lebih, Percaya Polri daripada Ulama !!”.")</f>
        <v>“Gmn Caranya ??
Tito: Insyaallah kedepannya Publik Lebih, Percaya Polri daripada Ulama !!”.</v>
      </c>
    </row>
    <row r="239" ht="15.75" customHeight="1">
      <c r="A239" s="1">
        <v>295701.0</v>
      </c>
      <c r="B239" s="3">
        <v>43993.0</v>
      </c>
      <c r="C239" s="1" t="s">
        <v>709</v>
      </c>
      <c r="D239" s="1" t="s">
        <v>710</v>
      </c>
      <c r="E239" s="4" t="s">
        <v>711</v>
      </c>
      <c r="G239" s="4" t="str">
        <f>IFERROR(__xludf.DUMMYFUNCTION("GOOGLETRANSLATE(C239,""en"",""id"")"),"RIBUAN Ikan Mati Di Tepi Pantai Bali")</f>
        <v>RIBUAN Ikan Mati Di Tepi Pantai Bali</v>
      </c>
      <c r="H239" s="4" t="str">
        <f>IFERROR(__xludf.DUMMYFUNCTION("GOOGLETRANSLATE(D239,""en"",""id"")"),"Lo kenapa tuh ikannya di Bali PADA mati Ke Pinggir Pantai? @BNPB_Indonesia")</f>
        <v>Lo kenapa tuh ikannya di Bali PADA mati Ke Pinggir Pantai? @BNPB_Indonesia</v>
      </c>
    </row>
    <row r="240" ht="15.75" customHeight="1">
      <c r="A240" s="1">
        <v>296355.0</v>
      </c>
      <c r="B240" s="3">
        <v>43928.0</v>
      </c>
      <c r="C240" s="1" t="s">
        <v>712</v>
      </c>
      <c r="D240" s="1" t="s">
        <v>713</v>
      </c>
      <c r="E240" s="4" t="s">
        <v>714</v>
      </c>
      <c r="G240" s="4" t="str">
        <f>IFERROR(__xludf.DUMMYFUNCTION("GOOGLETRANSLATE(C240,""en"",""id"")"),"Sakit hati gua bule kagak ADA Yang kenal sama Presiden saya")</f>
        <v>Sakit hati gua bule kagak ADA Yang kenal sama Presiden saya</v>
      </c>
      <c r="H240" s="4" t="str">
        <f>IFERROR(__xludf.DUMMYFUNCTION("GOOGLETRANSLATE(D240,""en"",""id"")"),"Sakit hati gua bule kagak ADA Yang kenal sama Presiden saya")</f>
        <v>Sakit hati gua bule kagak ADA Yang kenal sama Presiden saya</v>
      </c>
    </row>
    <row r="241" ht="15.75" customHeight="1">
      <c r="A241" s="1">
        <v>296658.0</v>
      </c>
      <c r="B241" s="3">
        <v>43903.0</v>
      </c>
      <c r="C241" s="1" t="s">
        <v>715</v>
      </c>
      <c r="D241" s="5" t="s">
        <v>716</v>
      </c>
      <c r="E241" s="4" t="s">
        <v>717</v>
      </c>
      <c r="G241" s="4" t="str">
        <f>IFERROR(__xludf.DUMMYFUNCTION("GOOGLETRANSLATE(C241,""en"",""id"")"),"Video Penghasilan kena pajak 10 Tahun mati di tembak Jenazah pejuang syahid Imam Samudera Masih Segar")</f>
        <v>Video Penghasilan kena pajak 10 Tahun mati di tembak Jenazah pejuang syahid Imam Samudera Masih Segar</v>
      </c>
      <c r="H241" s="4" t="str">
        <f>IFERROR(__xludf.DUMMYFUNCTION("GOOGLETRANSLATE(D241,""en"",""id"")"),"Pemindahan Kubur Imam Samudera KARENA projek melebarkan jalan. Penghasilan kena pajak 10 Tahun mati di tembak Oleh regu tembak Pemerintah Indonesia PADA Tanggal 9 Nov 2008, Jenazah pejuang syahid Imam Samudera Masih Segar ibarat sedang Tidur, beliau dijat"&amp;"uhkan hukuman mati KARENA mengebom Kelab Malam di Bali PADA Tahun 2002.")</f>
        <v>Pemindahan Kubur Imam Samudera KARENA projek melebarkan jalan. Penghasilan kena pajak 10 Tahun mati di tembak Oleh regu tembak Pemerintah Indonesia PADA Tanggal 9 Nov 2008, Jenazah pejuang syahid Imam Samudera Masih Segar ibarat sedang Tidur, beliau dijatuhkan hukuman mati KARENA mengebom Kelab Malam di Bali PADA Tahun 2002.</v>
      </c>
    </row>
    <row r="242" ht="15.75" customHeight="1">
      <c r="A242" s="1">
        <v>297570.0</v>
      </c>
      <c r="B242" s="3">
        <v>43738.0</v>
      </c>
      <c r="C242" s="1" t="s">
        <v>718</v>
      </c>
      <c r="D242" s="5" t="s">
        <v>719</v>
      </c>
      <c r="E242" s="4" t="s">
        <v>720</v>
      </c>
      <c r="G242" s="4" t="str">
        <f>IFERROR(__xludf.DUMMYFUNCTION("GOOGLETRANSLATE(C242,""en"",""id"")"),"Gubernur Jabar, Ridwan Kamil Bantah Buat Cuitan sekolah Yang pinter, biar gajadi Polisi")</f>
        <v>Gubernur Jabar, Ridwan Kamil Bantah Buat Cuitan sekolah Yang pinter, biar gajadi Polisi</v>
      </c>
      <c r="H242" s="4" t="str">
        <f>IFERROR(__xludf.DUMMYFUNCTION("GOOGLETRANSLATE(D242,""en"",""id"")"),"Klarifikasi KARENA Banyak tanya: distributes hoaks. Untuk mengadu domba. Semoga Allah mengampuni para penyebar fitnah Dan semoga pahala dunianya berpindah ditunjukan kepada Kami,")</f>
        <v>Klarifikasi KARENA Banyak tanya: distributes hoaks. Untuk mengadu domba. Semoga Allah mengampuni para penyebar fitnah Dan semoga pahala dunianya berpindah ditunjukan kepada Kami,</v>
      </c>
    </row>
    <row r="243" ht="15.75" customHeight="1">
      <c r="A243" s="1">
        <v>306845.0</v>
      </c>
      <c r="B243" s="3">
        <v>43545.0</v>
      </c>
      <c r="C243" s="1" t="s">
        <v>721</v>
      </c>
      <c r="D243" s="1" t="s">
        <v>722</v>
      </c>
      <c r="E243" s="4" t="s">
        <v>723</v>
      </c>
      <c r="G243" s="4" t="str">
        <f>IFERROR(__xludf.DUMMYFUNCTION("GOOGLETRANSLATE(C243,""en"",""id"")"),"Video soal Tak Ada Lagi Tahlil Dan NU Jadi Fosil JIKA Jokowi-Maruf Kalah")</f>
        <v>Video soal Tak Ada Lagi Tahlil Dan NU Jadi Fosil JIKA Jokowi-Maruf Kalah</v>
      </c>
      <c r="H243" s="4" t="str">
        <f>IFERROR(__xludf.DUMMYFUNCTION("GOOGLETRANSLATE(D243,""en"",""id"")"),"Pak yai Penyanyi fitnam 02 ... .katanya
JIKA TIDAK Pilih si mbah Dzikir &amp; tahlil mau dihapus ,, Penyanyi maksudnya APA coba ... ?!
Blunder mbok ya jgn kebangetan toh Pak!
Berikut Suami Adalah Video jawaban Anda Dari Bang Sandiaga Uno cawapres yg Sangat Sa"&amp;"ntun Cerdas &amp; bermartabat")</f>
        <v>Pak yai Penyanyi fitnam 02 ... .katanya
JIKA TIDAK Pilih si mbah Dzikir &amp; tahlil mau dihapus ,, Penyanyi maksudnya APA coba ... ?!
Blunder mbok ya jgn kebangetan toh Pak!
Berikut Suami Adalah Video jawaban Anda Dari Bang Sandiaga Uno cawapres yg Sangat Santun Cerdas &amp; bermartabat</v>
      </c>
    </row>
    <row r="244" ht="15.75" customHeight="1">
      <c r="A244" s="1">
        <v>306945.0</v>
      </c>
      <c r="B244" s="3">
        <v>43530.0</v>
      </c>
      <c r="C244" s="1" t="s">
        <v>724</v>
      </c>
      <c r="D244" s="1" t="s">
        <v>725</v>
      </c>
      <c r="E244" s="4" t="s">
        <v>726</v>
      </c>
      <c r="G244" s="4" t="str">
        <f>IFERROR(__xludf.DUMMYFUNCTION("GOOGLETRANSLATE(C244,""en"",""id"")"),"Klarifikasi KBRI Dan PPLN Singapura Terkait Isu TKI Harus Membayar 30 Dollar untuk review MENGGUNAKAN Hak pilihnya")</f>
        <v>Klarifikasi KBRI Dan PPLN Singapura Terkait Isu TKI Harus Membayar 30 Dollar untuk review MENGGUNAKAN Hak pilihnya</v>
      </c>
      <c r="H244" s="4" t="str">
        <f>IFERROR(__xludf.DUMMYFUNCTION("GOOGLETRANSLATE(D244,""en"",""id"")"),"Ibu Bapak Sekalian, Seluruh Proses Pemilu Adalah GRATIS. Sejak pendaftaran Sampai Pemungutan Suara, TIDAK ADA pungutan mencakup biaya apapun")</f>
        <v>Ibu Bapak Sekalian, Seluruh Proses Pemilu Adalah GRATIS. Sejak pendaftaran Sampai Pemungutan Suara, TIDAK ADA pungutan mencakup biaya apapun</v>
      </c>
    </row>
    <row r="245" ht="15.75" customHeight="1">
      <c r="A245" s="1">
        <v>320311.0</v>
      </c>
      <c r="B245" s="3">
        <v>43990.0</v>
      </c>
      <c r="C245" s="1" t="s">
        <v>727</v>
      </c>
      <c r="D245" s="1" t="s">
        <v>728</v>
      </c>
      <c r="E245" s="4" t="s">
        <v>729</v>
      </c>
      <c r="G245" s="4" t="str">
        <f>IFERROR(__xludf.DUMMYFUNCTION("GOOGLETRANSLATE(C245,""en"",""id"")"),"Wapres: ikhlaskan Saja Dana Haji Dipakai Pemerintah Agar Kalian Masuk Surga")</f>
        <v>Wapres: ikhlaskan Saja Dana Haji Dipakai Pemerintah Agar Kalian Masuk Surga</v>
      </c>
      <c r="H245" s="4" t="str">
        <f>IFERROR(__xludf.DUMMYFUNCTION("GOOGLETRANSLATE(D245,""en"",""id"")"),"Dengerin Noh Kalau Simbah Ngomong Buat Yang Punya Dana Haji Dan Ndak Bisa Berangkat Ke Tanah Suci ikhlaskan Saja Dana Hajinya Di Pakai Pemerintah Tiket Surga Sudah Kalian Genggam Di Tangan")</f>
        <v>Dengerin Noh Kalau Simbah Ngomong Buat Yang Punya Dana Haji Dan Ndak Bisa Berangkat Ke Tanah Suci ikhlaskan Saja Dana Hajinya Di Pakai Pemerintah Tiket Surga Sudah Kalian Genggam Di Tangan</v>
      </c>
    </row>
    <row r="246" ht="15.75" customHeight="1">
      <c r="A246" s="1">
        <v>322153.0</v>
      </c>
      <c r="B246" s="3">
        <v>43736.0</v>
      </c>
      <c r="C246" s="1" t="s">
        <v>730</v>
      </c>
      <c r="D246" s="5" t="s">
        <v>731</v>
      </c>
      <c r="E246" s="4" t="s">
        <v>732</v>
      </c>
      <c r="G246" s="4" t="str">
        <f>IFERROR(__xludf.DUMMYFUNCTION("GOOGLETRANSLATE(C246,""en"",""id"")"),"Kalau di Indonesia istilahnya Tuyul")</f>
        <v>Kalau di Indonesia istilahnya Tuyul</v>
      </c>
      <c r="H246" s="4" t="str">
        <f>IFERROR(__xludf.DUMMYFUNCTION("GOOGLETRANSLATE(D246,""en"",""id"")"),"Hati2 JIKA Andari jln2 Ke mall ATAU Ke mana sj kl ketemu org bawa boneka seperti ini.Janganlah Andari dekatin MRK Dan pegang2 bonekany Sambil mengucpkan kata2 “lucunya ... .atau cantiknya ... pd boneka ITU” .Krn ITU Bukan boneka biasa, TAPI ITU adlh bonek"&amp;"a asal Thailand yg ada isinya (Kuasa Gelap / setan.Kl di Indonesia istilahnya tuyul).")</f>
        <v>Hati2 JIKA Andari jln2 Ke mall ATAU Ke mana sj kl ketemu org bawa boneka seperti ini.Janganlah Andari dekatin MRK Dan pegang2 bonekany Sambil mengucpkan kata2 “lucunya ... .atau cantiknya ... pd boneka ITU” .Krn ITU Bukan boneka biasa, TAPI ITU adlh boneka asal Thailand yg ada isinya (Kuasa Gelap / setan.Kl di Indonesia istilahnya tuyul).</v>
      </c>
    </row>
    <row r="247" ht="15.75" customHeight="1">
      <c r="A247" s="1">
        <v>328234.0</v>
      </c>
      <c r="B247" s="3">
        <v>44020.0</v>
      </c>
      <c r="C247" s="1" t="s">
        <v>733</v>
      </c>
      <c r="D247" s="1" t="s">
        <v>734</v>
      </c>
      <c r="E247" s="4" t="s">
        <v>735</v>
      </c>
      <c r="G247" s="4" t="str">
        <f>IFERROR(__xludf.DUMMYFUNCTION("GOOGLETRANSLATE(C247,""en"",""id"")"),"Aksi Demo Menolak TKA Dan Pemukulan Mahasiswa Oleh Polisi Hingga Tewas")</f>
        <v>Aksi Demo Menolak TKA Dan Pemukulan Mahasiswa Oleh Polisi Hingga Tewas</v>
      </c>
      <c r="H247" s="4" t="str">
        <f>IFERROR(__xludf.DUMMYFUNCTION("GOOGLETRANSLATE(D247,""en"",""id"")"),"Demo Menolak TKA ...")</f>
        <v>Demo Menolak TKA ...</v>
      </c>
    </row>
    <row r="248" ht="15.75" customHeight="1">
      <c r="A248" s="1">
        <v>339062.0</v>
      </c>
      <c r="B248" s="3">
        <v>43645.0</v>
      </c>
      <c r="C248" s="1" t="s">
        <v>736</v>
      </c>
      <c r="D248" s="1" t="s">
        <v>737</v>
      </c>
      <c r="E248" s="4" t="s">
        <v>738</v>
      </c>
      <c r="G248" s="4" t="str">
        <f>IFERROR(__xludf.DUMMYFUNCTION("GOOGLETRANSLATE(C248,""en"",""id"")"),"Presiden Uni Afrika Al Aid Ein Al Wadiyah bin Haffaz Al Wadiyah Berpidato di Depan para Delegasi Dunia di PBB Meminta agar Seluruh Negara Menolak Jokowi sebagai Presiden Indonesia")</f>
        <v>Presiden Uni Afrika Al Aid Ein Al Wadiyah bin Haffaz Al Wadiyah Berpidato di Depan para Delegasi Dunia di PBB Meminta agar Seluruh Negara Menolak Jokowi sebagai Presiden Indonesia</v>
      </c>
      <c r="H248" s="4" t="str">
        <f>IFERROR(__xludf.DUMMYFUNCTION("GOOGLETRANSLATE(D248,""en"",""id"")"),"Alhamdulillah ... amin yaroballalamin .... Share Ke temen fb ATAU wa ... Dan Jangan lupa cantumkan TAGAR # Alwadiyah02")</f>
        <v>Alhamdulillah ... amin yaroballalamin .... Share Ke temen fb ATAU wa ... Dan Jangan lupa cantumkan TAGAR # Alwadiyah02</v>
      </c>
    </row>
    <row r="249" ht="15.75" customHeight="1">
      <c r="A249" s="1">
        <v>350456.0</v>
      </c>
      <c r="B249" s="3">
        <v>43102.0</v>
      </c>
      <c r="C249" s="1" t="s">
        <v>739</v>
      </c>
      <c r="D249" s="1" t="s">
        <v>740</v>
      </c>
      <c r="E249" s="4" t="s">
        <v>741</v>
      </c>
      <c r="G249" s="4" t="str">
        <f>IFERROR(__xludf.DUMMYFUNCTION("GOOGLETRANSLATE(C249,""en"",""id"")"),"Indomaret Dan Alfamart Milik 9 Naga JUGA")</f>
        <v>Indomaret Dan Alfamart Milik 9 Naga JUGA</v>
      </c>
      <c r="H249" s="4" t="str">
        <f>IFERROR(__xludf.DUMMYFUNCTION("GOOGLETRANSLATE(D249,""en"",""id"")"),"Alhamdulillah sedang Info Viral Penyanyi Bantu SHARE ya ...
Info Berbagi
Wikipedia - Jangka Waktu Indomaret Sampai Awal tahun 2016 di Indonesia 12,100, kalau Satu Transaksi Saja ambil rata-rata * 100 rupiah * TIDAK ADA kembalian, kemudian dibiarkan Begitu"&amp;" Saja, Maka 12,100 x 100 = * 1.210.000, - rupiah * Penyanyi baru 1x Transaksi , Katakan per 5 Menit 1000 x Transaksi se Indonesia Maka, perjamnya = 1000 x 12 x Rp.100 x 12,100
Indomaret = * Rp.14.520.000.000, - * / jam
Wooow ... Jadi Mudah Sekali kan Bagi"&amp;" * Hari Tanoe, ... * ...")</f>
        <v>Alhamdulillah sedang Info Viral Penyanyi Bantu SHARE ya ...
Info Berbagi
Wikipedia - Jangka Waktu Indomaret Sampai Awal tahun 2016 di Indonesia 12,100, kalau Satu Transaksi Saja ambil rata-rata * 100 rupiah * TIDAK ADA kembalian, kemudian dibiarkan Begitu Saja, Maka 12,100 x 100 = * 1.210.000, - rupiah * Penyanyi baru 1x Transaksi , Katakan per 5 Menit 1000 x Transaksi se Indonesia Maka, perjamnya = 1000 x 12 x Rp.100 x 12,100
Indomaret = * Rp.14.520.000.000, - * / jam
Wooow ... Jadi Mudah Sekali kan Bagi * Hari Tanoe, ... * ...</v>
      </c>
    </row>
    <row r="250" ht="15.75" customHeight="1">
      <c r="A250" s="1">
        <v>353221.0</v>
      </c>
      <c r="B250" s="3">
        <v>43973.0</v>
      </c>
      <c r="C250" s="1" t="s">
        <v>742</v>
      </c>
      <c r="D250" s="1" t="s">
        <v>743</v>
      </c>
      <c r="E250" s="4" t="s">
        <v>744</v>
      </c>
      <c r="G250" s="4" t="str">
        <f>IFERROR(__xludf.DUMMYFUNCTION("GOOGLETRANSLATE(C250,""en"",""id"")"),"Sekeluarga Terinfeksi Covid-19 Penghasilan kena pajak Menghadiri Acara Ulang Tahun")</f>
        <v>Sekeluarga Terinfeksi Covid-19 Penghasilan kena pajak Menghadiri Acara Ulang Tahun</v>
      </c>
      <c r="H250" s="4" t="str">
        <f>IFERROR(__xludf.DUMMYFUNCTION("GOOGLETRANSLATE(D250,""en"",""id"")"),"AMBIL HIKMAH DARI KELUARGA INI ... baca sampe abis .. !!! Info GARA GARA ACARA ULANG TAHUN KELUARGA Sekilas: Yang dilingkar merah tgl 6 Meninggal, Yang lingkar kuning hari Penyanyi Meninggal, untuk review para suaminya Sekarang Lagi PADA Kritis, untuk rev"&amp;"iew lingkar biru..lagi karantina mandiri di Kuningan. Seminggu yg Lalu mengadakan Acara kumpul Keluarga menghadiri Ultah Keluarga Besar Cirebon Indah Foto. Jadi adik kakak Sudah Meninggal KARENA covid, Terus suaminya also skrg sdh positif. Penyanyi baru n"&amp;"gadain Bday party taunya ADA Satu pembawa Dikira Keluarga Sendiri Pasti Aman padahal kitd nggak tau ya Sehari hari dia ketemu sama siapa aja ... Dianggap sanak Keluarga tdk apa2 industri tahu industri tahu kena Dari yg muda .. Makanya kalau suru Tinggal d"&amp;"i Rumah Tinggal di rumah. . Jangan pandang Enteng kasiang Krena Anak ATAU Saudara Punya Teman Dan Teman ITU Punya Teman torang nintau dia ITU sehingga terkontaminasi ATAU Belum ... jadi jgn HARAP le Teman Dekat ato sodara Dekat kecuali dia Memang tinggal "&amp;"di rumah trus baru boleh Percaya le .... !!")</f>
        <v>AMBIL HIKMAH DARI KELUARGA INI ... baca sampe abis .. !!! Info GARA GARA ACARA ULANG TAHUN KELUARGA Sekilas: Yang dilingkar merah tgl 6 Meninggal, Yang lingkar kuning hari Penyanyi Meninggal, untuk review para suaminya Sekarang Lagi PADA Kritis, untuk review lingkar biru..lagi karantina mandiri di Kuningan. Seminggu yg Lalu mengadakan Acara kumpul Keluarga menghadiri Ultah Keluarga Besar Cirebon Indah Foto. Jadi adik kakak Sudah Meninggal KARENA covid, Terus suaminya also skrg sdh positif. Penyanyi baru ngadain Bday party taunya ADA Satu pembawa Dikira Keluarga Sendiri Pasti Aman padahal kitd nggak tau ya Sehari hari dia ketemu sama siapa aja ... Dianggap sanak Keluarga tdk apa2 industri tahu industri tahu kena Dari yg muda .. Makanya kalau suru Tinggal di Rumah Tinggal di rumah. . Jangan pandang Enteng kasiang Krena Anak ATAU Saudara Punya Teman Dan Teman ITU Punya Teman torang nintau dia ITU sehingga terkontaminasi ATAU Belum ... jadi jgn HARAP le Teman Dekat ato sodara Dekat kecuali dia Memang tinggal di rumah trus baru boleh Percaya le .... !!</v>
      </c>
    </row>
    <row r="251" ht="15.75" customHeight="1">
      <c r="A251" s="1">
        <v>357783.0</v>
      </c>
      <c r="B251" s="3">
        <v>43256.0</v>
      </c>
      <c r="C251" s="1" t="s">
        <v>745</v>
      </c>
      <c r="D251" s="5" t="s">
        <v>746</v>
      </c>
      <c r="E251" s="4" t="s">
        <v>747</v>
      </c>
      <c r="G251" s="4" t="str">
        <f>IFERROR(__xludf.DUMMYFUNCTION("GOOGLETRANSLATE(C251,""en"",""id"")"),"BPJS Ketenagakerjaan TIDAK Mengedarkan SMS Pemberian Hadiah Dana Bantuan")</f>
        <v>BPJS Ketenagakerjaan TIDAK Mengedarkan SMS Pemberian Hadiah Dana Bantuan</v>
      </c>
      <c r="H251" s="4" t="str">
        <f>IFERROR(__xludf.DUMMYFUNCTION("GOOGLETRANSLATE(D251,""en"",""id"")"),"Kami himbau 'masyarakat Harus Terus Waspada. Jangan Mudah Tertipu Oleh SEMUA Bentuk PENAWARAN Yang mengatasnamakan Institusi BPJS Ketenagakerjaan. Apalagi Terdapat permintaan Negara Yang mengarahkan Peserta untuk review membayar sejumlah mencakup biaya he"&amp;"arts nominal Tertentu, Maka DAPAT dipastikan Hal tersebut bermotif penipuan,")</f>
        <v>Kami himbau 'masyarakat Harus Terus Waspada. Jangan Mudah Tertipu Oleh SEMUA Bentuk PENAWARAN Yang mengatasnamakan Institusi BPJS Ketenagakerjaan. Apalagi Terdapat permintaan Negara Yang mengarahkan Peserta untuk review membayar sejumlah mencakup biaya hearts nominal Tertentu, Maka DAPAT dipastikan Hal tersebut bermotif penipuan,</v>
      </c>
    </row>
    <row r="252" ht="15.75" customHeight="1">
      <c r="A252" s="1">
        <v>358380.0</v>
      </c>
      <c r="B252" s="3">
        <v>43153.0</v>
      </c>
      <c r="C252" s="1" t="s">
        <v>748</v>
      </c>
      <c r="D252" s="5" t="s">
        <v>748</v>
      </c>
      <c r="E252" s="4" t="s">
        <v>749</v>
      </c>
      <c r="G252" s="4" t="str">
        <f>IFERROR(__xludf.DUMMYFUNCTION("GOOGLETRANSLATE(C252,""en"",""id"")"),"Kabareskrim Usut Penggoreng Isu soal Kejadian Teror Ke pemuka Agama")</f>
        <v>Kabareskrim Usut Penggoreng Isu soal Kejadian Teror Ke pemuka Agama</v>
      </c>
      <c r="H252" s="4" t="str">
        <f>IFERROR(__xludf.DUMMYFUNCTION("GOOGLETRANSLATE(D252,""en"",""id"")"),"Kabareskrim Usut Penggoreng Isu soal Kejadian Teror Ke pemuka Agama")</f>
        <v>Kabareskrim Usut Penggoreng Isu soal Kejadian Teror Ke pemuka Agama</v>
      </c>
    </row>
    <row r="253" ht="15.75" customHeight="1">
      <c r="A253" s="1">
        <v>360676.0</v>
      </c>
      <c r="B253" s="3">
        <v>44047.0</v>
      </c>
      <c r="C253" s="1" t="s">
        <v>750</v>
      </c>
      <c r="D253" s="1" t="s">
        <v>751</v>
      </c>
      <c r="E253" s="4" t="s">
        <v>752</v>
      </c>
      <c r="G253" s="4" t="str">
        <f>IFERROR(__xludf.DUMMYFUNCTION("GOOGLETRANSLATE(C253,""en"",""id"")"),"Virus Punya Suami obat Hydroxychloroquine, Zinc Dan Zithromax")</f>
        <v>Virus Punya Suami obat Hydroxychloroquine, Zinc Dan Zithromax</v>
      </c>
      <c r="H253" s="4" t="str">
        <f>IFERROR(__xludf.DUMMYFUNCTION("GOOGLETRANSLATE(D253,""en"",""id"")"),"Virus ini memiliki obatnya. Hal ini disebut hydroxychloroquine, seng dan Zithromax. Aku tahu kau orang ingin berbicara tentang masker. Halo? Anda tidak perlu [a] masker. Ada obat. Aku tahu mereka tidak ingin sekolah terbuka. Tidak, Anda tidak perlu orang "&amp;"untuk dikurung. Ada pencegahan dan ada obatnya.")</f>
        <v>Virus ini memiliki obatnya. Hal ini disebut hydroxychloroquine, seng dan Zithromax. Aku tahu kau orang ingin berbicara tentang masker. Halo? Anda tidak perlu [a] masker. Ada obat. Aku tahu mereka tidak ingin sekolah terbuka. Tidak, Anda tidak perlu orang untuk dikurung. Ada pencegahan dan ada obatnya.</v>
      </c>
    </row>
    <row r="254" ht="15.75" customHeight="1">
      <c r="A254" s="1">
        <v>363371.0</v>
      </c>
      <c r="B254" s="3">
        <v>43696.0</v>
      </c>
      <c r="C254" s="1" t="s">
        <v>753</v>
      </c>
      <c r="D254" s="5" t="s">
        <v>754</v>
      </c>
      <c r="E254" s="4" t="s">
        <v>755</v>
      </c>
      <c r="G254" s="4" t="str">
        <f>IFERROR(__xludf.DUMMYFUNCTION("GOOGLETRANSLATE(C254,""en"",""id"")"),"Bocah Pemulung Meninggal KARENA Kelaparan")</f>
        <v>Bocah Pemulung Meninggal KARENA Kelaparan</v>
      </c>
      <c r="H254" s="4" t="str">
        <f>IFERROR(__xludf.DUMMYFUNCTION("GOOGLETRANSLATE(D254,""en"",""id"")"),"Miriss, Kasihan. Info * Menurut Bocah pemulung Meninggal karna kelaparan.belum industri tahu Suami di Daerah mana. @ Jokowi # Inonesia @ tweet_kakseto")</f>
        <v>Miriss, Kasihan. Info * Menurut Bocah pemulung Meninggal karna kelaparan.belum industri tahu Suami di Daerah mana. @ Jokowi # Inonesia @ tweet_kakseto</v>
      </c>
    </row>
    <row r="255" ht="15.75" customHeight="1">
      <c r="A255" s="1">
        <v>363380.0</v>
      </c>
      <c r="B255" s="3">
        <v>43692.0</v>
      </c>
      <c r="C255" s="1" t="s">
        <v>756</v>
      </c>
      <c r="D255" s="5" t="s">
        <v>757</v>
      </c>
      <c r="E255" s="4" t="s">
        <v>758</v>
      </c>
      <c r="G255" s="4" t="str">
        <f>IFERROR(__xludf.DUMMYFUNCTION("GOOGLETRANSLATE(C255,""en"",""id"")"),"Dijebol siber Rp 9 Triliun, Bank Mandiri Segera Bangkrut?")</f>
        <v>Dijebol siber Rp 9 Triliun, Bank Mandiri Segera Bangkrut?</v>
      </c>
      <c r="H255" s="4" t="str">
        <f>IFERROR(__xludf.DUMMYFUNCTION("GOOGLETRANSLATE(D255,""en"",""id"")"),"Sumber di dalam, Bank Mandiri Memang sedang Menuju liang kebangkrutan. Pasalnya, Beroperasi Teknis Keamanan tinggi, sistem IT Bank Mandiri Sangat TIDAK mungkin untuk review can dipulihkan. Kejadian Penyanyi murni Akibat Serangan Dari hearts Mandiri Sendir"&amp;"i")</f>
        <v>Sumber di dalam, Bank Mandiri Memang sedang Menuju liang kebangkrutan. Pasalnya, Beroperasi Teknis Keamanan tinggi, sistem IT Bank Mandiri Sangat TIDAK mungkin untuk review can dipulihkan. Kejadian Penyanyi murni Akibat Serangan Dari hearts Mandiri Sendiri</v>
      </c>
    </row>
    <row r="256" ht="15.75" customHeight="1">
      <c r="A256" s="1">
        <v>366937.0</v>
      </c>
      <c r="B256" s="3">
        <v>43081.0</v>
      </c>
      <c r="C256" s="1" t="s">
        <v>759</v>
      </c>
      <c r="D256" s="1" t="s">
        <v>760</v>
      </c>
      <c r="E256" s="4" t="s">
        <v>761</v>
      </c>
      <c r="G256" s="4" t="str">
        <f>IFERROR(__xludf.DUMMYFUNCTION("GOOGLETRANSLATE(C256,""en"",""id"")"),"Google Melakukan Voting Untuk penamaan Israel ATAU Palestina PADA Petanya")</f>
        <v>Google Melakukan Voting Untuk penamaan Israel ATAU Palestina PADA Petanya</v>
      </c>
      <c r="H256" s="4" t="str">
        <f>IFERROR(__xludf.DUMMYFUNCTION("GOOGLETRANSLATE(D256,""en"",""id"")"),"Google melakukan voting untuk review penamaan “israel” ATAU “palestina” PADA petanya (google earth). Sampai Sekarang 67,5% Suara untuk review kepentingan israel. Tolong kirim ke SEMUA Kontak Yang iklan di hpmu untuk review memilih palestina. http://www.is"&amp;"rael-vs-palestine.com/ Yang Perlu dilakukan: buka situs di differences kemudian Pilih bendera palestina.")</f>
        <v>Google melakukan voting untuk review penamaan “israel” ATAU “palestina” PADA petanya (google earth). Sampai Sekarang 67,5% Suara untuk review kepentingan israel. Tolong kirim ke SEMUA Kontak Yang iklan di hpmu untuk review memilih palestina. http://www.israel-vs-palestine.com/ Yang Perlu dilakukan: buka situs di differences kemudian Pilih bendera palestina.</v>
      </c>
    </row>
    <row r="257" ht="15.75" customHeight="1">
      <c r="A257" s="1">
        <v>372133.0</v>
      </c>
      <c r="B257" s="3">
        <v>43581.0</v>
      </c>
      <c r="C257" s="1" t="s">
        <v>762</v>
      </c>
      <c r="D257" s="9" t="s">
        <v>763</v>
      </c>
      <c r="E257" s="4" t="s">
        <v>764</v>
      </c>
      <c r="G257" s="4" t="str">
        <f>IFERROR(__xludf.DUMMYFUNCTION("GOOGLETRANSLATE(C257,""en"",""id"")"),"Sekjen PBB Ucapkan Selamat PADA Prabowo Atas terpilihnya Menjadi Presiden RI")</f>
        <v>Sekjen PBB Ucapkan Selamat PADA Prabowo Atas terpilihnya Menjadi Presiden RI</v>
      </c>
      <c r="H257" s="4" t="str">
        <f>IFERROR(__xludf.DUMMYFUNCTION("GOOGLETRANSLATE(D257,""en"",""id"")"),"Kabartoday, PBB - Dilansir Dari New York (Antara Kalbar / Xinhua-OANA) - Sekretaris Jenderal PBB Pedro Coelho, Minggu (21/42019), Telah mengagetkan SEMUA public bahkan di Dunia Internasional.")</f>
        <v>Kabartoday, PBB - Dilansir Dari New York (Antara Kalbar / Xinhua-OANA) - Sekretaris Jenderal PBB Pedro Coelho, Minggu (21/42019), Telah mengagetkan SEMUA public bahkan di Dunia Internasional.</v>
      </c>
    </row>
    <row r="258" ht="15.75" customHeight="1">
      <c r="A258" s="1">
        <v>377566.0</v>
      </c>
      <c r="B258" s="3">
        <v>43999.0</v>
      </c>
      <c r="C258" s="1" t="s">
        <v>765</v>
      </c>
      <c r="D258" s="1" t="s">
        <v>766</v>
      </c>
      <c r="E258" s="4" t="s">
        <v>767</v>
      </c>
      <c r="G258" s="4" t="str">
        <f>IFERROR(__xludf.DUMMYFUNCTION("GOOGLETRANSLATE(C258,""en"",""id"")"),"Abu Vulkanik DAPAT Membunuh Virus Corona KARENA Mengandung Asam Sulfat")</f>
        <v>Abu Vulkanik DAPAT Membunuh Virus Corona KARENA Mengandung Asam Sulfat</v>
      </c>
      <c r="H258" s="4" t="str">
        <f>IFERROR(__xludf.DUMMYFUNCTION("GOOGLETRANSLATE(D258,""en"",""id"")"),"MERAPI erupsi ... Gk APA”... Keluar Sedikit” Malah Aman .. Abu vulkanik nya membunuh virus congorna ... ehh..corona..karna mengandung asam sulfat")</f>
        <v>MERAPI erupsi ... Gk APA”... Keluar Sedikit” Malah Aman .. Abu vulkanik nya membunuh virus congorna ... ehh..corona..karna mengandung asam sulfat</v>
      </c>
    </row>
    <row r="259" ht="15.75" customHeight="1">
      <c r="A259" s="1">
        <v>380404.0</v>
      </c>
      <c r="B259" s="3">
        <v>43575.0</v>
      </c>
      <c r="C259" s="1" t="s">
        <v>768</v>
      </c>
      <c r="D259" s="1" t="s">
        <v>769</v>
      </c>
      <c r="E259" s="4" t="s">
        <v>770</v>
      </c>
      <c r="G259" s="4" t="str">
        <f>IFERROR(__xludf.DUMMYFUNCTION("GOOGLETRANSLATE(C259,""en"",""id"")"),"cukong Cina Yang di juluki 9 Naga di Belakang Timses 01")</f>
        <v>cukong Cina Yang di juluki 9 Naga di Belakang Timses 01</v>
      </c>
      <c r="H259" s="4" t="str">
        <f>IFERROR(__xludf.DUMMYFUNCTION("GOOGLETRANSLATE(D259,""en"",""id"")"),"Tolong Jawab yah ... ?? 🙏🏻🙏🏻
PENTING Soalnya ... ??
Mohon Pencerahan .... Apa bener Penyanyi cukong Cina Yang di juluki 9 Naga Yang ADA di Belakang Timses 01 ... ????")</f>
        <v>Tolong Jawab yah ... ?? 🙏🏻🙏🏻
PENTING Soalnya ... ??
Mohon Pencerahan .... Apa bener Penyanyi cukong Cina Yang di juluki 9 Naga Yang ADA di Belakang Timses 01 ... ????</v>
      </c>
    </row>
    <row r="260" ht="15.75" customHeight="1">
      <c r="A260" s="1">
        <v>383759.0</v>
      </c>
      <c r="B260" s="3">
        <v>43001.0</v>
      </c>
      <c r="C260" s="1" t="s">
        <v>771</v>
      </c>
      <c r="D260" s="5" t="s">
        <v>772</v>
      </c>
      <c r="E260" s="4" t="s">
        <v>773</v>
      </c>
      <c r="G260" s="4" t="str">
        <f>IFERROR(__xludf.DUMMYFUNCTION("GOOGLETRANSLATE(C260,""en"",""id"")"),"TNI Gagalkan Penyelundupan 5 Ribu Senjata Api Pakai Nama Presiden")</f>
        <v>TNI Gagalkan Penyelundupan 5 Ribu Senjata Api Pakai Nama Presiden</v>
      </c>
      <c r="H260" s="4" t="str">
        <f>IFERROR(__xludf.DUMMYFUNCTION("GOOGLETRANSLATE(D260,""en"",""id"")"),"TNI Gagalkan Penyelundupan 5 Ribu Senjata Api “Pakai Nama Presiden”
 2017/09/23
 Hak foto documentasi duniaekspress.com
 InNews, Penggagalan Rencana penyelundupan 5 ribu senjata api (senpi) ke Indonesia Oleh Tentara Nasional Indonesia (TNI) mendapat apres"&amp;"iasi Dari warganet.
 Musisi kenamaan Ahmad Dhani meminta ditunjukan kepada penyelundup Yang mencatut nama di Presiden Jokowi ITU untuk review Segera Mengaku ....")</f>
        <v>TNI Gagalkan Penyelundupan 5 Ribu Senjata Api “Pakai Nama Presiden”
 2017/09/23
 Hak foto documentasi duniaekspress.com
 InNews, Penggagalan Rencana penyelundupan 5 ribu senjata api (senpi) ke Indonesia Oleh Tentara Nasional Indonesia (TNI) mendapat apresiasi Dari warganet.
 Musisi kenamaan Ahmad Dhani meminta ditunjukan kepada penyelundup Yang mencatut nama di Presiden Jokowi ITU untuk review Segera Mengaku ....</v>
      </c>
    </row>
    <row r="261" ht="15.75" customHeight="1">
      <c r="A261" s="1">
        <v>396622.0</v>
      </c>
      <c r="B261" s="3">
        <v>43596.0</v>
      </c>
      <c r="C261" s="1" t="s">
        <v>774</v>
      </c>
      <c r="D261" s="9" t="s">
        <v>775</v>
      </c>
      <c r="E261" s="4" t="s">
        <v>776</v>
      </c>
      <c r="G261" s="4" t="str">
        <f>IFERROR(__xludf.DUMMYFUNCTION("GOOGLETRANSLATE(C261,""en"",""id"")"),"Coba ITU .... Dibayar brapa emak emak Penyanyi Brani berbuat spt itu ... Urusan capres gak inget sama hijab")</f>
        <v>Coba ITU .... Dibayar brapa emak emak Penyanyi Brani berbuat spt itu ... Urusan capres gak inget sama hijab</v>
      </c>
      <c r="H261" s="4" t="str">
        <f>IFERROR(__xludf.DUMMYFUNCTION("GOOGLETRANSLATE(D261,""en"",""id"")"),"* Barisan Emak-Emak Militan GL PRO 08 Ancam Telanjang Di Bawaslu KPU Dan JIKA Pemilu Curang *")</f>
        <v>* Barisan Emak-Emak Militan GL PRO 08 Ancam Telanjang Di Bawaslu KPU Dan JIKA Pemilu Curang *</v>
      </c>
    </row>
    <row r="262" ht="15.75" customHeight="1">
      <c r="A262" s="1">
        <v>397043.0</v>
      </c>
      <c r="B262" s="3">
        <v>43533.0</v>
      </c>
      <c r="C262" s="1" t="s">
        <v>777</v>
      </c>
      <c r="D262" s="1" t="s">
        <v>778</v>
      </c>
      <c r="E262" s="4" t="s">
        <v>779</v>
      </c>
      <c r="G262" s="4" t="str">
        <f>IFERROR(__xludf.DUMMYFUNCTION("GOOGLETRANSLATE(C262,""en"",""id"")"),"Prabowo Usia 12 Tahun Kuliah di Konsultasi Kesehatan, Hukum DENGAN Beasiswa")</f>
        <v>Prabowo Usia 12 Tahun Kuliah di Konsultasi Kesehatan, Hukum DENGAN Beasiswa</v>
      </c>
      <c r="H262" s="4" t="str">
        <f>IFERROR(__xludf.DUMMYFUNCTION("GOOGLETRANSLATE(D262,""en"",""id"")"),"Assalamu'alaikum warahmatulalahi wabarakatuh ...
Mari kitd Kenali Lebih Dekat Lagi
Tak kenal Maka tak sayang, Sudah kenal TAPI Malah kejang Berarti Akal sehat nya udah Hilang.")</f>
        <v>Assalamu'alaikum warahmatulalahi wabarakatuh ...
Mari kitd Kenali Lebih Dekat Lagi
Tak kenal Maka tak sayang, Sudah kenal TAPI Malah kejang Berarti Akal sehat nya udah Hilang.</v>
      </c>
    </row>
    <row r="263" ht="15.75" customHeight="1">
      <c r="A263" s="1">
        <v>397075.0</v>
      </c>
      <c r="B263" s="3">
        <v>43527.0</v>
      </c>
      <c r="C263" s="1" t="s">
        <v>780</v>
      </c>
      <c r="D263" s="1" t="s">
        <v>781</v>
      </c>
      <c r="E263" s="4" t="s">
        <v>782</v>
      </c>
      <c r="G263" s="4" t="str">
        <f>IFERROR(__xludf.DUMMYFUNCTION("GOOGLETRANSLATE(C263,""en"",""id"")"),"sejak Kapan KA Suami menuliskan huruf / bahasa China?")</f>
        <v>sejak Kapan KA Suami menuliskan huruf / bahasa China?</v>
      </c>
      <c r="H263" s="4" t="str">
        <f>IFERROR(__xludf.DUMMYFUNCTION("GOOGLETRANSLATE(D263,""en"",""id"")"),"INI INDONESIA, BUNG ,, BUKAN CHINA ...")</f>
        <v>INI INDONESIA, BUNG ,, BUKAN CHINA ...</v>
      </c>
    </row>
    <row r="264" ht="15.75" customHeight="1">
      <c r="A264" s="1">
        <v>397143.0</v>
      </c>
      <c r="B264" s="3">
        <v>43512.0</v>
      </c>
      <c r="C264" s="1" t="s">
        <v>783</v>
      </c>
      <c r="D264" s="9" t="s">
        <v>784</v>
      </c>
      <c r="E264" s="4" t="s">
        <v>785</v>
      </c>
      <c r="G264" s="4" t="str">
        <f>IFERROR(__xludf.DUMMYFUNCTION("GOOGLETRANSLATE(C264,""en"",""id"")"),"Game Gratis di Tanggal 29-30 Februari 2019")</f>
        <v>Game Gratis di Tanggal 29-30 Februari 2019</v>
      </c>
      <c r="H264" s="4" t="str">
        <f>IFERROR(__xludf.DUMMYFUNCTION("GOOGLETRANSLATE(D264,""en"",""id"")"),"GRATIS RESIDENT EVIL 2 29-30 Februari 2019")</f>
        <v>GRATIS RESIDENT EVIL 2 29-30 Februari 2019</v>
      </c>
    </row>
    <row r="265" ht="15.75" customHeight="1">
      <c r="A265" s="1">
        <v>397720.0</v>
      </c>
      <c r="B265" s="3">
        <v>43418.0</v>
      </c>
      <c r="C265" s="1" t="s">
        <v>786</v>
      </c>
      <c r="D265" s="1" t="s">
        <v>787</v>
      </c>
      <c r="E265" s="4" t="s">
        <v>788</v>
      </c>
      <c r="G265" s="4" t="str">
        <f>IFERROR(__xludf.DUMMYFUNCTION("GOOGLETRANSLATE(C265,""en"",""id"")"),"Meme dan Video Mahfud MD Mendukung Prabowo - Sandi di Pilpres 2019")</f>
        <v>Meme dan Video Mahfud MD Mendukung Prabowo - Sandi di Pilpres 2019</v>
      </c>
      <c r="H265" s="4" t="str">
        <f>IFERROR(__xludf.DUMMYFUNCTION("GOOGLETRANSLATE(D265,""en"",""id"")"),"Saya mendukung Prabowo Subianto, KARENA Indonesia sebelumnya Saat ini butuh Pemimpin Yang Tegas Dan ikhlas untuk review Mengangkat rakyat Dari keterpurukan.")</f>
        <v>Saya mendukung Prabowo Subianto, KARENA Indonesia sebelumnya Saat ini butuh Pemimpin Yang Tegas Dan ikhlas untuk review Mengangkat rakyat Dari keterpurukan.</v>
      </c>
    </row>
    <row r="266" ht="15.75" customHeight="1">
      <c r="A266" s="1">
        <v>403244.0</v>
      </c>
      <c r="B266" s="3">
        <v>43890.0</v>
      </c>
      <c r="C266" s="1" t="s">
        <v>789</v>
      </c>
      <c r="D266" s="5" t="s">
        <v>790</v>
      </c>
      <c r="E266" s="4" t="s">
        <v>791</v>
      </c>
      <c r="G266" s="4" t="str">
        <f>IFERROR(__xludf.DUMMYFUNCTION("GOOGLETRANSLATE(C266,""en"",""id"")"),"Jackie Chan Dikabarkan Dikarantina KARENA Terinfeksi Corona")</f>
        <v>Jackie Chan Dikabarkan Dikarantina KARENA Terinfeksi Corona</v>
      </c>
      <c r="H266" s="4" t="str">
        <f>IFERROR(__xludf.DUMMYFUNCTION("GOOGLETRANSLATE(D266,""en"",""id"")"),"Jackie Chan Dikabarkan Dikarantina KARENA Terinfeksi Corona
 Kabar Kurang sedap Datang Dari shalat Satu Aktor kenamaan asal Hong Kong, Jackie Chan. Aktor laga legendaris Penyanyi dikabarkan dikarantina KARENA terinfeksi virus corona.")</f>
        <v>Jackie Chan Dikabarkan Dikarantina KARENA Terinfeksi Corona
 Kabar Kurang sedap Datang Dari shalat Satu Aktor kenamaan asal Hong Kong, Jackie Chan. Aktor laga legendaris Penyanyi dikabarkan dikarantina KARENA terinfeksi virus corona.</v>
      </c>
    </row>
    <row r="267" ht="15.75" customHeight="1">
      <c r="A267" s="6">
        <v>406866.0</v>
      </c>
      <c r="B267" s="7">
        <v>43274.0</v>
      </c>
      <c r="C267" s="5" t="s">
        <v>792</v>
      </c>
      <c r="D267" s="5" t="s">
        <v>793</v>
      </c>
      <c r="E267" s="4" t="s">
        <v>794</v>
      </c>
      <c r="G267" s="4" t="str">
        <f>IFERROR(__xludf.DUMMYFUNCTION("GOOGLETRANSLATE(C267,""en"",""id"")"),"Mandi di 3 Waktu INI Bisa sebabkan Kematian Mendadak")</f>
        <v>Mandi di 3 Waktu INI Bisa sebabkan Kematian Mendadak</v>
      </c>
      <c r="H267" s="4" t="str">
        <f>IFERROR(__xludf.DUMMYFUNCTION("GOOGLETRANSLATE(D267,""en"",""id"")"),"Haram Hukumnya! Mandi di 3 Waktu INI Bisa sebabkan Kematian Mendadak")</f>
        <v>Haram Hukumnya! Mandi di 3 Waktu INI Bisa sebabkan Kematian Mendadak</v>
      </c>
    </row>
    <row r="268" ht="15.75" customHeight="1">
      <c r="A268" s="1">
        <v>407265.0</v>
      </c>
      <c r="B268" s="3">
        <v>43199.0</v>
      </c>
      <c r="C268" s="1" t="s">
        <v>795</v>
      </c>
      <c r="D268" s="5" t="s">
        <v>796</v>
      </c>
      <c r="E268" s="4" t="s">
        <v>797</v>
      </c>
      <c r="G268" s="4" t="str">
        <f>IFERROR(__xludf.DUMMYFUNCTION("GOOGLETRANSLATE(C268,""en"",""id"")"),"NU Dan NW di NTB Bersaudara")</f>
        <v>NU Dan NW di NTB Bersaudara</v>
      </c>
      <c r="H268" s="4" t="str">
        <f>IFERROR(__xludf.DUMMYFUNCTION("GOOGLETRANSLATE(D268,""en"",""id"")"),"“Sudah Selesai urusannya Yang dibaca ITU Adalah bohong Dan TIDAK Benar, yang Benar ITU NU Dan NW selama Penyanyi bersaudara TIDAK ADA Perbedaan hearts Hal akidah, akhlak Dan sebagainya,” kata Syuriah NU NTB, TGH Ma'arif Makmun, Minggu (8/4 ).")</f>
        <v>“Sudah Selesai urusannya Yang dibaca ITU Adalah bohong Dan TIDAK Benar, yang Benar ITU NU Dan NW selama Penyanyi bersaudara TIDAK ADA Perbedaan hearts Hal akidah, akhlak Dan sebagainya,” kata Syuriah NU NTB, TGH Ma'arif Makmun, Minggu (8/4 ).</v>
      </c>
    </row>
    <row r="269" ht="15.75" customHeight="1">
      <c r="A269" s="1">
        <v>411985.0</v>
      </c>
      <c r="B269" s="3">
        <v>43797.0</v>
      </c>
      <c r="C269" s="1" t="s">
        <v>798</v>
      </c>
      <c r="D269" s="5" t="s">
        <v>799</v>
      </c>
      <c r="E269" s="4" t="s">
        <v>800</v>
      </c>
      <c r="G269" s="4" t="str">
        <f>IFERROR(__xludf.DUMMYFUNCTION("GOOGLETRANSLATE(C269,""en"",""id"")"),"Prosesi pernikahan sejenis di Sebuah Gereja")</f>
        <v>Prosesi pernikahan sejenis di Sebuah Gereja</v>
      </c>
      <c r="H269" s="4" t="str">
        <f>IFERROR(__xludf.DUMMYFUNCTION("GOOGLETRANSLATE(D269,""en"",""id"")"),"Momen Prosesi pernikahan sejenis di Sebuah Gereja ... kristiani Sekali ...
 Indah nya Berbagi ....
 * Lap Kringet *")</f>
        <v>Momen Prosesi pernikahan sejenis di Sebuah Gereja ... kristiani Sekali ...
 Indah nya Berbagi ....
 * Lap Kringet *</v>
      </c>
    </row>
    <row r="270" ht="15.75" customHeight="1">
      <c r="A270" s="1">
        <v>412031.0</v>
      </c>
      <c r="B270" s="3">
        <v>43784.0</v>
      </c>
      <c r="C270" s="1" t="s">
        <v>801</v>
      </c>
      <c r="D270" s="5" t="s">
        <v>802</v>
      </c>
      <c r="E270" s="4" t="s">
        <v>803</v>
      </c>
      <c r="G270" s="4" t="str">
        <f>IFERROR(__xludf.DUMMYFUNCTION("GOOGLETRANSLATE(C270,""en"",""id"")"),"awan TANDA KIAMAT")</f>
        <v>awan TANDA KIAMAT</v>
      </c>
      <c r="H270" s="4" t="str">
        <f>IFERROR(__xludf.DUMMYFUNCTION("GOOGLETRANSLATE(D270,""en"",""id"")"),"Fenomena Awan Yang Sangat Langkah, apakah Penyanyi TANDA KIAMAT ??? Semoga kitd SEMUA Selalu hearts lindungan Yang maha Kuasa aminn")</f>
        <v>Fenomena Awan Yang Sangat Langkah, apakah Penyanyi TANDA KIAMAT ??? Semoga kitd SEMUA Selalu hearts lindungan Yang maha Kuasa aminn</v>
      </c>
    </row>
    <row r="271" ht="15.75" customHeight="1">
      <c r="A271" s="1">
        <v>418539.0</v>
      </c>
      <c r="B271" s="3">
        <v>43998.0</v>
      </c>
      <c r="C271" s="1" t="s">
        <v>804</v>
      </c>
      <c r="D271" s="1" t="s">
        <v>805</v>
      </c>
      <c r="E271" s="4" t="s">
        <v>806</v>
      </c>
      <c r="G271" s="4" t="str">
        <f>IFERROR(__xludf.DUMMYFUNCTION("GOOGLETRANSLATE(C271,""en"",""id"")"),"Bapak Ibu Meninggal KARENA Covid-19, 5 Bersaudara Menunggu Diadopsi")</f>
        <v>Bapak Ibu Meninggal KARENA Covid-19, 5 Bersaudara Menunggu Diadopsi</v>
      </c>
      <c r="H271" s="4" t="str">
        <f>IFERROR(__xludf.DUMMYFUNCTION("GOOGLETRANSLATE(D271,""en"",""id"")"),"Papa mama Meninggal krn covid 19. 5 bersaudara Kandung Penyanyi nunggu diadopsi Oleh para budiman")</f>
        <v>Papa mama Meninggal krn covid 19. 5 bersaudara Kandung Penyanyi nunggu diadopsi Oleh para budiman</v>
      </c>
    </row>
    <row r="272" ht="15.75" customHeight="1">
      <c r="A272" s="1">
        <v>419422.0</v>
      </c>
      <c r="B272" s="3">
        <v>43911.0</v>
      </c>
      <c r="C272" s="1" t="s">
        <v>807</v>
      </c>
      <c r="D272" s="5" t="s">
        <v>808</v>
      </c>
      <c r="E272" s="4" t="s">
        <v>809</v>
      </c>
      <c r="G272" s="4" t="str">
        <f>IFERROR(__xludf.DUMMYFUNCTION("GOOGLETRANSLATE(C272,""en"",""id"")"),"Foto Keadaan kota kota di Dunia Saat Corona mendera Datang. Jakarta pagar beda ...")</f>
        <v>Foto Keadaan kota kota di Dunia Saat Corona mendera Datang. Jakarta pagar beda ...</v>
      </c>
      <c r="H272" s="4" t="str">
        <f>IFERROR(__xludf.DUMMYFUNCTION("GOOGLETRANSLATE(D272,""en"",""id"")"),"Keadaan kota kota di Dunia Saat Corona mendera Datang. Jakarta memucat beda ...! Nekat, TIDAK Mengerti, ATAU ...?")</f>
        <v>Keadaan kota kota di Dunia Saat Corona mendera Datang. Jakarta memucat beda ...! Nekat, TIDAK Mengerti, ATAU ...?</v>
      </c>
    </row>
    <row r="273" ht="15.75" customHeight="1">
      <c r="A273" s="6">
        <v>423107.0</v>
      </c>
      <c r="B273" s="7">
        <v>43296.0</v>
      </c>
      <c r="C273" s="5" t="s">
        <v>810</v>
      </c>
      <c r="D273" s="5" t="s">
        <v>811</v>
      </c>
      <c r="E273" s="4" t="s">
        <v>812</v>
      </c>
      <c r="G273" s="4" t="str">
        <f>IFERROR(__xludf.DUMMYFUNCTION("GOOGLETRANSLATE(C273,""en"",""id"")"),"Kementerian PUPR Beri Klarifikasi Perihal Isu Pengambilalihan Proyek Enam Ruas Tol di DKI Jakarta")</f>
        <v>Kementerian PUPR Beri Klarifikasi Perihal Isu Pengambilalihan Proyek Enam Ruas Tol di DKI Jakarta</v>
      </c>
      <c r="H273" s="4" t="str">
        <f>IFERROR(__xludf.DUMMYFUNCTION("GOOGLETRANSLATE(D273,""en"",""id"")"),"TIDAK ADA ITU (ambilalih). Mohon dicek Lagi APA bahasanya seperti ITU. Tol ITU urusannya Dari dulu BPJT Dan PUPR, Bukan DENGAN pemda")</f>
        <v>TIDAK ADA ITU (ambilalih). Mohon dicek Lagi APA bahasanya seperti ITU. Tol ITU urusannya Dari dulu BPJT Dan PUPR, Bukan DENGAN pemda</v>
      </c>
    </row>
    <row r="274" ht="15.75" customHeight="1">
      <c r="A274" s="1">
        <v>425889.0</v>
      </c>
      <c r="B274" s="3">
        <v>42334.0</v>
      </c>
      <c r="C274" s="1" t="s">
        <v>813</v>
      </c>
      <c r="D274" s="5" t="s">
        <v>814</v>
      </c>
      <c r="E274" s="4" t="s">
        <v>815</v>
      </c>
      <c r="G274" s="4" t="str">
        <f>IFERROR(__xludf.DUMMYFUNCTION("GOOGLETRANSLATE(C274,""en"",""id"")"),"ISIS Serang Kota Quaragosh, Kota DENGAN Populasi Kristen Terbesar di Irak")</f>
        <v>ISIS Serang Kota Quaragosh, Kota DENGAN Populasi Kristen Terbesar di Irak</v>
      </c>
      <c r="H274" s="4" t="str">
        <f>IFERROR(__xludf.DUMMYFUNCTION("GOOGLETRANSLATE(D274,""en"",""id"")"),"ISIS baru merebut kota Quaragosh, kota dgn populasi Kristen Terbesar di Irak. Ratusan laki2, wanita, Dan anak2 Telah dipancung. Masyarakat Disana meminta doa Untuk Negeri mereka.")</f>
        <v>ISIS baru merebut kota Quaragosh, kota dgn populasi Kristen Terbesar di Irak. Ratusan laki2, wanita, Dan anak2 Telah dipancung. Masyarakat Disana meminta doa Untuk Negeri mereka.</v>
      </c>
    </row>
    <row r="275" ht="15.75" customHeight="1">
      <c r="A275" s="1">
        <v>428466.0</v>
      </c>
      <c r="B275" s="3">
        <v>43774.0</v>
      </c>
      <c r="C275" s="1" t="s">
        <v>816</v>
      </c>
      <c r="D275" s="5" t="s">
        <v>817</v>
      </c>
      <c r="E275" s="4" t="s">
        <v>818</v>
      </c>
      <c r="G275" s="4" t="str">
        <f>IFERROR(__xludf.DUMMYFUNCTION("GOOGLETRANSLATE(C275,""en"",""id"")"),"Tadi Malam UU TENTANG Suara azan Telah disahkan, Pemerintah Jokowi akan bertindak tegas DENGAN pelanggaran UU")</f>
        <v>Tadi Malam UU TENTANG Suara azan Telah disahkan, Pemerintah Jokowi akan bertindak tegas DENGAN pelanggaran UU</v>
      </c>
      <c r="H275" s="4" t="str">
        <f>IFERROR(__xludf.DUMMYFUNCTION("GOOGLETRANSLATE(D275,""en"",""id"")"),"Tadi Malam, UU TENTANG Suara azan Telah disahkan. Dan barang siapa yg terganggu dgn Suara azan, boleh melaporkan Ke aparat terdekat. Dn Pemerintah Jokowi akan bertindak tegas DENGAN pelanggaran UU. Yg bertanggung jawab differences Suara azan yg keras Adal"&amp;"ah ustat ATAU pengurus masjid")</f>
        <v>Tadi Malam, UU TENTANG Suara azan Telah disahkan. Dan barang siapa yg terganggu dgn Suara azan, boleh melaporkan Ke aparat terdekat. Dn Pemerintah Jokowi akan bertindak tegas DENGAN pelanggaran UU. Yg bertanggung jawab differences Suara azan yg keras Adalah ustat ATAU pengurus masjid</v>
      </c>
    </row>
    <row r="276" ht="15.75" customHeight="1">
      <c r="A276" s="1">
        <v>431868.0</v>
      </c>
      <c r="B276" s="3">
        <v>43192.0</v>
      </c>
      <c r="C276" s="1" t="s">
        <v>819</v>
      </c>
      <c r="D276" s="5" t="s">
        <v>820</v>
      </c>
      <c r="E276" s="4" t="s">
        <v>821</v>
      </c>
      <c r="G276" s="4" t="str">
        <f>IFERROR(__xludf.DUMMYFUNCTION("GOOGLETRANSLATE(C276,""en"",""id"")"),"Jajak Pendapat Google Joko Widodo Dianggap Layak Memimpin untuk review Dua Periode")</f>
        <v>Jajak Pendapat Google Joko Widodo Dianggap Layak Memimpin untuk review Dua Periode</v>
      </c>
      <c r="H276" s="4" t="str">
        <f>IFERROR(__xludf.DUMMYFUNCTION("GOOGLETRANSLATE(D276,""en"",""id"")"),"Joko Widodo Dianggap Layak Memimpin untuk review Dua Periode, Andari Setuju ATAU TIDAK? Isi Polling Cepatnya di Sini
 Dukungan ditunjukan kepada Presiden Joko Widodo untuk review Kembali memimpin Indonesia 2019-2024 Semakin menguat. Ketua Dewan Pertimba"&amp;"ngan Presiden, Sri Adiningsih mengatakan, Alasan mengapa Presiden Joko Widodo (Jokowi) Harus lanjut Ke periode doa. Sebab, Masih Banyak Pekerjaan Yang Harus dikerjakan Jokowi. Seperti Menjaga Stabilitas Ekonomi dan Menurunkan Angka Pengangguran. [...]")</f>
        <v>Joko Widodo Dianggap Layak Memimpin untuk review Dua Periode, Andari Setuju ATAU TIDAK? Isi Polling Cepatnya di Sini
 Dukungan ditunjukan kepada Presiden Joko Widodo untuk review Kembali memimpin Indonesia 2019-2024 Semakin menguat. Ketua Dewan Pertimbangan Presiden, Sri Adiningsih mengatakan, Alasan mengapa Presiden Joko Widodo (Jokowi) Harus lanjut Ke periode doa. Sebab, Masih Banyak Pekerjaan Yang Harus dikerjakan Jokowi. Seperti Menjaga Stabilitas Ekonomi dan Menurunkan Angka Pengangguran. [...]</v>
      </c>
    </row>
    <row r="277" ht="15.75" customHeight="1">
      <c r="A277" s="1">
        <v>436549.0</v>
      </c>
      <c r="B277" s="3">
        <v>43798.0</v>
      </c>
      <c r="C277" s="1" t="s">
        <v>822</v>
      </c>
      <c r="D277" s="5" t="s">
        <v>823</v>
      </c>
      <c r="E277" s="4" t="s">
        <v>824</v>
      </c>
      <c r="G277" s="4" t="str">
        <f>IFERROR(__xludf.DUMMYFUNCTION("GOOGLETRANSLATE(C277,""en"",""id"")"),"Selamat Mba Puput differences Lahirnya putra Pertama Mba Puput Dan Putra Ke 5 nya BTP")</f>
        <v>Selamat Mba Puput differences Lahirnya putra Pertama Mba Puput Dan Putra Ke 5 nya BTP</v>
      </c>
      <c r="H277" s="4" t="str">
        <f>IFERROR(__xludf.DUMMYFUNCTION("GOOGLETRANSLATE(D277,""en"",""id"")"),"Kado terindah buat Ahok ...
 Sebelumnya Saat ini Ahok sedang Menuai kebahagiaan Yang Tanpa Batasan yg TIDAK can diungkapkan dengan kata-kata ...
 Bahkan kitd sebagai pendukungnya puunn Turut Serta merasakan kebahagiannnya
 Alhamdulilaahh akhirnya SMP Alar"&amp;"m Ahok Sudah Hadir di Indonesia
 Selamat yah Kooh, Mba Puput differences Lahirnya putra Pertama Mba Puput Dan Putra Ke 5 nya BTP ...")</f>
        <v>Kado terindah buat Ahok ...
 Sebelumnya Saat ini Ahok sedang Menuai kebahagiaan Yang Tanpa Batasan yg TIDAK can diungkapkan dengan kata-kata ...
 Bahkan kitd sebagai pendukungnya puunn Turut Serta merasakan kebahagiannnya
 Alhamdulilaahh akhirnya SMP Alarm Ahok Sudah Hadir di Indonesia
 Selamat yah Kooh, Mba Puput differences Lahirnya putra Pertama Mba Puput Dan Putra Ke 5 nya BTP ...</v>
      </c>
    </row>
    <row r="278" ht="15.75" customHeight="1">
      <c r="A278" s="1">
        <v>459407.0</v>
      </c>
      <c r="B278" s="3">
        <v>44009.0</v>
      </c>
      <c r="C278" s="1" t="s">
        <v>825</v>
      </c>
      <c r="D278" s="1" t="s">
        <v>826</v>
      </c>
      <c r="E278" s="4" t="s">
        <v>827</v>
      </c>
      <c r="G278" s="4" t="str">
        <f>IFERROR(__xludf.DUMMYFUNCTION("GOOGLETRANSLATE(C278,""en"",""id"")"),"MPR Dan KPU Sepakat Jokowi Lanjut Sampai 2027? Bagaimana Rakyat, Akan Diam Saja?")</f>
        <v>MPR Dan KPU Sepakat Jokowi Lanjut Sampai 2027? Bagaimana Rakyat, Akan Diam Saja?</v>
      </c>
      <c r="H278" s="4" t="str">
        <f>IFERROR(__xludf.DUMMYFUNCTION("GOOGLETRANSLATE(D278,""en"",""id"")"),"Jangan dikira ini tidak serius ... kalau rakyat cuma diam Saja membiarkan, Rencana mereka akan terwujud. Bisa Saja seperti RUU HIP. Kalau TIDAK ADA Yang teriak, bakal mulus disahkan Dan Jadi UU. Soal Jabatan Presiden Juga seperti ITU. Jokowi Sudah memasuk"&amp;"i 2 periode. Dan TIDAK can Lagi mencalonkan untuk review periode berikutnya. Mau TIDAK mau, suka TIDAK Suka, Jokowi Selesai Tahun 2024. Itu Seharusnya, kalau Sesuai DENGAN Konstitusi. TAPI apapun can Terjadi. Bisa diakali. Bisa diutak Utik. Dan ini tidak "&amp;"main-main. Sudah 2 Lembaga Yang melontarkannya: KPU Dan MPR.")</f>
        <v>Jangan dikira ini tidak serius ... kalau rakyat cuma diam Saja membiarkan, Rencana mereka akan terwujud. Bisa Saja seperti RUU HIP. Kalau TIDAK ADA Yang teriak, bakal mulus disahkan Dan Jadi UU. Soal Jabatan Presiden Juga seperti ITU. Jokowi Sudah memasuki 2 periode. Dan TIDAK can Lagi mencalonkan untuk review periode berikutnya. Mau TIDAK mau, suka TIDAK Suka, Jokowi Selesai Tahun 2024. Itu Seharusnya, kalau Sesuai DENGAN Konstitusi. TAPI apapun can Terjadi. Bisa diakali. Bisa diutak Utik. Dan ini tidak main-main. Sudah 2 Lembaga Yang melontarkannya: KPU Dan MPR.</v>
      </c>
    </row>
    <row r="279" ht="15.75" customHeight="1">
      <c r="A279" s="1">
        <v>460151.0</v>
      </c>
      <c r="B279" s="3">
        <v>43931.0</v>
      </c>
      <c r="C279" s="1" t="s">
        <v>828</v>
      </c>
      <c r="D279" s="1" t="s">
        <v>829</v>
      </c>
      <c r="E279" s="4" t="s">
        <v>830</v>
      </c>
      <c r="G279" s="4" t="str">
        <f>IFERROR(__xludf.DUMMYFUNCTION("GOOGLETRANSLATE(C279,""en"",""id"")"),"Tadi malem di Konsultasi Kesehatan, Hukum, Sholat Magrib Berjamaah di Mesjid Sampai Tumpah Ruah di Jalan Raya")</f>
        <v>Tadi malem di Konsultasi Kesehatan, Hukum, Sholat Magrib Berjamaah di Mesjid Sampai Tumpah Ruah di Jalan Raya</v>
      </c>
      <c r="H279" s="4" t="str">
        <f>IFERROR(__xludf.DUMMYFUNCTION("GOOGLETRANSLATE(D279,""en"",""id"")"),"SITUASI &amp; Kondisi (Sikon) Tadi malem di Konsultasi Kesehatan, Hukum. ... Saat Tiba MASUK Sholat Magrib Masyarakat Kaum Muslim bondong bondong Menunaikan Sholat berjama”ah di Mesjid Sampai Tumpah Ruah di Jalan Raya. Sehubungan DENGAN Adanya Covid 19, Pemer"&amp;"intah Setempat Memberi Kesempatan Ummat Islam Beribadah Beroperasi Terbuka &amp; di boleh kan Suara Volume Mesdjid di gede kan. Tumben ... SEBELUM Covid 19 Datang di Amerika di Suara Volume Mesjid TIDAK di bolehkan Keluar")</f>
        <v>SITUASI &amp; Kondisi (Sikon) Tadi malem di Konsultasi Kesehatan, Hukum. ... Saat Tiba MASUK Sholat Magrib Masyarakat Kaum Muslim bondong bondong Menunaikan Sholat berjama”ah di Mesjid Sampai Tumpah Ruah di Jalan Raya. Sehubungan DENGAN Adanya Covid 19, Pemerintah Setempat Memberi Kesempatan Ummat Islam Beribadah Beroperasi Terbuka &amp; di boleh kan Suara Volume Mesdjid di gede kan. Tumben ... SEBELUM Covid 19 Datang di Amerika di Suara Volume Mesjid TIDAK di bolehkan Keluar</v>
      </c>
    </row>
    <row r="280" ht="15.75" customHeight="1">
      <c r="A280" s="1">
        <v>472486.0</v>
      </c>
      <c r="B280" s="3">
        <v>43250.0</v>
      </c>
      <c r="C280" s="1" t="s">
        <v>831</v>
      </c>
      <c r="D280" s="5" t="s">
        <v>832</v>
      </c>
      <c r="E280" s="4" t="s">
        <v>833</v>
      </c>
      <c r="G280" s="4" t="str">
        <f>IFERROR(__xludf.DUMMYFUNCTION("GOOGLETRANSLATE(C280,""en"",""id"")"),"Artis Dorce Gamalama TIDAK Meninggal Dunia")</f>
        <v>Artis Dorce Gamalama TIDAK Meninggal Dunia</v>
      </c>
      <c r="H280" s="4" t="str">
        <f>IFERROR(__xludf.DUMMYFUNCTION("GOOGLETRANSLATE(D280,""en"",""id"")"),"Bismilillahirrahmanirrahim. Assalamualaikum warrahmatullahita'ala wa
 barakatuh. Untuk Teman-teman infotainment, media, Dan elektronika, Dan
 also APA pun. Saya Dorce Gamalama, alhamdulillah di Ramadhan (hari ke) 14
  Suami Saya Masih diberikan kesehatan,"&amp;" Masih Hidup")</f>
        <v>Bismilillahirrahmanirrahim. Assalamualaikum warrahmatullahita'ala wa
 barakatuh. Untuk Teman-teman infotainment, media, Dan elektronika, Dan
 also APA pun. Saya Dorce Gamalama, alhamdulillah di Ramadhan (hari ke) 14
  Suami Saya Masih diberikan kesehatan, Masih Hidup</v>
      </c>
    </row>
    <row r="281" ht="15.75" customHeight="1">
      <c r="A281" s="1">
        <v>477542.0</v>
      </c>
      <c r="B281" s="3">
        <v>43792.0</v>
      </c>
      <c r="C281" s="1" t="s">
        <v>834</v>
      </c>
      <c r="D281" s="5" t="s">
        <v>835</v>
      </c>
      <c r="E281" s="4" t="s">
        <v>836</v>
      </c>
      <c r="G281" s="4" t="str">
        <f>IFERROR(__xludf.DUMMYFUNCTION("GOOGLETRANSLATE(C281,""en"",""id"")"),"BOS SAMSUNG BUKA Kedok EKONOMI INDONESIA Less TOTAL DIBAWAH JKW")</f>
        <v>BOS SAMSUNG BUKA Kedok EKONOMI INDONESIA Less TOTAL DIBAWAH JKW</v>
      </c>
      <c r="H281" s="4" t="str">
        <f>IFERROR(__xludf.DUMMYFUNCTION("GOOGLETRANSLATE(D281,""en"",""id"")"),"BOS SAMSUNG BUKA Kedok JKW EKONOMI RI MAKIN terpuruk")</f>
        <v>BOS SAMSUNG BUKA Kedok JKW EKONOMI RI MAKIN terpuruk</v>
      </c>
    </row>
    <row r="282" ht="15.75" customHeight="1">
      <c r="A282" s="1">
        <v>487521.0</v>
      </c>
      <c r="B282" s="3">
        <v>43474.0</v>
      </c>
      <c r="C282" s="1" t="s">
        <v>837</v>
      </c>
      <c r="D282" s="1" t="s">
        <v>838</v>
      </c>
      <c r="E282" s="4" t="s">
        <v>839</v>
      </c>
      <c r="G282" s="4" t="str">
        <f>IFERROR(__xludf.DUMMYFUNCTION("GOOGLETRANSLATE(C282,""en"",""id"")"),"Postingan Akun Facebook Lambe Turah Yang Sebut Pelaku Pembunuhan Siswi SMK Sudah Ditangkap")</f>
        <v>Postingan Akun Facebook Lambe Turah Yang Sebut Pelaku Pembunuhan Siswi SMK Sudah Ditangkap</v>
      </c>
      <c r="H282" s="4" t="str">
        <f>IFERROR(__xludf.DUMMYFUNCTION("GOOGLETRANSLATE(D282,""en"",""id"")"),"Alhamdulillah Pelaku Pembunuhan siswi SMK di bogor Sudah ketemu
Ternyata motifnya Adalah cemburu")</f>
        <v>Alhamdulillah Pelaku Pembunuhan siswi SMK di bogor Sudah ketemu
Ternyata motifnya Adalah cemburu</v>
      </c>
    </row>
    <row r="283" ht="15.75" customHeight="1">
      <c r="A283" s="1">
        <v>490267.0</v>
      </c>
      <c r="B283" s="3">
        <v>43000.0</v>
      </c>
      <c r="C283" s="1" t="s">
        <v>840</v>
      </c>
      <c r="D283" s="5" t="s">
        <v>841</v>
      </c>
      <c r="E283" s="4" t="s">
        <v>842</v>
      </c>
      <c r="G283" s="4" t="str">
        <f>IFERROR(__xludf.DUMMYFUNCTION("GOOGLETRANSLATE(C283,""en"",""id"")"),"PENILAIAN Mengejutkan Agen CIA TENTANG Jokowi")</f>
        <v>PENILAIAN Mengejutkan Agen CIA TENTANG Jokowi</v>
      </c>
      <c r="H283" s="4" t="str">
        <f>IFERROR(__xludf.DUMMYFUNCTION("GOOGLETRANSLATE(D283,""en"",""id"")"),"AGEN CIA [STEVEN O'Brien]:
 Jokowi BERMUKA DUA ...")</f>
        <v>AGEN CIA [STEVEN O'Brien]:
 Jokowi BERMUKA DUA ...</v>
      </c>
    </row>
    <row r="284" ht="15.75" customHeight="1">
      <c r="A284" s="1">
        <v>492055.0</v>
      </c>
      <c r="B284" s="3">
        <v>44022.0</v>
      </c>
      <c r="C284" s="1" t="s">
        <v>843</v>
      </c>
      <c r="D284" s="1" t="s">
        <v>844</v>
      </c>
      <c r="E284" s="4" t="s">
        <v>845</v>
      </c>
      <c r="G284" s="4" t="str">
        <f>IFERROR(__xludf.DUMMYFUNCTION("GOOGLETRANSLATE(C284,""en"",""id"")"),"Xi Jinping Berterimakasih KARENA terpilihnya Jokowi Menjadi Presiden Kurangi Pengangguran di Cina")</f>
        <v>Xi Jinping Berterimakasih KARENA terpilihnya Jokowi Menjadi Presiden Kurangi Pengangguran di Cina</v>
      </c>
      <c r="H284" s="4" t="str">
        <f>IFERROR(__xludf.DUMMYFUNCTION("GOOGLETRANSLATE(D284,""en"",""id"")"),"Saya ucapkan terimakasih buat para Pendukung jokowi. KARENA DENGAN terpilihnya jokowi Menjadi Presiden Maka Pengangguran di Cina Menjadi berkurang")</f>
        <v>Saya ucapkan terimakasih buat para Pendukung jokowi. KARENA DENGAN terpilihnya jokowi Menjadi Presiden Maka Pengangguran di Cina Menjadi berkurang</v>
      </c>
    </row>
    <row r="285" ht="15.75" customHeight="1">
      <c r="A285" s="1">
        <v>502683.0</v>
      </c>
      <c r="B285" s="3">
        <v>43677.0</v>
      </c>
      <c r="C285" s="1" t="s">
        <v>846</v>
      </c>
      <c r="D285" s="5" t="s">
        <v>847</v>
      </c>
      <c r="E285" s="4" t="s">
        <v>848</v>
      </c>
      <c r="G285" s="4" t="str">
        <f>IFERROR(__xludf.DUMMYFUNCTION("GOOGLETRANSLATE(C285,""en"",""id"")"),"Pengurus IMI bantah ADA Korban jiwa di Kecelakaan Reli Mobil APRC 2019")</f>
        <v>Pengurus IMI bantah ADA Korban jiwa di Kecelakaan Reli Mobil APRC 2019</v>
      </c>
      <c r="H285" s="4" t="str">
        <f>IFERROR(__xludf.DUMMYFUNCTION("GOOGLETRANSLATE(D285,""en"",""id"")"),"Jadi information adanya 'masyarakat Yang mengalami cedera Dari Insiden Kecelakaan Dari beberapa Sumber Yang DAPAT dipercaya tersebut dinyatakan hoax")</f>
        <v>Jadi information adanya 'masyarakat Yang mengalami cedera Dari Insiden Kecelakaan Dari beberapa Sumber Yang DAPAT dipercaya tersebut dinyatakan hoax</v>
      </c>
    </row>
    <row r="286" ht="15.75" customHeight="1">
      <c r="A286" s="1">
        <v>502803.0</v>
      </c>
      <c r="B286" s="3">
        <v>43658.0</v>
      </c>
      <c r="C286" s="1" t="s">
        <v>849</v>
      </c>
      <c r="D286" s="1" t="s">
        <v>850</v>
      </c>
      <c r="E286" s="4" t="s">
        <v>851</v>
      </c>
      <c r="G286" s="4" t="str">
        <f>IFERROR(__xludf.DUMMYFUNCTION("GOOGLETRANSLATE(C286,""en"",""id"")"),"Jokowi: Shifting Kartu Pra Kerja Bukan Berarti Gaji untuk review Pengangguran")</f>
        <v>Jokowi: Shifting Kartu Pra Kerja Bukan Berarti Gaji untuk review Pengangguran</v>
      </c>
      <c r="H286" s="4" t="str">
        <f>IFERROR(__xludf.DUMMYFUNCTION("GOOGLETRANSLATE(D286,""en"",""id"")"),"Ketipu Lagi, gak jdi dpt Gaji si Cebong ...")</f>
        <v>Ketipu Lagi, gak jdi dpt Gaji si Cebong ...</v>
      </c>
    </row>
    <row r="287" ht="15.75" customHeight="1">
      <c r="A287" s="1">
        <v>517954.0</v>
      </c>
      <c r="B287" s="3">
        <v>43885.0</v>
      </c>
      <c r="C287" s="1" t="s">
        <v>852</v>
      </c>
      <c r="D287" s="5" t="s">
        <v>853</v>
      </c>
      <c r="E287" s="4" t="s">
        <v>854</v>
      </c>
      <c r="G287" s="4" t="str">
        <f>IFERROR(__xludf.DUMMYFUNCTION("GOOGLETRANSLATE(C287,""en"",""id"")"),"Tingkat Sulfur Dioksida Tinggi di Kota Wuhan Tanda kremasi massal Korban coronavirus, Indikasi ADA Lebih Dari 50.000 Korban jiwa Dibakar")</f>
        <v>Tingkat Sulfur Dioksida Tinggi di Kota Wuhan Tanda kremasi massal Korban coronavirus, Indikasi ADA Lebih Dari 50.000 Korban jiwa Dibakar</v>
      </c>
      <c r="H287" s="4" t="str">
        <f>IFERROR(__xludf.DUMMYFUNCTION("GOOGLETRANSLATE(D287,""en"",""id"")"),"Sebuah foto Satelit terbaru menunjukkan Tingkat sulfur dioksida Yang Tinggi Di Sekitar Kota Wuhan, Cina. Sulfur dioksida (SO2) Adalah Sebuah gas Yang dilepaskan ketika Bahan organik, seperti Tubuh Manusia, Dibakar. Hal Penyanyi can Menjadi pertanda Terdap"&amp;"at kremasi massal Korban Dari coronavirus di sana Dan ADA mengindikasikan LEBIH 50.000 Korban jiwa Yang Dibakar, JAUH LEBIH Tinggi Seperti Yang dilaporkan yakni 1.350 Korban jiwa.")</f>
        <v>Sebuah foto Satelit terbaru menunjukkan Tingkat sulfur dioksida Yang Tinggi Di Sekitar Kota Wuhan, Cina. Sulfur dioksida (SO2) Adalah Sebuah gas Yang dilepaskan ketika Bahan organik, seperti Tubuh Manusia, Dibakar. Hal Penyanyi can Menjadi pertanda Terdapat kremasi massal Korban Dari coronavirus di sana Dan ADA mengindikasikan LEBIH 50.000 Korban jiwa Yang Dibakar, JAUH LEBIH Tinggi Seperti Yang dilaporkan yakni 1.350 Korban jiwa.</v>
      </c>
    </row>
    <row r="288" ht="15.75" customHeight="1">
      <c r="A288" s="1">
        <v>518920.0</v>
      </c>
      <c r="B288" s="3">
        <v>43710.0</v>
      </c>
      <c r="C288" s="1" t="s">
        <v>855</v>
      </c>
      <c r="D288" s="5" t="s">
        <v>856</v>
      </c>
      <c r="E288" s="4" t="s">
        <v>857</v>
      </c>
      <c r="G288" s="4" t="str">
        <f>IFERROR(__xludf.DUMMYFUNCTION("GOOGLETRANSLATE(C288,""en"",""id"")"),"PLN Bantah Lakukan Pemadaman Listrik di Wilayah Makassar, Halim, Kramat Jati PADA Minggu Dan Senin, 1 dan 2 September 2019")</f>
        <v>PLN Bantah Lakukan Pemadaman Listrik di Wilayah Makassar, Halim, Kramat Jati PADA Minggu Dan Senin, 1 dan 2 September 2019</v>
      </c>
      <c r="H288" s="4" t="str">
        <f>IFERROR(__xludf.DUMMYFUNCTION("GOOGLETRANSLATE(D288,""en"",""id"")"),"Mohon maaf differences ketidaknyamanannya Bapak Maryanto. Terkait information pemadaman PADA Surat Pemberitahuan Yang Bapak Kirimkan TIDAK Benar Dan PLN TIDAK PERNAH bekerjasama DENGAN parties manapun untuk review Menyewakan genset. Tks -Dini,”cuit akun T"&amp;"witter PT PLN (Persero) ATAU @ pln_123,")</f>
        <v>Mohon maaf differences ketidaknyamanannya Bapak Maryanto. Terkait information pemadaman PADA Surat Pemberitahuan Yang Bapak Kirimkan TIDAK Benar Dan PLN TIDAK PERNAH bekerjasama DENGAN parties manapun untuk review Menyewakan genset. Tks -Dini,”cuit akun Twitter PT PLN (Persero) ATAU @ pln_123,</v>
      </c>
    </row>
    <row r="289" ht="15.75" customHeight="1">
      <c r="A289" s="1">
        <v>524188.0</v>
      </c>
      <c r="B289" s="3">
        <v>42337.0</v>
      </c>
      <c r="C289" s="1" t="s">
        <v>858</v>
      </c>
      <c r="D289" s="5" t="s">
        <v>859</v>
      </c>
      <c r="E289" s="4" t="s">
        <v>860</v>
      </c>
      <c r="G289" s="4" t="str">
        <f>IFERROR(__xludf.DUMMYFUNCTION("GOOGLETRANSLATE(C289,""en"",""id"")"),"Foto Prajurit Militer PERANCIS Memanggang Seorang Bocah Mali")</f>
        <v>Foto Prajurit Militer PERANCIS Memanggang Seorang Bocah Mali</v>
      </c>
      <c r="H289" s="4" t="str">
        <f>IFERROR(__xludf.DUMMYFUNCTION("GOOGLETRANSLATE(D289,""en"",""id"")"),"Pasukan anti teror PERANCIS sedang memanggang Anak Mali - Sebuah negeri muslim di Afrika -, Jadi siapa Yang Menjadi Teroris sejati ??")</f>
        <v>Pasukan anti teror PERANCIS sedang memanggang Anak Mali - Sebuah negeri muslim di Afrika -, Jadi siapa Yang Menjadi Teroris sejati ??</v>
      </c>
    </row>
    <row r="290" ht="15.75" customHeight="1">
      <c r="A290" s="1">
        <v>527249.0</v>
      </c>
      <c r="B290" s="3">
        <v>43679.0</v>
      </c>
      <c r="C290" s="1" t="s">
        <v>861</v>
      </c>
      <c r="D290" s="5" t="s">
        <v>862</v>
      </c>
      <c r="E290" s="4" t="s">
        <v>863</v>
      </c>
      <c r="G290" s="4" t="str">
        <f>IFERROR(__xludf.DUMMYFUNCTION("GOOGLETRANSLATE(C290,""en"",""id"")"),"Air surut 15 meter di Pelabuhan Banten")</f>
        <v>Air surut 15 meter di Pelabuhan Banten</v>
      </c>
      <c r="H290" s="4" t="str">
        <f>IFERROR(__xludf.DUMMYFUNCTION("GOOGLETRANSLATE(D290,""en"",""id"")"),"Air laut Mulai surut + - 15 meter yang Tetap Waspada tsunami. Mari kitd doakan Saudara saudara kita Yang berada di hearts zona tersebut. #Banten KARO Berita BERITA Karo #Karoberita_______ PKP")</f>
        <v>Air laut Mulai surut + - 15 meter yang Tetap Waspada tsunami. Mari kitd doakan Saudara saudara kita Yang berada di hearts zona tersebut. #Banten KARO Berita BERITA Karo #Karoberita_______ PKP</v>
      </c>
    </row>
    <row r="291" ht="15.75" customHeight="1">
      <c r="A291" s="6">
        <v>529379.0</v>
      </c>
      <c r="B291" s="6" t="s">
        <v>864</v>
      </c>
      <c r="C291" s="5" t="s">
        <v>865</v>
      </c>
      <c r="D291" s="5" t="s">
        <v>866</v>
      </c>
      <c r="E291" s="4" t="s">
        <v>867</v>
      </c>
      <c r="G291" s="4" t="str">
        <f>IFERROR(__xludf.DUMMYFUNCTION("GOOGLETRANSLATE(C291,""en"",""id"")"),"PANDANGAN ATAS MASALAH DAGING HEWAN YANG TERKENA TBC")</f>
        <v>PANDANGAN ATAS MASALAH DAGING HEWAN YANG TERKENA TBC</v>
      </c>
      <c r="H291" s="4" t="str">
        <f>IFERROR(__xludf.DUMMYFUNCTION("GOOGLETRANSLATE(D291,""en"",""id"")"),"Bebeberapa hari Penyanyi distributes foto Daging Dan paru Binatang yg Menjadi virus di social media yg disebut-sebut mengandung TBC / Kanker.")</f>
        <v>Bebeberapa hari Penyanyi distributes foto Daging Dan paru Binatang yg Menjadi virus di social media yg disebut-sebut mengandung TBC / Kanker.</v>
      </c>
    </row>
    <row r="292" ht="15.75" customHeight="1">
      <c r="A292" s="1">
        <v>530165.0</v>
      </c>
      <c r="B292" s="3">
        <v>43194.0</v>
      </c>
      <c r="C292" s="1" t="s">
        <v>868</v>
      </c>
      <c r="D292" s="5" t="s">
        <v>868</v>
      </c>
      <c r="E292" s="4" t="s">
        <v>869</v>
      </c>
      <c r="G292" s="4" t="str">
        <f>IFERROR(__xludf.DUMMYFUNCTION("GOOGLETRANSLATE(C292,""en"",""id"")"),"Internet Masih Banyak yang Baik Dari")</f>
        <v>Internet Masih Banyak yang Baik Dari</v>
      </c>
      <c r="H292" s="4" t="str">
        <f>IFERROR(__xludf.DUMMYFUNCTION("GOOGLETRANSLATE(D292,""en"",""id"")"),"Internet Masih Banyak yang Baik Dari")</f>
        <v>Internet Masih Banyak yang Baik Dari</v>
      </c>
    </row>
    <row r="293" ht="15.75" customHeight="1">
      <c r="A293" s="1">
        <v>534070.0</v>
      </c>
      <c r="B293" s="3">
        <v>43914.0</v>
      </c>
      <c r="C293" s="1" t="s">
        <v>870</v>
      </c>
      <c r="D293" s="5" t="s">
        <v>871</v>
      </c>
      <c r="E293" s="4" t="s">
        <v>872</v>
      </c>
      <c r="G293" s="4" t="str">
        <f>IFERROR(__xludf.DUMMYFUNCTION("GOOGLETRANSLATE(C293,""en"",""id"")"),"Virus Corona Adalah Sejenis Jamur ATAU Mold")</f>
        <v>Virus Corona Adalah Sejenis Jamur ATAU Mold</v>
      </c>
      <c r="H293" s="4" t="str">
        <f>IFERROR(__xludf.DUMMYFUNCTION("GOOGLETRANSLATE(D293,""en"",""id"")"),"Corona Virus TIDAK Lain &amp; TIDAK Bukan Adalah sejenis JAMUR / CETAKAN yg Sangat Mudah dikembangbiakan hearts skala Anda laboratorium, DENGAN temperatur / Suhu Tertentu.")</f>
        <v>Corona Virus TIDAK Lain &amp; TIDAK Bukan Adalah sejenis JAMUR / CETAKAN yg Sangat Mudah dikembangbiakan hearts skala Anda laboratorium, DENGAN temperatur / Suhu Tertentu.</v>
      </c>
    </row>
    <row r="294" ht="15.75" customHeight="1">
      <c r="A294" s="1">
        <v>538376.0</v>
      </c>
      <c r="B294" s="3">
        <v>43189.0</v>
      </c>
      <c r="C294" s="1" t="s">
        <v>873</v>
      </c>
      <c r="D294" s="5" t="s">
        <v>874</v>
      </c>
      <c r="E294" s="4" t="s">
        <v>875</v>
      </c>
      <c r="G294" s="4" t="str">
        <f>IFERROR(__xludf.DUMMYFUNCTION("GOOGLETRANSLATE(C294,""en"",""id"")"),"KKP Klarifikasi Soal Cacing hearts Ikan Makerel Kaleng")</f>
        <v>KKP Klarifikasi Soal Cacing hearts Ikan Makerel Kaleng</v>
      </c>
      <c r="H294" s="4" t="str">
        <f>IFERROR(__xludf.DUMMYFUNCTION("GOOGLETRANSLATE(D294,""en"",""id"")"),"“Jaringan pengikat ATAU daging Yang menempel PADA tulang Lunak ikan
ketika dipanaskan PADA Suhu Dan Tekanan Tinggi akan terlepas Dan
memiliki kenampakan seperti cacing Yang Telah Mati,”tulis Keterangan
tertulis Yang Dibuat Badan Riset Dan Sumber Daya Manu"&amp;"sia Kelautan Dan
Perikanan (BBRP2BKP) hearts Rilis KKP Yang diterima, Kamis (29/3).")</f>
        <v>“Jaringan pengikat ATAU daging Yang menempel PADA tulang Lunak ikan
ketika dipanaskan PADA Suhu Dan Tekanan Tinggi akan terlepas Dan
memiliki kenampakan seperti cacing Yang Telah Mati,”tulis Keterangan
tertulis Yang Dibuat Badan Riset Dan Sumber Daya Manusia Kelautan Dan
Perikanan (BBRP2BKP) hearts Rilis KKP Yang diterima, Kamis (29/3).</v>
      </c>
    </row>
    <row r="295" ht="15.75" customHeight="1">
      <c r="A295" s="1">
        <v>542090.0</v>
      </c>
      <c r="B295" s="3">
        <v>43930.0</v>
      </c>
      <c r="C295" s="1" t="s">
        <v>876</v>
      </c>
      <c r="D295" s="1" t="s">
        <v>877</v>
      </c>
      <c r="E295" s="4" t="s">
        <v>878</v>
      </c>
      <c r="G295" s="4" t="str">
        <f>IFERROR(__xludf.DUMMYFUNCTION("GOOGLETRANSLATE(C295,""en"",""id"")"),"Perampokan di Jalan Tidar Surabaya")</f>
        <v>Perampokan di Jalan Tidar Surabaya</v>
      </c>
      <c r="H295" s="4" t="str">
        <f>IFERROR(__xludf.DUMMYFUNCTION("GOOGLETRANSLATE(D295,""en"",""id"")"),"Barusan 3 jam yg Lalu INI gara2 Yasona Lauli ngelepas Puluhan ribu napii .. REZIM koplak ... .SDH MULAI ADA KEKACAUAN ... .APA Memang DISENGAJA YA")</f>
        <v>Barusan 3 jam yg Lalu INI gara2 Yasona Lauli ngelepas Puluhan ribu napii .. REZIM koplak ... .SDH MULAI ADA KEKACAUAN ... .APA Memang DISENGAJA YA</v>
      </c>
    </row>
    <row r="296" ht="15.75" customHeight="1">
      <c r="A296" s="1">
        <v>549963.0</v>
      </c>
      <c r="B296" s="3">
        <v>43961.0</v>
      </c>
      <c r="C296" s="1" t="s">
        <v>879</v>
      </c>
      <c r="D296" s="1" t="s">
        <v>880</v>
      </c>
      <c r="E296" s="4" t="s">
        <v>881</v>
      </c>
      <c r="G296" s="4" t="str">
        <f>IFERROR(__xludf.DUMMYFUNCTION("GOOGLETRANSLATE(C296,""en"",""id"")"),"Ternyata Klaster penyebar Covid-19 terbanyak Indonesia Adalah 10.000 LEBIH Pendeta GBI &amp; GPIB")</f>
        <v>Ternyata Klaster penyebar Covid-19 terbanyak Indonesia Adalah 10.000 LEBIH Pendeta GBI &amp; GPIB</v>
      </c>
      <c r="H296" s="4" t="str">
        <f>IFERROR(__xludf.DUMMYFUNCTION("GOOGLETRANSLATE(D296,""en"",""id"")"),"Ternyata Klaster penyebar Covid-19 terbanyak dgn jejaring Terbesar di Indonesia Adalah 10.000 LEBIH Pendeta GBI &amp; GPIB Dari Seluruh Indonesia Yang bawa covid-19 Dari Itali Dan Israel. Itu Laporan Ke pekerja Medis Pemerintah, TAPI kenapa ITU tak diberitaka"&amp;"n through media agar SEMUA Jadi Waspada demi Mengurangi Penyebaran LEBIH lanjut Dari Kelompok terpapar? Apa Terlalu Dungu untuk review mengerti bahwa Resiko dr Tak diberitakan nya 10.000 ribu LEBIH Pendeta Kristen Dari Sabang Sampai Merauke yg terpapar IT"&amp;"U Menjadi kan MRK Jadi semacam Kelompok ‘pembunuh massal diam’? Yang di-'blow up' di Media Malah nasional Kelompok Islam 'jamaah tabligh' Yang Hanya bbrp orangutan, diwajibkan kan SEMUA kyai untuk review di Rapid Test (Semuanya Terbukti negatif) Dan digau"&amp;"ngkannya Perintah Menutup mesjid Dan larangan sholat jamaah di mesjid termasuk di daerah² yg Bukan zona beresiko. Tak Hanya Aneh, TAPI also Ngerii ...")</f>
        <v>Ternyata Klaster penyebar Covid-19 terbanyak dgn jejaring Terbesar di Indonesia Adalah 10.000 LEBIH Pendeta GBI &amp; GPIB Dari Seluruh Indonesia Yang bawa covid-19 Dari Itali Dan Israel. Itu Laporan Ke pekerja Medis Pemerintah, TAPI kenapa ITU tak diberitakan through media agar SEMUA Jadi Waspada demi Mengurangi Penyebaran LEBIH lanjut Dari Kelompok terpapar? Apa Terlalu Dungu untuk review mengerti bahwa Resiko dr Tak diberitakan nya 10.000 ribu LEBIH Pendeta Kristen Dari Sabang Sampai Merauke yg terpapar ITU Menjadi kan MRK Jadi semacam Kelompok ‘pembunuh massal diam’? Yang di-'blow up' di Media Malah nasional Kelompok Islam 'jamaah tabligh' Yang Hanya bbrp orangutan, diwajibkan kan SEMUA kyai untuk review di Rapid Test (Semuanya Terbukti negatif) Dan digaungkannya Perintah Menutup mesjid Dan larangan sholat jamaah di mesjid termasuk di daerah² yg Bukan zona beresiko. Tak Hanya Aneh, TAPI also Ngerii ...</v>
      </c>
    </row>
    <row r="297" ht="15.75" customHeight="1">
      <c r="A297" s="1">
        <v>550076.0</v>
      </c>
      <c r="B297" s="3">
        <v>43953.0</v>
      </c>
      <c r="C297" s="1" t="s">
        <v>882</v>
      </c>
      <c r="D297" s="1" t="s">
        <v>883</v>
      </c>
      <c r="E297" s="4" t="s">
        <v>884</v>
      </c>
      <c r="G297" s="4" t="str">
        <f>IFERROR(__xludf.DUMMYFUNCTION("GOOGLETRANSLATE(C297,""en"",""id"")"),"Motivator Jim Rohn Sebut Jokowi Adalah Presiden terkelam dlm Sejarah bangsa Indonesia")</f>
        <v>Motivator Jim Rohn Sebut Jokowi Adalah Presiden terkelam dlm Sejarah bangsa Indonesia</v>
      </c>
      <c r="H297" s="4" t="str">
        <f>IFERROR(__xludf.DUMMYFUNCTION("GOOGLETRANSLATE(D297,""en"",""id"")"),"Jokowi Adalah Presiden terkelam dlm Sejarah bangsa Indonesia Jim Rohn, motivator Terbaik Dunia,")</f>
        <v>Jokowi Adalah Presiden terkelam dlm Sejarah bangsa Indonesia Jim Rohn, motivator Terbaik Dunia,</v>
      </c>
    </row>
    <row r="298" ht="15.75" customHeight="1">
      <c r="A298" s="1">
        <v>550557.0</v>
      </c>
      <c r="B298" s="3">
        <v>43907.0</v>
      </c>
      <c r="C298" s="1" t="s">
        <v>885</v>
      </c>
      <c r="D298" s="5" t="s">
        <v>886</v>
      </c>
      <c r="E298" s="4" t="s">
        <v>887</v>
      </c>
      <c r="G298" s="4" t="str">
        <f>IFERROR(__xludf.DUMMYFUNCTION("GOOGLETRANSLATE(C298,""en"",""id"")"),"Christiano Ronaldo Ubah hotelnya Jadi RS Corona")</f>
        <v>Christiano Ronaldo Ubah hotelnya Jadi RS Corona</v>
      </c>
      <c r="H298" s="4" t="str">
        <f>IFERROR(__xludf.DUMMYFUNCTION("GOOGLETRANSLATE(D298,""en"",""id"")"),"Christiano Ronaldo ubah hotelnya Jadi RS Corona")</f>
        <v>Christiano Ronaldo ubah hotelnya Jadi RS Corona</v>
      </c>
    </row>
    <row r="299" ht="15.75" customHeight="1">
      <c r="A299" s="1">
        <v>557912.0</v>
      </c>
      <c r="B299" s="3">
        <v>43985.0</v>
      </c>
      <c r="C299" s="1" t="s">
        <v>888</v>
      </c>
      <c r="D299" s="1" t="s">
        <v>889</v>
      </c>
      <c r="E299" s="4" t="s">
        <v>890</v>
      </c>
      <c r="G299" s="4" t="str">
        <f>IFERROR(__xludf.DUMMYFUNCTION("GOOGLETRANSLATE(C299,""en"",""id"")"),"Rekrutmen Kerja PT Waskita Karya")</f>
        <v>Rekrutmen Kerja PT Waskita Karya</v>
      </c>
      <c r="H299" s="4" t="str">
        <f>IFERROR(__xludf.DUMMYFUNCTION("GOOGLETRANSLATE(D299,""en"",""id"")"),"Sehubungan DENGAN Rekrutmen Calon karyawan PT Waskita Karya (Persero) Tbk Tahun 2020. Maka Kami beritahukan bahwa DENGAN Penyanyi Saudara (i) Lulus Seleksi administrasi, kualifikasi Dan wajib mengikuti Rangkaian Seleksi tes selanjutnya DENGAN Tahap Akhir "&amp;"Sesuai DENGAN Jadwal sebagai berikut:")</f>
        <v>Sehubungan DENGAN Rekrutmen Calon karyawan PT Waskita Karya (Persero) Tbk Tahun 2020. Maka Kami beritahukan bahwa DENGAN Penyanyi Saudara (i) Lulus Seleksi administrasi, kualifikasi Dan wajib mengikuti Rangkaian Seleksi tes selanjutnya DENGAN Tahap Akhir Sesuai DENGAN Jadwal sebagai berikut:</v>
      </c>
    </row>
    <row r="300" ht="15.75" customHeight="1">
      <c r="A300" s="1">
        <v>561701.0</v>
      </c>
      <c r="B300" s="3">
        <v>43393.0</v>
      </c>
      <c r="C300" s="1" t="s">
        <v>891</v>
      </c>
      <c r="D300" s="1" t="s">
        <v>892</v>
      </c>
      <c r="E300" s="4" t="s">
        <v>893</v>
      </c>
      <c r="G300" s="4" t="str">
        <f>IFERROR(__xludf.DUMMYFUNCTION("GOOGLETRANSLATE(C300,""en"",""id"")"),"Klarifikasi Polres Jembrana Terkait Penodongan di Dekat SPBU Tuwed, Melaya")</f>
        <v>Klarifikasi Polres Jembrana Terkait Penodongan di Dekat SPBU Tuwed, Melaya</v>
      </c>
      <c r="H300" s="4" t="str">
        <f>IFERROR(__xludf.DUMMYFUNCTION("GOOGLETRANSLATE(D300,""en"",""id"")"),"TIDAK Benar, ITU tipuan. Kami Sudah melakukan pengecekan Ke Lapangan Dan Ke Polsek Melaya TIDAK ADA Kejadian penodongan Seperti Yang diunggah di Facebook")</f>
        <v>TIDAK Benar, ITU tipuan. Kami Sudah melakukan pengecekan Ke Lapangan Dan Ke Polsek Melaya TIDAK ADA Kejadian penodongan Seperti Yang diunggah di Facebook</v>
      </c>
    </row>
    <row r="301" ht="15.75" customHeight="1">
      <c r="A301" s="1">
        <v>567836.0</v>
      </c>
      <c r="B301" s="3">
        <v>43751.0</v>
      </c>
      <c r="C301" s="1" t="s">
        <v>894</v>
      </c>
      <c r="D301" s="5" t="s">
        <v>895</v>
      </c>
      <c r="E301" s="4" t="s">
        <v>896</v>
      </c>
      <c r="G301" s="4" t="str">
        <f>IFERROR(__xludf.DUMMYFUNCTION("GOOGLETRANSLATE(C301,""en"",""id"")"),"Putri Raja Salman ga berhijab")</f>
        <v>Putri Raja Salman ga berhijab</v>
      </c>
      <c r="H301" s="4" t="str">
        <f>IFERROR(__xludf.DUMMYFUNCTION("GOOGLETRANSLATE(D301,""en"",""id"")"),"Putri Raja Salman sangat indah ga berhijab. Dilihat dosa ga Dilihat sayang. Mana komentar FPI 212? Jamin mata Andari tak berkedip dg Vitamin Suami!")</f>
        <v>Putri Raja Salman sangat indah ga berhijab. Dilihat dosa ga Dilihat sayang. Mana komentar FPI 212? Jamin mata Andari tak berkedip dg Vitamin Suami!</v>
      </c>
    </row>
    <row r="302" ht="15.75" customHeight="1">
      <c r="A302" s="1">
        <v>568870.0</v>
      </c>
      <c r="B302" s="3">
        <v>43567.0</v>
      </c>
      <c r="C302" s="1" t="s">
        <v>897</v>
      </c>
      <c r="D302" s="1" t="s">
        <v>898</v>
      </c>
      <c r="E302" s="4" t="s">
        <v>899</v>
      </c>
      <c r="G302" s="4" t="str">
        <f>IFERROR(__xludf.DUMMYFUNCTION("GOOGLETRANSLATE(C302,""en"",""id"")"),"Foto INI cawapres Akuh")</f>
        <v>Foto INI cawapres Akuh</v>
      </c>
      <c r="H302" s="4" t="str">
        <f>IFERROR(__xludf.DUMMYFUNCTION("GOOGLETRANSLATE(D302,""en"",""id"")"),"Penyanyi cawapres Akuhhh .. Mana cawapres Mu ??? _")</f>
        <v>Penyanyi cawapres Akuhhh .. Mana cawapres Mu ??? _</v>
      </c>
    </row>
    <row r="303" ht="15.75" customHeight="1">
      <c r="A303" s="6">
        <v>586996.0</v>
      </c>
      <c r="B303" s="7">
        <v>43288.0</v>
      </c>
      <c r="C303" s="5" t="s">
        <v>900</v>
      </c>
      <c r="D303" s="5" t="s">
        <v>901</v>
      </c>
      <c r="E303" s="4" t="s">
        <v>902</v>
      </c>
      <c r="G303" s="4" t="str">
        <f>IFERROR(__xludf.DUMMYFUNCTION("GOOGLETRANSLATE(C303,""en"",""id"")"),"Bangga Jadi PKI, ngaku pagar NKRI")</f>
        <v>Bangga Jadi PKI, ngaku pagar NKRI</v>
      </c>
      <c r="H303" s="4" t="str">
        <f>IFERROR(__xludf.DUMMYFUNCTION("GOOGLETRANSLATE(D303,""en"",""id"")"),"Cebong goblok Sampai ke DNA nembus Ke sperma: v")</f>
        <v>Cebong goblok Sampai ke DNA nembus Ke sperma: v</v>
      </c>
    </row>
    <row r="304" ht="15.75" customHeight="1">
      <c r="A304" s="1">
        <v>589228.0</v>
      </c>
      <c r="B304" s="3">
        <v>42724.0</v>
      </c>
      <c r="C304" s="1" t="s">
        <v>903</v>
      </c>
      <c r="D304" s="5" t="s">
        <v>904</v>
      </c>
      <c r="E304" s="4" t="s">
        <v>905</v>
      </c>
      <c r="G304" s="4" t="str">
        <f>IFERROR(__xludf.DUMMYFUNCTION("GOOGLETRANSLATE(C304,""en"",""id"")"),": Pemilihan 12 Pahlawan Nasional Dalam Cetakan Pecahan Uang Rupiah Baru")</f>
        <v>: Pemilihan 12 Pahlawan Nasional Dalam Cetakan Pecahan Uang Rupiah Baru</v>
      </c>
      <c r="H304" s="4" t="str">
        <f>IFERROR(__xludf.DUMMYFUNCTION("GOOGLETRANSLATE(D304,""en"",""id"")"),"Pemilihan 12 Pahlawan Nasional Dalam Cetakan Pecahan Uang Rupiah Baru")</f>
        <v>Pemilihan 12 Pahlawan Nasional Dalam Cetakan Pecahan Uang Rupiah Baru</v>
      </c>
    </row>
    <row r="305" ht="15.75" customHeight="1">
      <c r="A305" s="1">
        <v>600275.0</v>
      </c>
      <c r="B305" s="3">
        <v>43817.0</v>
      </c>
      <c r="C305" s="1" t="s">
        <v>906</v>
      </c>
      <c r="D305" s="5" t="s">
        <v>907</v>
      </c>
      <c r="E305" s="4" t="s">
        <v>908</v>
      </c>
      <c r="G305" s="4" t="str">
        <f>IFERROR(__xludf.DUMMYFUNCTION("GOOGLETRANSLATE(C305,""en"",""id"")"),"Judul artikel Habib Rizieq Terancam Hukuman Mati DENGAN pancung")</f>
        <v>Judul artikel Habib Rizieq Terancam Hukuman Mati DENGAN pancung</v>
      </c>
      <c r="H305" s="4" t="str">
        <f>IFERROR(__xludf.DUMMYFUNCTION("GOOGLETRANSLATE(D305,""en"",""id"")"),"Makanya, jgn main2 di negeri org ... Bukan di Indonesia bung! Apa FPI jihad Berani Ke Arab ??")</f>
        <v>Makanya, jgn main2 di negeri org ... Bukan di Indonesia bung! Apa FPI jihad Berani Ke Arab ??</v>
      </c>
    </row>
    <row r="306" ht="15.75" customHeight="1">
      <c r="A306" s="1">
        <v>604403.0</v>
      </c>
      <c r="B306" s="3">
        <v>43103.0</v>
      </c>
      <c r="C306" s="1" t="s">
        <v>909</v>
      </c>
      <c r="D306" s="1" t="s">
        <v>909</v>
      </c>
      <c r="E306" s="4" t="s">
        <v>910</v>
      </c>
      <c r="G306" s="4" t="str">
        <f>IFERROR(__xludf.DUMMYFUNCTION("GOOGLETRANSLATE(C306,""en"",""id"")"),"Distributes Broadcast Jokowi soal Pilkada DKI, Istana: Berita Bohong")</f>
        <v>Distributes Broadcast Jokowi soal Pilkada DKI, Istana: Berita Bohong</v>
      </c>
      <c r="H306" s="4" t="str">
        <f>IFERROR(__xludf.DUMMYFUNCTION("GOOGLETRANSLATE(D306,""en"",""id"")"),"Distributes Broadcast Jokowi soal Pilkada DKI, Istana: Berita Bohong")</f>
        <v>Distributes Broadcast Jokowi soal Pilkada DKI, Istana: Berita Bohong</v>
      </c>
    </row>
    <row r="307" ht="15.75" customHeight="1">
      <c r="A307" s="1">
        <v>608452.0</v>
      </c>
      <c r="B307" s="3">
        <v>43820.0</v>
      </c>
      <c r="C307" s="1" t="s">
        <v>911</v>
      </c>
      <c r="D307" s="5" t="s">
        <v>912</v>
      </c>
      <c r="E307" s="4" t="s">
        <v>913</v>
      </c>
      <c r="G307" s="4" t="str">
        <f>IFERROR(__xludf.DUMMYFUNCTION("GOOGLETRANSLATE(C307,""en"",""id"")"),"Upaya Pembunuhan pangeran Arab Saudi")</f>
        <v>Upaya Pembunuhan pangeran Arab Saudi</v>
      </c>
      <c r="H307" s="4" t="str">
        <f>IFERROR(__xludf.DUMMYFUNCTION("GOOGLETRANSLATE(D307,""en"",""id"")"),"Upaya Pembunuhan pangeran Arab Saudi, hari Suami")</f>
        <v>Upaya Pembunuhan pangeran Arab Saudi, hari Suami</v>
      </c>
    </row>
    <row r="308" ht="15.75" customHeight="1">
      <c r="A308" s="6">
        <v>611400.0</v>
      </c>
      <c r="B308" s="6" t="s">
        <v>914</v>
      </c>
      <c r="C308" s="5" t="s">
        <v>915</v>
      </c>
      <c r="D308" s="5" t="s">
        <v>916</v>
      </c>
      <c r="E308" s="4" t="s">
        <v>917</v>
      </c>
      <c r="G308" s="4" t="str">
        <f>IFERROR(__xludf.DUMMYFUNCTION("GOOGLETRANSLATE(C308,""en"",""id"")"),"Dinkes Pamekasan: KASUS Santri Kadur Efek ORI Difteri")</f>
        <v>Dinkes Pamekasan: KASUS Santri Kadur Efek ORI Difteri</v>
      </c>
      <c r="H308" s="4" t="str">
        <f>IFERROR(__xludf.DUMMYFUNCTION("GOOGLETRANSLATE(D308,""en"",""id"")"),"Masihkah DEPKES INGIN MEMAKSAKAN VAKSINASI ???")</f>
        <v>Masihkah DEPKES INGIN MEMAKSAKAN VAKSINASI ???</v>
      </c>
    </row>
    <row r="309" ht="15.75" customHeight="1">
      <c r="A309" s="6">
        <v>611514.0</v>
      </c>
      <c r="B309" s="7">
        <v>43297.0</v>
      </c>
      <c r="C309" s="5" t="s">
        <v>918</v>
      </c>
      <c r="D309" s="5" t="s">
        <v>918</v>
      </c>
      <c r="E309" s="4" t="s">
        <v>919</v>
      </c>
      <c r="G309" s="4" t="str">
        <f>IFERROR(__xludf.DUMMYFUNCTION("GOOGLETRANSLATE(C309,""en"",""id"")"),"Soda Susu Tak DAPAT Bersihkan Paru - paru Perokok")</f>
        <v>Soda Susu Tak DAPAT Bersihkan Paru - paru Perokok</v>
      </c>
      <c r="H309" s="4" t="str">
        <f>IFERROR(__xludf.DUMMYFUNCTION("GOOGLETRANSLATE(D309,""en"",""id"")"),"Soda Susu Tak DAPAT Bersihkan Paru - paru Perokok")</f>
        <v>Soda Susu Tak DAPAT Bersihkan Paru - paru Perokok</v>
      </c>
    </row>
    <row r="310" ht="15.75" customHeight="1">
      <c r="A310" s="1">
        <v>616377.0</v>
      </c>
      <c r="B310" s="3">
        <v>43863.0</v>
      </c>
      <c r="C310" s="1" t="s">
        <v>920</v>
      </c>
      <c r="D310" s="5" t="s">
        <v>921</v>
      </c>
      <c r="E310" s="4" t="s">
        <v>922</v>
      </c>
      <c r="G310" s="4" t="str">
        <f>IFERROR(__xludf.DUMMYFUNCTION("GOOGLETRANSLATE(C310,""en"",""id"")"),"Video di Cuitan Gempa Dan Tsunami di Kuba")</f>
        <v>Video di Cuitan Gempa Dan Tsunami di Kuba</v>
      </c>
      <c r="H310" s="4" t="str">
        <f>IFERROR(__xludf.DUMMYFUNCTION("GOOGLETRANSLATE(D310,""en"",""id"")"),"Gempa Dan Tsunami di Kuba Perbatasan Jamaika.
 pkl Sekitar. 05.00 pagi 29 Januari 2020 Waktu Indonesia")</f>
        <v>Gempa Dan Tsunami di Kuba Perbatasan Jamaika.
 pkl Sekitar. 05.00 pagi 29 Januari 2020 Waktu Indonesia</v>
      </c>
    </row>
    <row r="311" ht="15.75" customHeight="1">
      <c r="A311" s="1">
        <v>622916.0</v>
      </c>
      <c r="B311" s="3">
        <v>44040.0</v>
      </c>
      <c r="C311" s="1" t="s">
        <v>923</v>
      </c>
      <c r="D311" s="1" t="s">
        <v>924</v>
      </c>
      <c r="E311" s="4" t="s">
        <v>925</v>
      </c>
      <c r="G311" s="4" t="str">
        <f>IFERROR(__xludf.DUMMYFUNCTION("GOOGLETRANSLATE(C311,""en"",""id"")"),"mayat positif covid 19 dikuburkan Masih using daster")</f>
        <v>mayat positif covid 19 dikuburkan Masih using daster</v>
      </c>
      <c r="H311" s="4" t="str">
        <f>IFERROR(__xludf.DUMMYFUNCTION("GOOGLETRANSLATE(D311,""en"",""id"")"),"postif Meninggal covid 19 di RSU Sembiring, Medan. Di kuburkan di perkuburan Suka Maju stm Sesuai Protokol kesehatan. Ternyata peti Jenazah TIDAK maut., Maka parties Keluarga Membuka peti, Dan Ternyata si mayat Masih using daster (TIDAK Sesuai dgn syariat"&amp;" fardhu kifayah islam). Yg penting sasaran DAPAT, cair dananya #coronaPenyakitProyek")</f>
        <v>postif Meninggal covid 19 di RSU Sembiring, Medan. Di kuburkan di perkuburan Suka Maju stm Sesuai Protokol kesehatan. Ternyata peti Jenazah TIDAK maut., Maka parties Keluarga Membuka peti, Dan Ternyata si mayat Masih using daster (TIDAK Sesuai dgn syariat fardhu kifayah islam). Yg penting sasaran DAPAT, cair dananya #coronaPenyakitProyek</v>
      </c>
    </row>
    <row r="312" ht="15.75" customHeight="1">
      <c r="A312" s="1">
        <v>625530.0</v>
      </c>
      <c r="B312" s="3">
        <v>43688.0</v>
      </c>
      <c r="C312" s="1" t="s">
        <v>926</v>
      </c>
      <c r="D312" s="5" t="s">
        <v>927</v>
      </c>
      <c r="E312" s="4" t="s">
        <v>928</v>
      </c>
      <c r="G312" s="4" t="str">
        <f>IFERROR(__xludf.DUMMYFUNCTION("GOOGLETRANSLATE(C312,""en"",""id"")"),"Diadukan KE Mahkamah INTERNASIONAL")</f>
        <v>Diadukan KE Mahkamah INTERNASIONAL</v>
      </c>
      <c r="H312" s="4" t="str">
        <f>IFERROR(__xludf.DUMMYFUNCTION("GOOGLETRANSLATE(D312,""en"",""id"")"),"Jokowi &amp; KPU siap2 H4NCUR !! Diadukan KE Mahkamah INTERNASIONAL, PRABOWO Bakal Menang JADI PRESIDEN")</f>
        <v>Jokowi &amp; KPU siap2 H4NCUR !! Diadukan KE Mahkamah INTERNASIONAL, PRABOWO Bakal Menang JADI PRESIDEN</v>
      </c>
    </row>
    <row r="313" ht="15.75" customHeight="1">
      <c r="A313" s="1">
        <v>626045.0</v>
      </c>
      <c r="B313" s="3">
        <v>43588.0</v>
      </c>
      <c r="C313" s="1" t="s">
        <v>929</v>
      </c>
      <c r="D313" s="11" t="s">
        <v>930</v>
      </c>
      <c r="E313" s="4" t="s">
        <v>931</v>
      </c>
      <c r="G313" s="4" t="str">
        <f>IFERROR(__xludf.DUMMYFUNCTION("GOOGLETRANSLATE(C313,""en"",""id"")"),"Gambar Rancangan Gedung Istana Negara di Palangkaraya")</f>
        <v>Gambar Rancangan Gedung Istana Negara di Palangkaraya</v>
      </c>
      <c r="H313" s="4" t="str">
        <f>IFERROR(__xludf.DUMMYFUNCTION("GOOGLETRANSLATE(D313,""en"",""id"")"),"Rancangan Istana Negara di Palangkaraya #TNIPolriJagaIndonesia")</f>
        <v>Rancangan Istana Negara di Palangkaraya #TNIPolriJagaIndonesia</v>
      </c>
    </row>
    <row r="314" ht="15.75" customHeight="1">
      <c r="A314" s="1">
        <v>631699.0</v>
      </c>
      <c r="B314" s="3">
        <v>43977.0</v>
      </c>
      <c r="C314" s="1" t="s">
        <v>932</v>
      </c>
      <c r="D314" s="1" t="s">
        <v>933</v>
      </c>
      <c r="E314" s="4" t="s">
        <v>934</v>
      </c>
      <c r="G314" s="4" t="str">
        <f>IFERROR(__xludf.DUMMYFUNCTION("GOOGLETRANSLATE(C314,""en"",""id"")"),"PBB Tak Beri Bantuan Covid-19 Bagi Negara Yang TIDAK Legalkan Aborsi")</f>
        <v>PBB Tak Beri Bantuan Covid-19 Bagi Negara Yang TIDAK Legalkan Aborsi</v>
      </c>
      <c r="H314" s="4" t="str">
        <f>IFERROR(__xludf.DUMMYFUNCTION("GOOGLETRANSLATE(D314,""en"",""id"")"),"PBB Menolak Mengirimkan Bantuan Coronavirus Ke Negara Pro-Life, Kecuali melegalkan Aborsi")</f>
        <v>PBB Menolak Mengirimkan Bantuan Coronavirus Ke Negara Pro-Life, Kecuali melegalkan Aborsi</v>
      </c>
    </row>
    <row r="315" ht="15.75" customHeight="1">
      <c r="A315" s="1">
        <v>631703.0</v>
      </c>
      <c r="B315" s="3">
        <v>43977.0</v>
      </c>
      <c r="C315" s="1" t="s">
        <v>935</v>
      </c>
      <c r="D315" s="1" t="s">
        <v>936</v>
      </c>
      <c r="E315" s="4" t="s">
        <v>937</v>
      </c>
      <c r="G315" s="4" t="str">
        <f>IFERROR(__xludf.DUMMYFUNCTION("GOOGLETRANSLATE(C315,""en"",""id"")"),"Italia mengalahkan COVID-19 Koagulasi intravaskular diseminata")</f>
        <v>Italia mengalahkan COVID-19 Koagulasi intravaskular diseminata</v>
      </c>
      <c r="H315" s="4" t="str">
        <f>IFERROR(__xludf.DUMMYFUNCTION("GOOGLETRANSLATE(D315,""en"",""id"")"),"DI ITALIA Obat untuk review coronavirus AKHIRNYA DITEMUKAN Dokter Italia, TIDAK mematuhi hukum kesehatan Dunia WHO, untuk review TIDAK melakukan otopsi PADA Kematian Coronavirus Dan mereka menemukan bahwa BUKANLAH VIRUS, tetapi BAKTERIlah Yang menyebabkan"&amp;" Kematian. Penyanyi menyebabkan gumpalan Darah terbentuk Dan menyebabkan Pasien Kematian.")</f>
        <v>DI ITALIA Obat untuk review coronavirus AKHIRNYA DITEMUKAN Dokter Italia, TIDAK mematuhi hukum kesehatan Dunia WHO, untuk review TIDAK melakukan otopsi PADA Kematian Coronavirus Dan mereka menemukan bahwa BUKANLAH VIRUS, tetapi BAKTERIlah Yang menyebabkan Kematian. Penyanyi menyebabkan gumpalan Darah terbentuk Dan menyebabkan Pasien Kematian.</v>
      </c>
    </row>
    <row r="316" ht="15.75" customHeight="1">
      <c r="A316" s="1">
        <v>636453.0</v>
      </c>
      <c r="B316" s="3">
        <v>43227.0</v>
      </c>
      <c r="C316" s="1" t="s">
        <v>938</v>
      </c>
      <c r="D316" s="5" t="s">
        <v>939</v>
      </c>
      <c r="E316" s="4" t="s">
        <v>940</v>
      </c>
      <c r="G316" s="4" t="str">
        <f>IFERROR(__xludf.DUMMYFUNCTION("GOOGLETRANSLATE(C316,""en"",""id"")"),"BCA Tak Mencetak Struk ATM Yang Bertuliskan 2019 Ganti Presiden")</f>
        <v>BCA Tak Mencetak Struk ATM Yang Bertuliskan 2019 Ganti Presiden</v>
      </c>
      <c r="H316" s="4" t="str">
        <f>IFERROR(__xludf.DUMMYFUNCTION("GOOGLETRANSLATE(D316,""en"",""id"")"),"“Kami informasikan Bpk / Ibu bahwa BCA tdk Mencetak struk Transaksi dgn Keterangan 2019 ganti Presiden, kami menghimbau ditunjukan kepada Nasabah utk LEBIH Berhati hati Terhadap berita-berita yg Belum Jelas kebenarannya. Tks 🙂 ^ dian,”tulis @HaloBCA hear"&amp;"ts Twitter, Kamis (3/5).")</f>
        <v>“Kami informasikan Bpk / Ibu bahwa BCA tdk Mencetak struk Transaksi dgn Keterangan 2019 ganti Presiden, kami menghimbau ditunjukan kepada Nasabah utk LEBIH Berhati hati Terhadap berita-berita yg Belum Jelas kebenarannya. Tks 🙂 ^ dian,”tulis @HaloBCA hearts Twitter, Kamis (3/5).</v>
      </c>
    </row>
    <row r="317" ht="15.75" customHeight="1">
      <c r="A317" s="1">
        <v>636588.0</v>
      </c>
      <c r="B317" s="3">
        <v>43208.0</v>
      </c>
      <c r="C317" s="1" t="s">
        <v>941</v>
      </c>
      <c r="D317" s="5" t="s">
        <v>942</v>
      </c>
      <c r="E317" s="4" t="s">
        <v>943</v>
      </c>
      <c r="G317" s="4" t="str">
        <f>IFERROR(__xludf.DUMMYFUNCTION("GOOGLETRANSLATE(C317,""en"",""id"")"),"Rekaman VIDEO WARGA Rejang milik YANG tersengat LISTRIK")</f>
        <v>Rekaman VIDEO WARGA Rejang milik YANG tersengat LISTRIK</v>
      </c>
      <c r="H317" s="4" t="str">
        <f>IFERROR(__xludf.DUMMYFUNCTION("GOOGLETRANSLATE(D317,""en"",""id"")"),"Kasat Reskrim Polres Rejang Lebong, AKP Chusnul Qomar: “ya for society Jangan menelan Mentah Mentah berita Yang Belum diketahui Kebenaran aslinya,”.")</f>
        <v>Kasat Reskrim Polres Rejang Lebong, AKP Chusnul Qomar: “ya for society Jangan menelan Mentah Mentah berita Yang Belum diketahui Kebenaran aslinya,”.</v>
      </c>
    </row>
    <row r="318" ht="15.75" customHeight="1">
      <c r="A318" s="1">
        <v>639583.0</v>
      </c>
      <c r="B318" s="3">
        <v>44015.0</v>
      </c>
      <c r="C318" s="1" t="s">
        <v>944</v>
      </c>
      <c r="D318" s="1" t="s">
        <v>945</v>
      </c>
      <c r="E318" s="4" t="s">
        <v>946</v>
      </c>
      <c r="G318" s="4" t="str">
        <f>IFERROR(__xludf.DUMMYFUNCTION("GOOGLETRANSLATE(C318,""en"",""id"")"),"Jokowi Akui Gagal Pimpin Negara!")</f>
        <v>Jokowi Akui Gagal Pimpin Negara!</v>
      </c>
      <c r="H318" s="4" t="str">
        <f>IFERROR(__xludf.DUMMYFUNCTION("GOOGLETRANSLATE(D318,""en"",""id"")"),"Jokowi Akui Gagal Pimpin Negara!” dan “Jokowi Akui Gagal Pimpin Negara")</f>
        <v>Jokowi Akui Gagal Pimpin Negara!” dan “Jokowi Akui Gagal Pimpin Negara</v>
      </c>
    </row>
    <row r="319" ht="15.75" customHeight="1">
      <c r="A319" s="1">
        <v>641477.0</v>
      </c>
      <c r="B319" s="3">
        <v>43769.0</v>
      </c>
      <c r="C319" s="1" t="s">
        <v>947</v>
      </c>
      <c r="D319" s="5" t="s">
        <v>948</v>
      </c>
      <c r="E319" s="4" t="s">
        <v>949</v>
      </c>
      <c r="G319" s="4" t="str">
        <f>IFERROR(__xludf.DUMMYFUNCTION("GOOGLETRANSLATE(C319,""en"",""id"")"),"pembatas Video jalan penghalang air Bergerak Sendiri di tol Pandaan, Malang")</f>
        <v>pembatas Video jalan penghalang air Bergerak Sendiri di tol Pandaan, Malang</v>
      </c>
      <c r="H319" s="4" t="str">
        <f>IFERROR(__xludf.DUMMYFUNCTION("GOOGLETRANSLATE(D319,""en"",""id"")"),"“Pembatas jalan penghalang air Bergerak Sendiri di tol Pandaan malang, Reseller berhati2 Lagi hearts berkendara Dan Jangan lupa Berdoa")</f>
        <v>“Pembatas jalan penghalang air Bergerak Sendiri di tol Pandaan malang, Reseller berhati2 Lagi hearts berkendara Dan Jangan lupa Berdoa</v>
      </c>
    </row>
    <row r="320" ht="15.75" customHeight="1">
      <c r="A320" s="1">
        <v>644724.0</v>
      </c>
      <c r="B320" s="3">
        <v>43215.0</v>
      </c>
      <c r="C320" s="1" t="s">
        <v>950</v>
      </c>
      <c r="D320" s="5" t="s">
        <v>951</v>
      </c>
      <c r="E320" s="4" t="s">
        <v>952</v>
      </c>
      <c r="G320" s="4" t="str">
        <f>IFERROR(__xludf.DUMMYFUNCTION("GOOGLETRANSLATE(C320,""en"",""id"")"),"Kantor Jeff Bezos di 1999 | Besoz Kantor Jeff pada tahun 1999")</f>
        <v>Kantor Jeff Bezos di 1999 | Besoz Kantor Jeff pada tahun 1999</v>
      </c>
      <c r="H320" s="4" t="str">
        <f>IFERROR(__xludf.DUMMYFUNCTION("GOOGLETRANSLATE(D320,""en"",""id"")"),"Ini adalah kantor Jeff Bezos’ pada tahun 1999.
 Semua orang mulai suatu tempat.
 Teruskan")</f>
        <v>Ini adalah kantor Jeff Bezos’ pada tahun 1999.
 Semua orang mulai suatu tempat.
 Teruskan</v>
      </c>
    </row>
    <row r="321" ht="15.75" customHeight="1">
      <c r="A321" s="1">
        <v>649130.0</v>
      </c>
      <c r="B321" s="3">
        <v>43257.0</v>
      </c>
      <c r="C321" s="1" t="s">
        <v>953</v>
      </c>
      <c r="D321" s="1" t="s">
        <v>954</v>
      </c>
      <c r="E321" s="4" t="s">
        <v>955</v>
      </c>
      <c r="G321" s="4" t="str">
        <f>IFERROR(__xludf.DUMMYFUNCTION("GOOGLETRANSLATE(C321,""en"",""id"")"),"Terkuak ***** PKS Suami Sering dibelai")</f>
        <v>Terkuak ***** PKS Suami Sering dibelai</v>
      </c>
      <c r="H321" s="4" t="str">
        <f>IFERROR(__xludf.DUMMYFUNCTION("GOOGLETRANSLATE(D321,""en"",""id"")"),"Terkuak ***** PKS Penyanyi Sering dibelai tubuhnya Oleh beberapa petinggi kader PKS Seperti Yang memucat Sering mas @MardaniAliSera di shalat Satu Hotel dijakarta. Sumber: Orang Kepercayaan @MardaniAliSera # ***** PKSMardani")</f>
        <v>Terkuak ***** PKS Penyanyi Sering dibelai tubuhnya Oleh beberapa petinggi kader PKS Seperti Yang memucat Sering mas @MardaniAliSera di shalat Satu Hotel dijakarta. Sumber: Orang Kepercayaan @MardaniAliSera # ***** PKSMardani</v>
      </c>
    </row>
    <row r="322" ht="15.75" customHeight="1">
      <c r="A322" s="1">
        <v>656128.0</v>
      </c>
      <c r="B322" s="3">
        <v>43994.0</v>
      </c>
      <c r="C322" s="1" t="s">
        <v>956</v>
      </c>
      <c r="D322" s="1" t="s">
        <v>957</v>
      </c>
      <c r="E322" s="4" t="s">
        <v>958</v>
      </c>
      <c r="G322" s="4" t="str">
        <f>IFERROR(__xludf.DUMMYFUNCTION("GOOGLETRANSLATE(C322,""en"",""id"")"),"Idola 92,6 FM Semarang: merefleksi Hari Media Sosial di Tengah Pandemi Covid-19")</f>
        <v>Idola 92,6 FM Semarang: merefleksi Hari Media Sosial di Tengah Pandemi Covid-19</v>
      </c>
      <c r="H322" s="4" t="str">
        <f>IFERROR(__xludf.DUMMYFUNCTION("GOOGLETRANSLATE(D322,""en"",""id"")"),"Ngobrol-ngobrol Idola 92,6 FM Semarang DENGAN Aribowo Sasmito, Ketua Komite Pemeriksa Fakta MAFINDO, berkaitan DENGAN Hari Media Sosial (Rabu, 10 Jun 2020). di Simak:")</f>
        <v>Ngobrol-ngobrol Idola 92,6 FM Semarang DENGAN Aribowo Sasmito, Ketua Komite Pemeriksa Fakta MAFINDO, berkaitan DENGAN Hari Media Sosial (Rabu, 10 Jun 2020). di Simak:</v>
      </c>
    </row>
    <row r="323" ht="15.75" customHeight="1">
      <c r="A323" s="1">
        <v>656133.0</v>
      </c>
      <c r="B323" s="3">
        <v>43994.0</v>
      </c>
      <c r="C323" s="1" t="s">
        <v>959</v>
      </c>
      <c r="D323" s="1" t="s">
        <v>960</v>
      </c>
      <c r="E323" s="4" t="s">
        <v>961</v>
      </c>
      <c r="G323" s="4" t="str">
        <f>IFERROR(__xludf.DUMMYFUNCTION("GOOGLETRANSLATE(C323,""en"",""id"")"),"TNI: Buku PKI Yang Kami Sita Terdapat Kata Pengantar Megawati Soekarnoputri &amp; Eva Sundari")</f>
        <v>TNI: Buku PKI Yang Kami Sita Terdapat Kata Pengantar Megawati Soekarnoputri &amp; Eva Sundari</v>
      </c>
      <c r="H323" s="4" t="str">
        <f>IFERROR(__xludf.DUMMYFUNCTION("GOOGLETRANSLATE(D323,""en"",""id"")"),"Hati hati PKI Sekarang DENGAN Metode Baru dan gaya Yang baru. Waspada, Waspada, Waspada !!!")</f>
        <v>Hati hati PKI Sekarang DENGAN Metode Baru dan gaya Yang baru. Waspada, Waspada, Waspada !!!</v>
      </c>
    </row>
    <row r="324" ht="15.75" customHeight="1">
      <c r="A324" s="1">
        <v>657075.0</v>
      </c>
      <c r="B324" s="3">
        <v>43906.0</v>
      </c>
      <c r="C324" s="1" t="s">
        <v>962</v>
      </c>
      <c r="D324" s="5" t="s">
        <v>963</v>
      </c>
      <c r="E324" s="4" t="s">
        <v>964</v>
      </c>
      <c r="G324" s="4" t="str">
        <f>IFERROR(__xludf.DUMMYFUNCTION("GOOGLETRANSLATE(C324,""en"",""id"")"),"menduga coronavirus ditemukan di shalat Satu terapis spa Hotel Goldenhands kelapa gading")</f>
        <v>menduga coronavirus ditemukan di shalat Satu terapis spa Hotel Goldenhands kelapa gading</v>
      </c>
      <c r="H324" s="4" t="str">
        <f>IFERROR(__xludf.DUMMYFUNCTION("GOOGLETRANSLATE(D324,""en"",""id"")"),"menduga coronavirus ditemukan di shalat Satu terapis * spa Hotel Goldenhands kelapa gading * Sekarang dikarantina, pengunjung Dan staf Yang Masih Ada di hearts TIDAK boleh Meninggalkan spa selama 2 minggu Ke Depan. Yang PERNAH mengunjungi * Spa tsb * hear"&amp;"ts 2 minggu terakhir di HARAP Melapor Ke RS Rujukan")</f>
        <v>menduga coronavirus ditemukan di shalat Satu terapis * spa Hotel Goldenhands kelapa gading * Sekarang dikarantina, pengunjung Dan staf Yang Masih Ada di hearts TIDAK boleh Meninggalkan spa selama 2 minggu Ke Depan. Yang PERNAH mengunjungi * Spa tsb * hearts 2 minggu terakhir di HARAP Melapor Ke RS Rujukan</v>
      </c>
    </row>
    <row r="325" ht="15.75" customHeight="1">
      <c r="A325" s="1">
        <v>658063.0</v>
      </c>
      <c r="B325" s="3">
        <v>43733.0</v>
      </c>
      <c r="C325" s="1" t="s">
        <v>965</v>
      </c>
      <c r="D325" s="5" t="s">
        <v>966</v>
      </c>
      <c r="E325" s="4" t="s">
        <v>967</v>
      </c>
      <c r="G325" s="4" t="str">
        <f>IFERROR(__xludf.DUMMYFUNCTION("GOOGLETRANSLATE(C325,""en"",""id"")"),"Pembunuhan Demonstran Perintah tito")</f>
        <v>Pembunuhan Demonstran Perintah tito</v>
      </c>
      <c r="H325" s="4" t="str">
        <f>IFERROR(__xludf.DUMMYFUNCTION("GOOGLETRANSLATE(D325,""en"",""id"")"),"Pembunuhan Demonstran ITU Ternyata ADA restu ATAU Perintah Dari si tito. videonya SIMAK.")</f>
        <v>Pembunuhan Demonstran ITU Ternyata ADA restu ATAU Perintah Dari si tito. videonya SIMAK.</v>
      </c>
    </row>
    <row r="326" ht="15.75" customHeight="1">
      <c r="A326" s="1">
        <v>672463.0</v>
      </c>
      <c r="B326" s="3">
        <v>44001.0</v>
      </c>
      <c r="C326" s="1" t="s">
        <v>968</v>
      </c>
      <c r="D326" s="1" t="s">
        <v>969</v>
      </c>
      <c r="E326" s="4" t="s">
        <v>970</v>
      </c>
      <c r="G326" s="4" t="str">
        <f>IFERROR(__xludf.DUMMYFUNCTION("GOOGLETRANSLATE(C326,""en"",""id"")"),"Alhamdulillah Akhirnya Aceh Bisa Berangkat Haji Tanpa through Indonesia")</f>
        <v>Alhamdulillah Akhirnya Aceh Bisa Berangkat Haji Tanpa through Indonesia</v>
      </c>
      <c r="H326" s="4" t="str">
        <f>IFERROR(__xludf.DUMMYFUNCTION("GOOGLETRANSLATE(D326,""en"",""id"")"),"Alhamudulillah Akhirnya Aceh Bisa Berangkat Haji Tampa through Indonesia")</f>
        <v>Alhamudulillah Akhirnya Aceh Bisa Berangkat Haji Tampa through Indonesia</v>
      </c>
    </row>
    <row r="327" ht="15.75" customHeight="1">
      <c r="A327" s="1">
        <v>673383.0</v>
      </c>
      <c r="B327" s="3">
        <v>43910.0</v>
      </c>
      <c r="C327" s="1" t="s">
        <v>971</v>
      </c>
      <c r="D327" s="5" t="s">
        <v>972</v>
      </c>
      <c r="E327" s="4" t="s">
        <v>973</v>
      </c>
      <c r="G327" s="4" t="str">
        <f>IFERROR(__xludf.DUMMYFUNCTION("GOOGLETRANSLATE(C327,""en"",""id"")"),"Pemerintah Indonesia Berlakukan Lockdown per 20 Maret 2020")</f>
        <v>Pemerintah Indonesia Berlakukan Lockdown per 20 Maret 2020</v>
      </c>
      <c r="H327" s="4" t="str">
        <f>IFERROR(__xludf.DUMMYFUNCTION("GOOGLETRANSLATE(D327,""en"",""id"")"),"Akhirnya, Indonesia berlakukan Lockdown Mulai Tengah Malam Nanti, Jumat (20/3/2020) Pukul 00.01 WIB. JIKA Sekarang Kamis (19/3/2020) Pukul 13.00 WIB Berarti Waktu Lockdown Tinggal 11 Jam Saja Lagi")</f>
        <v>Akhirnya, Indonesia berlakukan Lockdown Mulai Tengah Malam Nanti, Jumat (20/3/2020) Pukul 00.01 WIB. JIKA Sekarang Kamis (19/3/2020) Pukul 13.00 WIB Berarti Waktu Lockdown Tinggal 11 Jam Saja Lagi</v>
      </c>
    </row>
    <row r="328" ht="15.75" customHeight="1">
      <c r="A328" s="1">
        <v>673409.0</v>
      </c>
      <c r="B328" s="3">
        <v>43908.0</v>
      </c>
      <c r="C328" s="1" t="s">
        <v>974</v>
      </c>
      <c r="D328" s="5" t="s">
        <v>975</v>
      </c>
      <c r="E328" s="4" t="s">
        <v>976</v>
      </c>
      <c r="G328" s="4" t="str">
        <f>IFERROR(__xludf.DUMMYFUNCTION("GOOGLETRANSLATE(C328,""en"",""id"")"),"Corona Sudah MASUK Ke TB telaga Bestari, udara singa pramugari sdh terinfeksi Dan sebelumnya Saat ini di rawat di RS Annisa")</f>
        <v>Corona Sudah MASUK Ke TB telaga Bestari, udara singa pramugari sdh terinfeksi Dan sebelumnya Saat ini di rawat di RS Annisa</v>
      </c>
      <c r="H328" s="4" t="str">
        <f>IFERROR(__xludf.DUMMYFUNCTION("GOOGLETRANSLATE(D328,""en"",""id"")"),"Info terbaru ... Corona Sudah MASUK Ke TB telaga Bestari, pramugari lion air sdh terinfeksi Dan sebelumnya Saat ini di rawat di RS Annisa Di himbau untuk review tdk jln2 Ke TB Dan also Citra raya Udh MASUK tangerang")</f>
        <v>Info terbaru ... Corona Sudah MASUK Ke TB telaga Bestari, pramugari lion air sdh terinfeksi Dan sebelumnya Saat ini di rawat di RS Annisa Di himbau untuk review tdk jln2 Ke TB Dan also Citra raya Udh MASUK tangerang</v>
      </c>
    </row>
    <row r="329" ht="15.75" customHeight="1">
      <c r="A329" s="1">
        <v>674311.0</v>
      </c>
      <c r="B329" s="3">
        <v>43754.0</v>
      </c>
      <c r="C329" s="1" t="s">
        <v>977</v>
      </c>
      <c r="D329" s="5" t="s">
        <v>978</v>
      </c>
      <c r="E329" s="4" t="s">
        <v>979</v>
      </c>
      <c r="G329" s="4" t="str">
        <f>IFERROR(__xludf.DUMMYFUNCTION("GOOGLETRANSLATE(C329,""en"",""id"")"),"Gatot Nurmantyo Dicopot sebagai Panglima TNI KARENA Gagalkan Penyelundupan Senjata Dari Cina")</f>
        <v>Gatot Nurmantyo Dicopot sebagai Panglima TNI KARENA Gagalkan Penyelundupan Senjata Dari Cina</v>
      </c>
      <c r="H329" s="4" t="str">
        <f>IFERROR(__xludf.DUMMYFUNCTION("GOOGLETRANSLATE(D329,""en"",""id"")"),"Masih Ingatkah Kalian dulu Saya PERNAH Menangkap penyelundupan Satu kontainer Senjata ilegal Dari Cina, Beberapa bulan kemudian Saya dicopot Dari Jabatan Saya sebagai panglima. Dari Situ Kalian Harus PAHAM siapa pun Yang menentang Dan menghalangi Rencana "&amp;"busuk mereka untuk review menghancurkan negeri Suami akan dicopot")</f>
        <v>Masih Ingatkah Kalian dulu Saya PERNAH Menangkap penyelundupan Satu kontainer Senjata ilegal Dari Cina, Beberapa bulan kemudian Saya dicopot Dari Jabatan Saya sebagai panglima. Dari Situ Kalian Harus PAHAM siapa pun Yang menentang Dan menghalangi Rencana busuk mereka untuk review menghancurkan negeri Suami akan dicopot</v>
      </c>
    </row>
    <row r="330" ht="15.75" customHeight="1">
      <c r="A330" s="1">
        <v>680144.0</v>
      </c>
      <c r="B330" s="3">
        <v>44048.0</v>
      </c>
      <c r="C330" s="1" t="s">
        <v>980</v>
      </c>
      <c r="D330" s="1" t="s">
        <v>981</v>
      </c>
      <c r="E330" s="4" t="s">
        <v>982</v>
      </c>
      <c r="G330" s="4" t="str">
        <f>IFERROR(__xludf.DUMMYFUNCTION("GOOGLETRANSLATE(C330,""en"",""id"")"),"Foto Sirkuit Mandalika NTB Siap digunakan PADA Tahun 2021")</f>
        <v>Foto Sirkuit Mandalika NTB Siap digunakan PADA Tahun 2021</v>
      </c>
      <c r="H330" s="4" t="str">
        <f>IFERROR(__xludf.DUMMYFUNCTION("GOOGLETRANSLATE(D330,""en"",""id"")"),"Insya Allah 2021 Sirkuit Mandalika NTB Sudah Bisa Di Gunakan .... Bikin Para Pembalap Motto GP Seakan Balapan Di Jalan Raya")</f>
        <v>Insya Allah 2021 Sirkuit Mandalika NTB Sudah Bisa Di Gunakan .... Bikin Para Pembalap Motto GP Seakan Balapan Di Jalan Raya</v>
      </c>
    </row>
    <row r="331" ht="15.75" customHeight="1">
      <c r="A331" s="1">
        <v>680578.0</v>
      </c>
      <c r="B331" s="3">
        <v>44012.0</v>
      </c>
      <c r="C331" s="1" t="s">
        <v>983</v>
      </c>
      <c r="D331" s="1" t="s">
        <v>984</v>
      </c>
      <c r="E331" s="4" t="s">
        <v>985</v>
      </c>
      <c r="G331" s="4" t="str">
        <f>IFERROR(__xludf.DUMMYFUNCTION("GOOGLETRANSLATE(C331,""en"",""id"")"),"MAHASISWA can Minta BANTUAN Ke KODAM JIKA Ingin di dampingi Saat sedangkan gelar unjuk RASA")</f>
        <v>MAHASISWA can Minta BANTUAN Ke KODAM JIKA Ingin di dampingi Saat sedangkan gelar unjuk RASA</v>
      </c>
      <c r="H331" s="4" t="str">
        <f>IFERROR(__xludf.DUMMYFUNCTION("GOOGLETRANSLATE(D331,""en"",""id"")"),"MAKLUMAT TNI Untuk Rakyat Indonesia * Kapuspen MABES TNI Mayjen SISRIADI *")</f>
        <v>MAKLUMAT TNI Untuk Rakyat Indonesia * Kapuspen MABES TNI Mayjen SISRIADI *</v>
      </c>
    </row>
    <row r="332" ht="15.75" customHeight="1">
      <c r="A332" s="1">
        <v>682969.0</v>
      </c>
      <c r="B332" s="3">
        <v>43668.0</v>
      </c>
      <c r="C332" s="1" t="s">
        <v>986</v>
      </c>
      <c r="D332" s="5" t="s">
        <v>987</v>
      </c>
      <c r="E332" s="4" t="s">
        <v>988</v>
      </c>
      <c r="G332" s="4" t="str">
        <f>IFERROR(__xludf.DUMMYFUNCTION("GOOGLETRANSLATE(C332,""en"",""id"")"),"PSI Bantah SETIAP Calegnya Diwajibkan Beli Kartu Sakti")</f>
        <v>PSI Bantah SETIAP Calegnya Diwajibkan Beli Kartu Sakti</v>
      </c>
      <c r="H332" s="4" t="str">
        <f>IFERROR(__xludf.DUMMYFUNCTION("GOOGLETRANSLATE(D332,""en"",""id"")"),"Nggak PERNAH ADA Kewajiban Bagi caleg untuk review beli Kartu sakti. fitnah utama Dan mohon maap nih Jangan aja, donasi Kartu sakti ITU nominalnya Mulai dari 25 ribu")</f>
        <v>Nggak PERNAH ADA Kewajiban Bagi caleg untuk review beli Kartu sakti. fitnah utama Dan mohon maap nih Jangan aja, donasi Kartu sakti ITU nominalnya Mulai dari 25 ribu</v>
      </c>
    </row>
    <row r="333" ht="15.75" customHeight="1">
      <c r="A333" s="1">
        <v>692431.0</v>
      </c>
      <c r="B333" s="3">
        <v>43460.0</v>
      </c>
      <c r="C333" s="1" t="s">
        <v>989</v>
      </c>
      <c r="D333" s="1" t="s">
        <v>990</v>
      </c>
      <c r="E333" s="4" t="s">
        <v>991</v>
      </c>
      <c r="G333" s="4" t="str">
        <f>IFERROR(__xludf.DUMMYFUNCTION("GOOGLETRANSLATE(C333,""en"",""id"")"),"Malam Tahun Baru akan Gempa Terjadi")</f>
        <v>Malam Tahun Baru akan Gempa Terjadi</v>
      </c>
      <c r="H333" s="4" t="str">
        <f>IFERROR(__xludf.DUMMYFUNCTION("GOOGLETRANSLATE(D333,""en"",""id"")"),"Waspada KIAMAT SUDAH DEKAT ...
Malam Tahun Baru 31 Desember 2018 Pukul 24.00 WIB akan Terjadi Gempa Dan TSUNAMI BESAR di Seluruh Indonesia Dan Dunia untuk review ITU dihimbau tidak ditunjukan kepada SEMUA Masyarakat Dunia agar BERTAUBAT Dan MEMAKMURKAN MA"&amp;"SJID menjalankan Sholat 5 WAKTU agar kitd SEMUA MATI hearts keadaan IMAN Dan TAQWA ditunjukan kepada Alloh SWT Dan Rosul -nya. amin")</f>
        <v>Waspada KIAMAT SUDAH DEKAT ...
Malam Tahun Baru 31 Desember 2018 Pukul 24.00 WIB akan Terjadi Gempa Dan TSUNAMI BESAR di Seluruh Indonesia Dan Dunia untuk review ITU dihimbau tidak ditunjukan kepada SEMUA Masyarakat Dunia agar BERTAUBAT Dan MEMAKMURKAN MASJID menjalankan Sholat 5 WAKTU agar kitd SEMUA MATI hearts keadaan IMAN Dan TAQWA ditunjukan kepada Alloh SWT Dan Rosul -nya. amin</v>
      </c>
    </row>
    <row r="334" ht="15.75" customHeight="1">
      <c r="A334" s="6">
        <v>693499.0</v>
      </c>
      <c r="B334" s="7">
        <v>43286.0</v>
      </c>
      <c r="C334" s="5" t="s">
        <v>992</v>
      </c>
      <c r="D334" s="5" t="s">
        <v>993</v>
      </c>
      <c r="E334" s="4" t="s">
        <v>994</v>
      </c>
      <c r="G334" s="4" t="str">
        <f>IFERROR(__xludf.DUMMYFUNCTION("GOOGLETRANSLATE(C334,""en"",""id"")"),"Selebaran Poster Acara Penobatan Nona Waria Banten 2018")</f>
        <v>Selebaran Poster Acara Penobatan Nona Waria Banten 2018</v>
      </c>
      <c r="H334" s="4" t="str">
        <f>IFERROR(__xludf.DUMMYFUNCTION("GOOGLETRANSLATE(D334,""en"",""id"")"),"Nona Waria Banten 2018")</f>
        <v>Nona Waria Banten 2018</v>
      </c>
    </row>
    <row r="335" ht="15.75" customHeight="1">
      <c r="A335" s="1">
        <v>697744.0</v>
      </c>
      <c r="B335" s="3">
        <v>43929.0</v>
      </c>
      <c r="C335" s="1" t="s">
        <v>995</v>
      </c>
      <c r="D335" s="1" t="s">
        <v>996</v>
      </c>
      <c r="E335" s="4" t="s">
        <v>997</v>
      </c>
      <c r="G335" s="4" t="str">
        <f>IFERROR(__xludf.DUMMYFUNCTION("GOOGLETRANSLATE(C335,""en"",""id"")"),"SITUBONDO LOCKDOWN")</f>
        <v>SITUBONDO LOCKDOWN</v>
      </c>
      <c r="H335" s="4" t="str">
        <f>IFERROR(__xludf.DUMMYFUNCTION("GOOGLETRANSLATE(D335,""en"",""id"")"),"SITUBONDO LOCKDOWN Mulai mala Mini Sudah ADA penjagaan Gabungan TNI, POLRI Dan Pemkab di 4 Titik")</f>
        <v>SITUBONDO LOCKDOWN Mulai mala Mini Sudah ADA penjagaan Gabungan TNI, POLRI Dan Pemkab di 4 Titik</v>
      </c>
    </row>
    <row r="336" ht="15.75" customHeight="1">
      <c r="A336" s="1">
        <v>698741.0</v>
      </c>
      <c r="B336" s="3">
        <v>43788.0</v>
      </c>
      <c r="C336" s="1" t="s">
        <v>998</v>
      </c>
      <c r="D336" s="5" t="s">
        <v>998</v>
      </c>
      <c r="E336" s="4" t="s">
        <v>999</v>
      </c>
      <c r="G336" s="4" t="str">
        <f>IFERROR(__xludf.DUMMYFUNCTION("GOOGLETRANSLATE(C336,""en"",""id"")"),"Monumen Ondel-Ondel di Kemayoran, Sebuah kreasi Anak Bangsa Bernama Anies Baswedan.")</f>
        <v>Monumen Ondel-Ondel di Kemayoran, Sebuah kreasi Anak Bangsa Bernama Anies Baswedan.</v>
      </c>
      <c r="H336" s="4" t="str">
        <f>IFERROR(__xludf.DUMMYFUNCTION("GOOGLETRANSLATE(D336,""en"",""id"")"),"Monumen Ondel-Ondel di Kemayoran, Sebuah kreasi Anak Bangsa Bernama Anies Baswedan.")</f>
        <v>Monumen Ondel-Ondel di Kemayoran, Sebuah kreasi Anak Bangsa Bernama Anies Baswedan.</v>
      </c>
    </row>
    <row r="337" ht="15.75" customHeight="1">
      <c r="A337" s="1">
        <v>707012.0</v>
      </c>
      <c r="B337" s="3">
        <v>43769.0</v>
      </c>
      <c r="C337" s="1" t="s">
        <v>1000</v>
      </c>
      <c r="D337" s="5" t="s">
        <v>1000</v>
      </c>
      <c r="E337" s="4" t="s">
        <v>1001</v>
      </c>
      <c r="G337" s="4" t="str">
        <f>IFERROR(__xludf.DUMMYFUNCTION("GOOGLETRANSLATE(C337,""en"",""id"")"),"Keren, Perempatan Lampu Merah Penyanyi Dipasang Video Mapping")</f>
        <v>Keren, Perempatan Lampu Merah Penyanyi Dipasang Video Mapping</v>
      </c>
      <c r="H337" s="4" t="str">
        <f>IFERROR(__xludf.DUMMYFUNCTION("GOOGLETRANSLATE(D337,""en"",""id"")"),"Keren, Perempatan Lampu Merah Penyanyi Dipasang Video Mapping")</f>
        <v>Keren, Perempatan Lampu Merah Penyanyi Dipasang Video Mapping</v>
      </c>
    </row>
    <row r="338" ht="15.75" customHeight="1">
      <c r="A338" s="1">
        <v>707588.0</v>
      </c>
      <c r="B338" s="3">
        <v>43661.0</v>
      </c>
      <c r="C338" s="1" t="s">
        <v>1002</v>
      </c>
      <c r="D338" s="1" t="s">
        <v>1003</v>
      </c>
      <c r="E338" s="4" t="s">
        <v>1004</v>
      </c>
      <c r="G338" s="4" t="str">
        <f>IFERROR(__xludf.DUMMYFUNCTION("GOOGLETRANSLATE(C338,""en"",""id"")"),"Negara ente digadai Ke China Komunis")</f>
        <v>Negara ente digadai Ke China Komunis</v>
      </c>
      <c r="H338" s="4" t="str">
        <f>IFERROR(__xludf.DUMMYFUNCTION("GOOGLETRANSLATE(D338,""en"",""id"")"),"Jokowi Minta 'masyarakat using mata Uang Yuan (Thiongkok) !!")</f>
        <v>Jokowi Minta 'masyarakat using mata Uang Yuan (Thiongkok) !!</v>
      </c>
    </row>
    <row r="339" ht="15.75" customHeight="1">
      <c r="A339" s="6">
        <v>709672.0</v>
      </c>
      <c r="B339" s="6" t="s">
        <v>1005</v>
      </c>
      <c r="C339" s="5" t="s">
        <v>1006</v>
      </c>
      <c r="D339" s="5" t="s">
        <v>1007</v>
      </c>
      <c r="E339" s="4" t="s">
        <v>1008</v>
      </c>
      <c r="G339" s="4" t="str">
        <f>IFERROR(__xludf.DUMMYFUNCTION("GOOGLETRANSLATE(C339,""en"",""id"")"),"Klarifikasi Pondok Pesantren Al-Munawwir Krapyak Terhadap Pemberitaan JPNN")</f>
        <v>Klarifikasi Pondok Pesantren Al-Munawwir Krapyak Terhadap Pemberitaan JPNN</v>
      </c>
      <c r="H339" s="4" t="str">
        <f>IFERROR(__xludf.DUMMYFUNCTION("GOOGLETRANSLATE(D339,""en"",""id"")"),"Pengasuh Pondok Pesantren Al Munawwir Krapyak Yogyakarta membantah PERNAH memberikan Joko Widodo alias Jokowi batas waktu Berlangganan Kepastian Muhaimin Iskandar ATAU biasa dipanggil Cak Imin sebagai cawapres Jokowi.")</f>
        <v>Pengasuh Pondok Pesantren Al Munawwir Krapyak Yogyakarta membantah PERNAH memberikan Joko Widodo alias Jokowi batas waktu Berlangganan Kepastian Muhaimin Iskandar ATAU biasa dipanggil Cak Imin sebagai cawapres Jokowi.</v>
      </c>
    </row>
    <row r="340" ht="15.75" customHeight="1">
      <c r="A340" s="6">
        <v>709836.0</v>
      </c>
      <c r="B340" s="7">
        <v>43295.0</v>
      </c>
      <c r="C340" s="5" t="s">
        <v>1009</v>
      </c>
      <c r="D340" s="5" t="s">
        <v>1010</v>
      </c>
      <c r="E340" s="4" t="s">
        <v>1011</v>
      </c>
      <c r="G340" s="4" t="str">
        <f>IFERROR(__xludf.DUMMYFUNCTION("GOOGLETRANSLATE(C340,""en"",""id"")"),"Klarifikasi Kepolisian TERKAIT RUMOR Korban Pembunuhan OLEH Pendeta HENDERSON TENGAH HAMIL")</f>
        <v>Klarifikasi Kepolisian TERKAIT RUMOR Korban Pembunuhan OLEH Pendeta HENDERSON TENGAH HAMIL</v>
      </c>
      <c r="H340" s="4" t="str">
        <f>IFERROR(__xludf.DUMMYFUNCTION("GOOGLETRANSLATE(D340,""en"",""id"")"),"Kapolres Deliserdang, AKBP Eddy Suryantha Tarigan: “Jadi Sesuai hasil temuan otopsi Korban ITU TIDAK hamil. TIDAK Benar kalau Korban ITU Telah hamil. Hasil otopsinya Sudah Keluar Dan kitd terima,”.")</f>
        <v>Kapolres Deliserdang, AKBP Eddy Suryantha Tarigan: “Jadi Sesuai hasil temuan otopsi Korban ITU TIDAK hamil. TIDAK Benar kalau Korban ITU Telah hamil. Hasil otopsinya Sudah Keluar Dan kitd terima,”.</v>
      </c>
    </row>
    <row r="341" ht="15.75" customHeight="1">
      <c r="A341" s="1">
        <v>713518.0</v>
      </c>
      <c r="B341" s="3">
        <v>43990.0</v>
      </c>
      <c r="C341" s="1" t="s">
        <v>1012</v>
      </c>
      <c r="D341" s="1" t="s">
        <v>1012</v>
      </c>
      <c r="E341" s="4" t="s">
        <v>1013</v>
      </c>
      <c r="G341" s="4" t="str">
        <f>IFERROR(__xludf.DUMMYFUNCTION("GOOGLETRANSLATE(C341,""en"",""id"")"),"Video Setelah kuncian ... Maradona")</f>
        <v>Video Setelah kuncian ... Maradona</v>
      </c>
      <c r="H341" s="4" t="str">
        <f>IFERROR(__xludf.DUMMYFUNCTION("GOOGLETRANSLATE(D341,""en"",""id"")"),"Video Setelah kuncian ... Maradona")</f>
        <v>Video Setelah kuncian ... Maradona</v>
      </c>
    </row>
    <row r="342" ht="15.75" customHeight="1">
      <c r="A342" s="1">
        <v>714252.0</v>
      </c>
      <c r="B342" s="3">
        <v>43918.0</v>
      </c>
      <c r="C342" s="1" t="s">
        <v>1014</v>
      </c>
      <c r="D342" s="5" t="s">
        <v>1015</v>
      </c>
      <c r="E342" s="4" t="s">
        <v>1016</v>
      </c>
      <c r="G342" s="4" t="str">
        <f>IFERROR(__xludf.DUMMYFUNCTION("GOOGLETRANSLATE(C342,""en"",""id"")"),"shalat Satu Solusi virus untuk review Penyanyi Adalah Secangkir teh sederhana")</f>
        <v>shalat Satu Solusi virus untuk review Penyanyi Adalah Secangkir teh sederhana</v>
      </c>
      <c r="H342" s="4" t="str">
        <f>IFERROR(__xludf.DUMMYFUNCTION("GOOGLETRANSLATE(D342,""en"",""id"")"),"Dr Li Wenliang, Dokter pahlawan Tiongkok yg dihukum KARENA mengatakan yg sebenarnya TENTANG Virus Corona Dan kemudian Meninggal KARENA penyakit yg sama, Telah mendokumentasikan kasusfile untuk review tujuan Penelitian dan hearts kasusfile mengusulkan Peny"&amp;"embuhan activities that signifikan akan Mengurangi Dampak COVID - 19 Virus PADA Tubuh Manusia.")</f>
        <v>Dr Li Wenliang, Dokter pahlawan Tiongkok yg dihukum KARENA mengatakan yg sebenarnya TENTANG Virus Corona Dan kemudian Meninggal KARENA penyakit yg sama, Telah mendokumentasikan kasusfile untuk review tujuan Penelitian dan hearts kasusfile mengusulkan Penyembuhan activities that signifikan akan Mengurangi Dampak COVID - 19 Virus PADA Tubuh Manusia.</v>
      </c>
    </row>
    <row r="343" ht="15.75" customHeight="1">
      <c r="A343" s="1">
        <v>714932.0</v>
      </c>
      <c r="B343" s="3">
        <v>43823.0</v>
      </c>
      <c r="C343" s="1" t="s">
        <v>1017</v>
      </c>
      <c r="D343" s="5" t="s">
        <v>1018</v>
      </c>
      <c r="E343" s="4" t="s">
        <v>1019</v>
      </c>
      <c r="G343" s="4" t="str">
        <f>IFERROR(__xludf.DUMMYFUNCTION("GOOGLETRANSLATE(C343,""en"",""id"")"),"Kartu Identitas Mossad Hendro Priyono")</f>
        <v>Kartu Identitas Mossad Hendro Priyono</v>
      </c>
      <c r="H343" s="4" t="str">
        <f>IFERROR(__xludf.DUMMYFUNCTION("GOOGLETRANSLATE(D343,""en"",""id"")"),"Sudah Saya Duga dia Memang kaum Pengikut Dajjal Makanya Menyerang islam Beroperasi membabi buta ketika Dajjal Keluar dia Jadi hamba Dajjal dn iblis Naudzubillah
 Manusia laknatullah Penghuni Neraka Jahanam")</f>
        <v>Sudah Saya Duga dia Memang kaum Pengikut Dajjal Makanya Menyerang islam Beroperasi membabi buta ketika Dajjal Keluar dia Jadi hamba Dajjal dn iblis Naudzubillah
 Manusia laknatullah Penghuni Neraka Jahanam</v>
      </c>
    </row>
    <row r="344" ht="15.75" customHeight="1">
      <c r="A344" s="1">
        <v>718608.0</v>
      </c>
      <c r="B344" s="3">
        <v>43188.0</v>
      </c>
      <c r="C344" s="1" t="s">
        <v>1020</v>
      </c>
      <c r="D344" s="5" t="s">
        <v>1021</v>
      </c>
      <c r="E344" s="4" t="s">
        <v>1022</v>
      </c>
      <c r="G344" s="4" t="str">
        <f>IFERROR(__xludf.DUMMYFUNCTION("GOOGLETRANSLATE(C344,""en"",""id"")"),"Selandia Baru Herald KECAM Jokowi Yang Dianggap Lecehkan Pemerintah Dan Rakyat Selandia Baru")</f>
        <v>Selandia Baru Herald KECAM Jokowi Yang Dianggap Lecehkan Pemerintah Dan Rakyat Selandia Baru</v>
      </c>
      <c r="H344" s="4" t="str">
        <f>IFERROR(__xludf.DUMMYFUNCTION("GOOGLETRANSLATE(D344,""en"",""id"")"),"Lagi2 mempermalukan ... ..AAACH SUDAHLAH..😆😆😆 ...
 ...")</f>
        <v>Lagi2 mempermalukan ... ..AAACH SUDAHLAH..😆😆😆 ...
 ...</v>
      </c>
    </row>
    <row r="345" ht="15.75" customHeight="1">
      <c r="A345" s="1">
        <v>723661.0</v>
      </c>
      <c r="B345" s="3">
        <v>43723.0</v>
      </c>
      <c r="C345" s="1" t="s">
        <v>1023</v>
      </c>
      <c r="D345" s="5" t="s">
        <v>1024</v>
      </c>
      <c r="E345" s="4" t="s">
        <v>1025</v>
      </c>
      <c r="G345" s="4" t="str">
        <f>IFERROR(__xludf.DUMMYFUNCTION("GOOGLETRANSLATE(C345,""en"",""id"")"),"Yusril Buat Pernyataan Jokowi Jangan Jadi Presiden Kalau Begini Caranya Pasca Menjadi Kuasa Hukum Jokowi - Maruf")</f>
        <v>Yusril Buat Pernyataan Jokowi Jangan Jadi Presiden Kalau Begini Caranya Pasca Menjadi Kuasa Hukum Jokowi - Maruf</v>
      </c>
      <c r="H345" s="4" t="str">
        <f>IFERROR(__xludf.DUMMYFUNCTION("GOOGLETRANSLATE(D345,""en"",""id"")"),"Duh baru melek dia ... kemaren di MK ngapaian")</f>
        <v>Duh baru melek dia ... kemaren di MK ngapaian</v>
      </c>
    </row>
    <row r="346" ht="15.75" customHeight="1">
      <c r="A346" s="1">
        <v>724114.0</v>
      </c>
      <c r="B346" s="3">
        <v>43636.0</v>
      </c>
      <c r="C346" s="1" t="s">
        <v>1026</v>
      </c>
      <c r="D346" s="1" t="s">
        <v>1027</v>
      </c>
      <c r="E346" s="4" t="s">
        <v>1028</v>
      </c>
      <c r="G346" s="4" t="str">
        <f>IFERROR(__xludf.DUMMYFUNCTION("GOOGLETRANSLATE(C346,""en"",""id"")"),"BTW Listrik Naik 20% diem2 tu, Cebong Banyak Yang ngeluh gk ya ??")</f>
        <v>BTW Listrik Naik 20% diem2 tu, Cebong Banyak Yang ngeluh gk ya ??</v>
      </c>
      <c r="H346" s="4" t="str">
        <f>IFERROR(__xludf.DUMMYFUNCTION("GOOGLETRANSLATE(D346,""en"",""id"")"),"BTW Listrik Naik 20% diem2 tu, Cebong Banyak yg ngeluh gk ya ??,")</f>
        <v>BTW Listrik Naik 20% diem2 tu, Cebong Banyak yg ngeluh gk ya ??,</v>
      </c>
    </row>
    <row r="347" ht="15.75" customHeight="1">
      <c r="A347" s="1">
        <v>724662.0</v>
      </c>
      <c r="B347" s="3">
        <v>43540.0</v>
      </c>
      <c r="C347" s="1" t="s">
        <v>1029</v>
      </c>
      <c r="D347" s="1" t="s">
        <v>1030</v>
      </c>
      <c r="E347" s="4" t="s">
        <v>1031</v>
      </c>
      <c r="G347" s="4" t="str">
        <f>IFERROR(__xludf.DUMMYFUNCTION("GOOGLETRANSLATE(C347,""en"",""id"")"),"homo &amp; lesbi Sudah dilindungi hukum &amp; UU")</f>
        <v>homo &amp; lesbi Sudah dilindungi hukum &amp; UU</v>
      </c>
      <c r="H347" s="4" t="str">
        <f>IFERROR(__xludf.DUMMYFUNCTION("GOOGLETRANSLATE(D347,""en"",""id"")"),"Maka Jangan Heran di Tahun 2019 Penyanyi,
meskipun Indonesia ITU mayoritasnya Masih Muslim,
TAPI Sekarang Penyanyi Kelompok homo &amp; lesbi Sudah dilindungi hukum &amp; UU")</f>
        <v>Maka Jangan Heran di Tahun 2019 Penyanyi,
meskipun Indonesia ITU mayoritasnya Masih Muslim,
TAPI Sekarang Penyanyi Kelompok homo &amp; lesbi Sudah dilindungi hukum &amp; UU</v>
      </c>
    </row>
    <row r="348" ht="15.75" customHeight="1">
      <c r="A348" s="1">
        <v>728674.0</v>
      </c>
      <c r="B348" s="3">
        <v>42694.0</v>
      </c>
      <c r="C348" s="1" t="s">
        <v>1032</v>
      </c>
      <c r="D348" s="5" t="s">
        <v>1033</v>
      </c>
      <c r="E348" s="4" t="s">
        <v>1034</v>
      </c>
      <c r="G348" s="4" t="str">
        <f>IFERROR(__xludf.DUMMYFUNCTION("GOOGLETRANSLATE(C348,""en"",""id"")"),"Video Berjudul Melayu Singapura: Negeri Kami Diambil Orang")</f>
        <v>Video Berjudul Melayu Singapura: Negeri Kami Diambil Orang</v>
      </c>
      <c r="H348" s="4" t="str">
        <f>IFERROR(__xludf.DUMMYFUNCTION("GOOGLETRANSLATE(D348,""en"",""id"")"),"Melayu Singapura: “Negeri Kami Diambil Orang”, Dulu Singapura kota Yang sederhana, TAPI Kami Jadi muslim Yang LEBIH Bebas Dan bahagia. Sekarang Jangan Lagi Suara mengaji, Suara adzan tak ADA, kecuali di hearts masjid. Jangka Waktu masjid also Sangat Sedik"&amp;"it, Di kota hampir tak ADA, di mall-mall also hampir tak sedia Tempat sholat. Dulu Kami prabayar bebas Makan di mana Suka. Sekarang MAKANAN halal susah dicari kecuali di kampung-kampung kitd Saja. Ke kota Kami bawa Bekal, KARENA kalau TIDAK mestilah puasa"&amp;", hampir SEMUA MAKANAN kitd lihat TIDAK halal. Bahasa Melayu pun Tak Lagi Dipakai, Semua orangutan cakap Inggris Dan Mandarin. Negeri Kami Sekarang ibarat diambil orangutan.")</f>
        <v>Melayu Singapura: “Negeri Kami Diambil Orang”, Dulu Singapura kota Yang sederhana, TAPI Kami Jadi muslim Yang LEBIH Bebas Dan bahagia. Sekarang Jangan Lagi Suara mengaji, Suara adzan tak ADA, kecuali di hearts masjid. Jangka Waktu masjid also Sangat Sedikit, Di kota hampir tak ADA, di mall-mall also hampir tak sedia Tempat sholat. Dulu Kami prabayar bebas Makan di mana Suka. Sekarang MAKANAN halal susah dicari kecuali di kampung-kampung kitd Saja. Ke kota Kami bawa Bekal, KARENA kalau TIDAK mestilah puasa, hampir SEMUA MAKANAN kitd lihat TIDAK halal. Bahasa Melayu pun Tak Lagi Dipakai, Semua orangutan cakap Inggris Dan Mandarin. Negeri Kami Sekarang ibarat diambil orangutan.</v>
      </c>
    </row>
    <row r="349" ht="15.75" customHeight="1">
      <c r="A349" s="1">
        <v>729818.0</v>
      </c>
      <c r="B349" s="3">
        <v>44000.0</v>
      </c>
      <c r="C349" s="1" t="s">
        <v>1035</v>
      </c>
      <c r="D349" s="1" t="s">
        <v>1036</v>
      </c>
      <c r="E349" s="4" t="s">
        <v>1037</v>
      </c>
      <c r="G349" s="4" t="str">
        <f>IFERROR(__xludf.DUMMYFUNCTION("GOOGLETRANSLATE(C349,""en"",""id"")"),"Video orangutan amerika teriak Suara Jokowi di Saat protes")</f>
        <v>Video orangutan amerika teriak Suara Jokowi di Saat protes</v>
      </c>
      <c r="H349" s="4" t="str">
        <f>IFERROR(__xludf.DUMMYFUNCTION("GOOGLETRANSLATE(D349,""en"",""id"")"),"Sungguh Bangga Jadi rakyat pak Jokowi Sekaligus cebongers, bahkan orangutan amerika teriak “Vote Jokowi” di Saat protes .. VOTE Jokowi !! VOTE Jokowi !! VOTE Jokowi !!")</f>
        <v>Sungguh Bangga Jadi rakyat pak Jokowi Sekaligus cebongers, bahkan orangutan amerika teriak “Vote Jokowi” di Saat protes .. VOTE Jokowi !! VOTE Jokowi !! VOTE Jokowi !!</v>
      </c>
    </row>
    <row r="350" ht="15.75" customHeight="1">
      <c r="A350" s="1">
        <v>731900.0</v>
      </c>
      <c r="B350" s="3">
        <v>43712.0</v>
      </c>
      <c r="C350" s="1" t="s">
        <v>1038</v>
      </c>
      <c r="D350" s="5" t="s">
        <v>1039</v>
      </c>
      <c r="E350" s="4" t="s">
        <v>1040</v>
      </c>
      <c r="G350" s="4" t="str">
        <f>IFERROR(__xludf.DUMMYFUNCTION("GOOGLETRANSLATE(C350,""en"",""id"")"),"Pajak motor / Mobil Anda Mati? Polisi TIDAK Berhak Menilang")</f>
        <v>Pajak motor / Mobil Anda Mati? Polisi TIDAK Berhak Menilang</v>
      </c>
      <c r="H350" s="4" t="str">
        <f>IFERROR(__xludf.DUMMYFUNCTION("GOOGLETRANSLATE(D350,""en"",""id"")"),"Masalah Pajak Bukan Urusan Polisi, TAPI Dispenda. Kalau masalah Pajak Polisi enggak berhak menilang,")</f>
        <v>Masalah Pajak Bukan Urusan Polisi, TAPI Dispenda. Kalau masalah Pajak Polisi enggak berhak menilang,</v>
      </c>
    </row>
    <row r="351" ht="15.75" customHeight="1">
      <c r="A351" s="1">
        <v>732749.0</v>
      </c>
      <c r="B351" s="3">
        <v>43557.0</v>
      </c>
      <c r="C351" s="1" t="s">
        <v>1041</v>
      </c>
      <c r="D351" s="1" t="s">
        <v>1042</v>
      </c>
      <c r="E351" s="4" t="s">
        <v>1043</v>
      </c>
      <c r="G351" s="4" t="str">
        <f>IFERROR(__xludf.DUMMYFUNCTION("GOOGLETRANSLATE(C351,""en"",""id"")"),"Spanduk berlogo PKS Dan HTI Bertuliskan # 2019 Ganti Presiden, Ganti Sistem, Khilafah Islamiyah")</f>
        <v>Spanduk berlogo PKS Dan HTI Bertuliskan # 2019 Ganti Presiden, Ganti Sistem, Khilafah Islamiyah</v>
      </c>
      <c r="H351" s="4" t="str">
        <f>IFERROR(__xludf.DUMMYFUNCTION("GOOGLETRANSLATE(D351,""en"",""id"")"),"Spanduk tsb ADA di Jl Suprapto
(Daerah Tanah Tinggi - Senen)")</f>
        <v>Spanduk tsb ADA di Jl Suprapto
(Daerah Tanah Tinggi - Senen)</v>
      </c>
    </row>
    <row r="352" ht="15.75" customHeight="1">
      <c r="A352" s="1">
        <v>733156.0</v>
      </c>
      <c r="B352" s="3">
        <v>43495.0</v>
      </c>
      <c r="C352" s="1" t="s">
        <v>1044</v>
      </c>
      <c r="D352" s="9" t="s">
        <v>1044</v>
      </c>
      <c r="E352" s="4" t="s">
        <v>1045</v>
      </c>
      <c r="G352" s="4" t="str">
        <f>IFERROR(__xludf.DUMMYFUNCTION("GOOGLETRANSLATE(C352,""en"",""id"")"),"Sby akhirnya mendukung kerja Pemerintah jokowi")</f>
        <v>Sby akhirnya mendukung kerja Pemerintah jokowi</v>
      </c>
      <c r="H352" s="4" t="str">
        <f>IFERROR(__xludf.DUMMYFUNCTION("GOOGLETRANSLATE(D352,""en"",""id"")"),"Sby akhirnya mendukung kerja Pemerintah jokowi")</f>
        <v>Sby akhirnya mendukung kerja Pemerintah jokowi</v>
      </c>
    </row>
    <row r="353" ht="15.75" customHeight="1">
      <c r="A353" s="6">
        <v>734419.0</v>
      </c>
      <c r="B353" s="7">
        <v>43293.0</v>
      </c>
      <c r="C353" s="5" t="s">
        <v>1046</v>
      </c>
      <c r="D353" s="5" t="s">
        <v>1047</v>
      </c>
      <c r="E353" s="4" t="s">
        <v>1048</v>
      </c>
      <c r="G353" s="4" t="str">
        <f>IFERROR(__xludf.DUMMYFUNCTION("GOOGLETRANSLATE(C353,""en"",""id"")"),"Klarifikasi Temuan Tim Investigasi Unnes Terkait Dugaan plagiarisme Rektor Unnes")</f>
        <v>Klarifikasi Temuan Tim Investigasi Unnes Terkait Dugaan plagiarisme Rektor Unnes</v>
      </c>
      <c r="H353" s="4" t="str">
        <f>IFERROR(__xludf.DUMMYFUNCTION("GOOGLETRANSLATE(D353,""en"",""id"")"),"Fathur Rokhman TIDAK plagiat melakukan.")</f>
        <v>Fathur Rokhman TIDAK plagiat melakukan.</v>
      </c>
    </row>
    <row r="354" ht="15.75" customHeight="1">
      <c r="A354" s="1">
        <v>739194.0</v>
      </c>
      <c r="B354" s="3">
        <v>43876.0</v>
      </c>
      <c r="C354" s="1" t="s">
        <v>1049</v>
      </c>
      <c r="D354" s="5" t="s">
        <v>1050</v>
      </c>
      <c r="E354" s="4" t="s">
        <v>1051</v>
      </c>
      <c r="G354" s="4" t="str">
        <f>IFERROR(__xludf.DUMMYFUNCTION("GOOGLETRANSLATE(C354,""en"",""id"")"),"Video Kondisi WUHAN Terkini ... Langsung Di TEMBAK Mati Yang Terkena CORONA Neraka CHINA")</f>
        <v>Video Kondisi WUHAN Terkini ... Langsung Di TEMBAK Mati Yang Terkena CORONA Neraka CHINA</v>
      </c>
      <c r="H354" s="4" t="str">
        <f>IFERROR(__xludf.DUMMYFUNCTION("GOOGLETRANSLATE(D354,""en"",""id"")"),"Kondisi WUHAN Terkini ... Langsung Di TEMBAK Mati ● Yang Terkena (CORONA) Neraka CHINA")</f>
        <v>Kondisi WUHAN Terkini ... Langsung Di TEMBAK Mati ● Yang Terkena (CORONA) Neraka CHINA</v>
      </c>
    </row>
    <row r="355" ht="15.75" customHeight="1">
      <c r="A355" s="1">
        <v>743161.0</v>
      </c>
      <c r="B355" s="3">
        <v>43192.0</v>
      </c>
      <c r="C355" s="1" t="s">
        <v>1052</v>
      </c>
      <c r="D355" s="5" t="s">
        <v>1053</v>
      </c>
      <c r="E355" s="4" t="s">
        <v>1054</v>
      </c>
      <c r="G355" s="4" t="str">
        <f>IFERROR(__xludf.DUMMYFUNCTION("GOOGLETRANSLATE(C355,""en"",""id"")"),"Bandara Kertajati - Majalengka Hadiah Dari Jokowi untuk review Provinsi pagar syaringah di Indonesia")</f>
        <v>Bandara Kertajati - Majalengka Hadiah Dari Jokowi untuk review Provinsi pagar syaringah di Indonesia</v>
      </c>
      <c r="H355" s="4" t="str">
        <f>IFERROR(__xludf.DUMMYFUNCTION("GOOGLETRANSLATE(D355,""en"",""id"")"),"BANDARA Kertajati - MAJALENGKA
 Hadiah Dari Jokowi untuk review Provinsi “memucat syaringah” di Indonesia.
 Salah1 Balasan Sangat manis untuk review Provinsi Dimana Jokowi, Sang Presiden Indonesia Terpilih justru Kalah di Pilpres 2014!
 Jokowi Kembali mem"&amp;"buktikan bahwa Dirinya Benar-Benar BEKERJA NYATA!
 Sekaligus salah1 Alasan kenapa JaBar Harus ADA ditangan Pemimpin Yang TEPAT! Yang sejalan DENGAN Pemerintah Pusat!
 Jawa Barat ...
 Buka Mata, Buka Telinga, Pakai Hati Nurani!
 Tahu kenapa Jokowi Harus 2 "&amp;"Periode?
 # JKW2P # JKW2PDAG
 #TETAPJOKOWI
 samuel Tanujaya")</f>
        <v>BANDARA Kertajati - MAJALENGKA
 Hadiah Dari Jokowi untuk review Provinsi “memucat syaringah” di Indonesia.
 Salah1 Balasan Sangat manis untuk review Provinsi Dimana Jokowi, Sang Presiden Indonesia Terpilih justru Kalah di Pilpres 2014!
 Jokowi Kembali membuktikan bahwa Dirinya Benar-Benar BEKERJA NYATA!
 Sekaligus salah1 Alasan kenapa JaBar Harus ADA ditangan Pemimpin Yang TEPAT! Yang sejalan DENGAN Pemerintah Pusat!
 Jawa Barat ...
 Buka Mata, Buka Telinga, Pakai Hati Nurani!
 Tahu kenapa Jokowi Harus 2 Periode?
 # JKW2P # JKW2PDAG
 #TETAPJOKOWI
 samuel Tanujaya</v>
      </c>
    </row>
    <row r="356" ht="15.75" customHeight="1">
      <c r="A356" s="1">
        <v>747268.0</v>
      </c>
      <c r="B356" s="3">
        <v>43897.0</v>
      </c>
      <c r="C356" s="1" t="s">
        <v>1055</v>
      </c>
      <c r="D356" s="5" t="s">
        <v>1056</v>
      </c>
      <c r="E356" s="4" t="s">
        <v>1057</v>
      </c>
      <c r="G356" s="4" t="str">
        <f>IFERROR(__xludf.DUMMYFUNCTION("GOOGLETRANSLATE(C356,""en"",""id"")"),"Video ERDOGAN KIRIM 5000 Pasukan KE INDIA")</f>
        <v>Video ERDOGAN KIRIM 5000 Pasukan KE INDIA</v>
      </c>
      <c r="H356" s="4" t="str">
        <f>IFERROR(__xludf.DUMMYFUNCTION("GOOGLETRANSLATE(D356,""en"",""id"")"),"ERDOGAN KIRIM 5000 Pasukan KE INDIA !! ERDOGAN KEJAAN ISLAM # erdogankirimpasukan # erdogankejaanislam # erdogankirimpasukankeindia")</f>
        <v>ERDOGAN KIRIM 5000 Pasukan KE INDIA !! ERDOGAN KEJAAN ISLAM # erdogankirimpasukan # erdogankejaanislam # erdogankirimpasukankeindia</v>
      </c>
    </row>
    <row r="357" ht="15.75" customHeight="1">
      <c r="A357" s="1">
        <v>748428.0</v>
      </c>
      <c r="B357" s="3">
        <v>43683.0</v>
      </c>
      <c r="C357" s="1" t="s">
        <v>1058</v>
      </c>
      <c r="D357" s="5" t="s">
        <v>1059</v>
      </c>
      <c r="E357" s="4" t="s">
        <v>1060</v>
      </c>
      <c r="G357" s="4" t="str">
        <f>IFERROR(__xludf.DUMMYFUNCTION("GOOGLETRANSLATE(C357,""en"",""id"")"),"Pose Jari L Oleh PLN")</f>
        <v>Pose Jari L Oleh PLN</v>
      </c>
      <c r="H357" s="4" t="str">
        <f>IFERROR(__xludf.DUMMYFUNCTION("GOOGLETRANSLATE(D357,""en"",""id"")"),"Sripeni Inten PLT Dirut PLN Penanggung Jawab pemadaman massal terburuk Sepanjang masa")</f>
        <v>Sripeni Inten PLT Dirut PLN Penanggung Jawab pemadaman massal terburuk Sepanjang masa</v>
      </c>
    </row>
    <row r="358" ht="15.75" customHeight="1">
      <c r="A358" s="1">
        <v>752944.0</v>
      </c>
      <c r="B358" s="3">
        <v>42752.0</v>
      </c>
      <c r="C358" s="1" t="s">
        <v>1061</v>
      </c>
      <c r="D358" s="5" t="s">
        <v>1062</v>
      </c>
      <c r="E358" s="4" t="s">
        <v>1063</v>
      </c>
      <c r="G358" s="4" t="str">
        <f>IFERROR(__xludf.DUMMYFUNCTION("GOOGLETRANSLATE(C358,""en"",""id"")"),"Pria Di Cina Memakan Sup Janin")</f>
        <v>Pria Di Cina Memakan Sup Janin</v>
      </c>
      <c r="H358" s="4" t="str">
        <f>IFERROR(__xludf.DUMMYFUNCTION("GOOGLETRANSLATE(D358,""en"",""id"")"),"Mencari Google Artikel Penyanyi Saya mengumumkan Niat Saya Dan tujuan Saya untuk review Makan orangsebagai protes Terhadap gagasan moral yang Umat Manusia bahwa mereka nggak can Makan orangutan")</f>
        <v>Mencari Google Artikel Penyanyi Saya mengumumkan Niat Saya Dan tujuan Saya untuk review Makan orangsebagai protes Terhadap gagasan moral yang Umat Manusia bahwa mereka nggak can Makan orangutan</v>
      </c>
    </row>
    <row r="359" ht="15.75" customHeight="1">
      <c r="A359" s="1">
        <v>753562.0</v>
      </c>
      <c r="B359" s="3">
        <v>42339.0</v>
      </c>
      <c r="C359" s="1" t="s">
        <v>1064</v>
      </c>
      <c r="D359" s="5" t="s">
        <v>1065</v>
      </c>
      <c r="E359" s="4" t="s">
        <v>1066</v>
      </c>
      <c r="G359" s="4" t="str">
        <f>IFERROR(__xludf.DUMMYFUNCTION("GOOGLETRANSLATE(C359,""en"",""id"")"),"Indonesia Dibodohkan Mencari Google Artikel Air Mineral")</f>
        <v>Indonesia Dibodohkan Mencari Google Artikel Air Mineral</v>
      </c>
      <c r="H359" s="4" t="str">
        <f>IFERROR(__xludf.DUMMYFUNCTION("GOOGLETRANSLATE(D359,""en"",""id"")"),"Penghasilan kena pajak 22 Tahun melakukan Penelitian, akhirnya Harvard University Menambah Temuan Betapa bahayanya Air Mineral Yang mengandung Flourida Yang sebelumnya Saat ini also Terdapat hearts Air Mineral seperti Aqua Danone kepunyaan, TIDAK Hanya Aq"&amp;"ua Saja Yang kini sahamnya Dibeli Danone also mengandung Zat Flourida.")</f>
        <v>Penghasilan kena pajak 22 Tahun melakukan Penelitian, akhirnya Harvard University Menambah Temuan Betapa bahayanya Air Mineral Yang mengandung Flourida Yang sebelumnya Saat ini also Terdapat hearts Air Mineral seperti Aqua Danone kepunyaan, TIDAK Hanya Aqua Saja Yang kini sahamnya Dibeli Danone also mengandung Zat Flourida.</v>
      </c>
    </row>
    <row r="360" ht="15.75" customHeight="1">
      <c r="A360" s="1">
        <v>755018.0</v>
      </c>
      <c r="B360" s="3">
        <v>43937.0</v>
      </c>
      <c r="C360" s="1" t="s">
        <v>1067</v>
      </c>
      <c r="D360" s="1" t="s">
        <v>1068</v>
      </c>
      <c r="E360" s="4" t="s">
        <v>1069</v>
      </c>
      <c r="G360" s="4" t="str">
        <f>IFERROR(__xludf.DUMMYFUNCTION("GOOGLETRANSLATE(C360,""en"",""id"")"),"Belajar dari Rumah TVRI, Murid Dicekoki Mimbar Katolik?")</f>
        <v>Belajar dari Rumah TVRI, Murid Dicekoki Mimbar Katolik?</v>
      </c>
      <c r="H360" s="4" t="str">
        <f>IFERROR(__xludf.DUMMYFUNCTION("GOOGLETRANSLATE(D360,""en"",""id"")"),"Kelas Jadwal 1-3 SD selai 8,30-9,00. Kelas Untuk 4-6 SD baru Mulai jam 10.03. Nah Jeda Dari jam 9.00 Sampai jam 10 ITU Ternyata Yang nongol Adalah mimbar katolik di Hari Pertama Pembelajaran lewat TVRI, Senin 13 April 2020. Pertanyaannya, apakah murid SD "&amp;"se-Indonesia Bersama para orangutan tuanya se-Indonesia ITU disengaja untuk review dicekoki mimbar katolik?")</f>
        <v>Kelas Jadwal 1-3 SD selai 8,30-9,00. Kelas Untuk 4-6 SD baru Mulai jam 10.03. Nah Jeda Dari jam 9.00 Sampai jam 10 ITU Ternyata Yang nongol Adalah mimbar katolik di Hari Pertama Pembelajaran lewat TVRI, Senin 13 April 2020. Pertanyaannya, apakah murid SD se-Indonesia Bersama para orangutan tuanya se-Indonesia ITU disengaja untuk review dicekoki mimbar katolik?</v>
      </c>
    </row>
    <row r="361" ht="15.75" customHeight="1">
      <c r="A361" s="1">
        <v>756316.0</v>
      </c>
      <c r="B361" s="3">
        <v>43739.0</v>
      </c>
      <c r="C361" s="1" t="s">
        <v>1070</v>
      </c>
      <c r="D361" s="5" t="s">
        <v>1071</v>
      </c>
      <c r="E361" s="4" t="s">
        <v>1072</v>
      </c>
      <c r="G361" s="4" t="str">
        <f>IFERROR(__xludf.DUMMYFUNCTION("GOOGLETRANSLATE(C361,""en"",""id"")"),"Titiek Soeharto mewakili Delegasi Indonesia di Sidang Umum PBB 2019 Bersama H. ​​Kalla")</f>
        <v>Titiek Soeharto mewakili Delegasi Indonesia di Sidang Umum PBB 2019 Bersama H. ​​Kalla</v>
      </c>
      <c r="H361" s="4" t="str">
        <f>IFERROR(__xludf.DUMMYFUNCTION("GOOGLETRANSLATE(D361,""en"",""id"")"),"Ada Pemandangan Istimewa disini (gedung PBB) Bersama H.Kalla, mewakili Delegasi Indonesia ...
 Realkah? @berkaryainfo")</f>
        <v>Ada Pemandangan Istimewa disini (gedung PBB) Bersama H.Kalla, mewakili Delegasi Indonesia ...
 Realkah? @berkaryainfo</v>
      </c>
    </row>
    <row r="362" ht="15.75" customHeight="1">
      <c r="A362" s="1">
        <v>756799.0</v>
      </c>
      <c r="B362" s="3">
        <v>43653.0</v>
      </c>
      <c r="C362" s="1" t="s">
        <v>1073</v>
      </c>
      <c r="D362" s="1" t="s">
        <v>1074</v>
      </c>
      <c r="E362" s="4" t="s">
        <v>1075</v>
      </c>
      <c r="G362" s="4" t="str">
        <f>IFERROR(__xludf.DUMMYFUNCTION("GOOGLETRANSLATE(C362,""en"",""id"")"),"awalnya cheetah mengincar kedua anaknya")</f>
        <v>awalnya cheetah mengincar kedua anaknya</v>
      </c>
      <c r="H362" s="4" t="str">
        <f>IFERROR(__xludf.DUMMYFUNCTION("GOOGLETRANSLATE(D362,""en"",""id"")"),"Tahukah Anda kenapa Rusa Yang di Makan Segerombolan Cheetah Nampak Tenang DENGAN Menatap Tajam?")</f>
        <v>Tahukah Anda kenapa Rusa Yang di Makan Segerombolan Cheetah Nampak Tenang DENGAN Menatap Tajam?</v>
      </c>
    </row>
    <row r="363" ht="15.75" customHeight="1">
      <c r="A363" s="1">
        <v>759839.0</v>
      </c>
      <c r="B363" s="3">
        <v>43143.0</v>
      </c>
      <c r="C363" s="1" t="s">
        <v>1076</v>
      </c>
      <c r="D363" s="5" t="s">
        <v>1077</v>
      </c>
      <c r="E363" s="4" t="s">
        <v>1078</v>
      </c>
      <c r="G363" s="4" t="str">
        <f>IFERROR(__xludf.DUMMYFUNCTION("GOOGLETRANSLATE(C363,""en"",""id"")"),"Gemuruh Suara Asteroid Yang Sedang Melintas")</f>
        <v>Gemuruh Suara Asteroid Yang Sedang Melintas</v>
      </c>
      <c r="H363" s="4" t="str">
        <f>IFERROR(__xludf.DUMMYFUNCTION("GOOGLETRANSLATE(D363,""en"",""id"")"),"#ask #asteroid # 2018cb # asteroid2018cb #suara #gemuruh #suaragemuruh #jawabarat #NASA
 mohon pencerahannya, Saya ditanya Teman Teman Saya Berlangganan percakapan di Sebuah grup FB TENTANG Suara Gemuruh Yang Terjadi di jawa barat Semalam.
 melintas #apak"&amp;"ah Benar ITU Suara asteroid Yang sedang?
 Sudah Saya cari beritanya, TAPI TIDAK ADA
 Link Yang Berhubungan:
 NASA Pantau ‘Kedatangan’ Asteroid Berukuran 40 meter https://techno.okezone.com/read/2018/02/09/56/1857197/nasa-pantau-kedatangan-asteroid-berukur"&amp;"an-40-meter
 Malam Ini Asteroid Melintas, Jaraknya Lebih Dekat Dari Bulan http://cnn.id/275152
 Saya Belum menemukan berita hari Penyanyi Yang membahas TENTANG Suara Gemuruh Semalam.")</f>
        <v>#ask #asteroid # 2018cb # asteroid2018cb #suara #gemuruh #suaragemuruh #jawabarat #NASA
 mohon pencerahannya, Saya ditanya Teman Teman Saya Berlangganan percakapan di Sebuah grup FB TENTANG Suara Gemuruh Yang Terjadi di jawa barat Semalam.
 melintas #apakah Benar ITU Suara asteroid Yang sedang?
 Sudah Saya cari beritanya, TAPI TIDAK ADA
 Link Yang Berhubungan:
 NASA Pantau ‘Kedatangan’ Asteroid Berukuran 40 meter https://techno.okezone.com/read/2018/02/09/56/1857197/nasa-pantau-kedatangan-asteroid-berukuran-40-meter
 Malam Ini Asteroid Melintas, Jaraknya Lebih Dekat Dari Bulan http://cnn.id/275152
 Saya Belum menemukan berita hari Penyanyi Yang membahas TENTANG Suara Gemuruh Semalam.</v>
      </c>
    </row>
    <row r="364" ht="15.75" customHeight="1">
      <c r="A364" s="1">
        <v>763231.0</v>
      </c>
      <c r="B364" s="3">
        <v>43935.0</v>
      </c>
      <c r="C364" s="1" t="s">
        <v>1079</v>
      </c>
      <c r="D364" s="1" t="s">
        <v>1080</v>
      </c>
      <c r="E364" s="4" t="s">
        <v>1081</v>
      </c>
      <c r="G364" s="4" t="str">
        <f>IFERROR(__xludf.DUMMYFUNCTION("GOOGLETRANSLATE(C364,""en"",""id"")"),"Hotman Paris Berencana Undang BTS Dan EXO Penghasilan kena pajak Virus Corona Teratasi")</f>
        <v>Hotman Paris Berencana Undang BTS Dan EXO Penghasilan kena pajak Virus Corona Teratasi</v>
      </c>
      <c r="H364" s="4" t="str">
        <f>IFERROR(__xludf.DUMMYFUNCTION("GOOGLETRANSLATE(D364,""en"",""id"")"),"Saya ADA Rencana mau ngundang boyband @BTS_twt kondusif Corona Dan @weareoneEXO ke Indonesia Penghasilan kena pajak. Ada yg Suka bts Dan exo? mau Saya beliin album Dan lightsticknya? Untuk 500 aja orangutan, Nanti di dmin Asisten Saya,")</f>
        <v>Saya ADA Rencana mau ngundang boyband @BTS_twt kondusif Corona Dan @weareoneEXO ke Indonesia Penghasilan kena pajak. Ada yg Suka bts Dan exo? mau Saya beliin album Dan lightsticknya? Untuk 500 aja orangutan, Nanti di dmin Asisten Saya,</v>
      </c>
    </row>
    <row r="365" ht="15.75" customHeight="1">
      <c r="A365" s="1">
        <v>765082.0</v>
      </c>
      <c r="B365" s="3">
        <v>43635.0</v>
      </c>
      <c r="C365" s="1" t="s">
        <v>1082</v>
      </c>
      <c r="D365" s="1" t="s">
        <v>1083</v>
      </c>
      <c r="E365" s="4" t="s">
        <v>1084</v>
      </c>
      <c r="G365" s="4" t="str">
        <f>IFERROR(__xludf.DUMMYFUNCTION("GOOGLETRANSLATE(C365,""en"",""id"")"),"Ditemukan Sudah Jadi es batu")</f>
        <v>Ditemukan Sudah Jadi es batu</v>
      </c>
      <c r="H365" s="4" t="str">
        <f>IFERROR(__xludf.DUMMYFUNCTION("GOOGLETRANSLATE(D365,""en"",""id"")"),"Main petak umpet dicariin kmana2 gak taunya ditemukan Didalam lemari es .. .. Kulkasnya gak bisa Dibuka dr hearts. ..Ditemukan Sudah Jadi es batu .. Perhatian buat ibu2 ya .. Dilihat anaknya / cucunya kalo Lagi utama ...")</f>
        <v>Main petak umpet dicariin kmana2 gak taunya ditemukan Didalam lemari es .. .. Kulkasnya gak bisa Dibuka dr hearts. ..Ditemukan Sudah Jadi es batu .. Perhatian buat ibu2 ya .. Dilihat anaknya / cucunya kalo Lagi utama ...</v>
      </c>
    </row>
    <row r="366" ht="15.75" customHeight="1">
      <c r="A366" s="1">
        <v>769737.0</v>
      </c>
      <c r="B366" s="3">
        <v>42608.0</v>
      </c>
      <c r="C366" s="1" t="s">
        <v>1085</v>
      </c>
      <c r="D366" s="5" t="s">
        <v>1086</v>
      </c>
      <c r="E366" s="4" t="s">
        <v>1087</v>
      </c>
      <c r="G366" s="4" t="str">
        <f>IFERROR(__xludf.DUMMYFUNCTION("GOOGLETRANSLATE(C366,""en"",""id"")"),"Pesan Berantai Atas Nama Bank BRI")</f>
        <v>Pesan Berantai Atas Nama Bank BRI</v>
      </c>
      <c r="H366" s="4" t="str">
        <f>IFERROR(__xludf.DUMMYFUNCTION("GOOGLETRANSLATE(D366,""en"",""id"")"),"Assalamualaikum wrwb, numpang Berbagi aja, MHN maaf PENGOPERASIAN Urusan syarahan.
 Ada yg mengatasnamakan BRI.
 Baca Dari Teman, pagi Tadi dia terima sms DENGAN Pengirim *”BRI” (Bukan nomer HP) *")</f>
        <v>Assalamualaikum wrwb, numpang Berbagi aja, MHN maaf PENGOPERASIAN Urusan syarahan.
 Ada yg mengatasnamakan BRI.
 Baca Dari Teman, pagi Tadi dia terima sms DENGAN Pengirim *”BRI” (Bukan nomer HP) *</v>
      </c>
    </row>
    <row r="367" ht="15.75" customHeight="1">
      <c r="A367" s="1">
        <v>770719.0</v>
      </c>
      <c r="B367" s="3">
        <v>44007.0</v>
      </c>
      <c r="C367" s="1" t="s">
        <v>1088</v>
      </c>
      <c r="D367" s="1" t="s">
        <v>1089</v>
      </c>
      <c r="E367" s="4" t="s">
        <v>1090</v>
      </c>
      <c r="G367" s="4" t="str">
        <f>IFERROR(__xludf.DUMMYFUNCTION("GOOGLETRANSLATE(C367,""en"",""id"")"),"Foto HABIS DEMO Kumpul Yuuu, INI ADA Biang KEROK DEMO KADRUN 212")</f>
        <v>Foto HABIS DEMO Kumpul Yuuu, INI ADA Biang KEROK DEMO KADRUN 212</v>
      </c>
      <c r="H367" s="4" t="str">
        <f>IFERROR(__xludf.DUMMYFUNCTION("GOOGLETRANSLATE(D367,""en"",""id"")"),"HABIS DEMO Kumpul Yuuu ,,,,,,,, INI ADA Biang KEROK DEMO “KADRUN” 212 ANDA KENAL YG pake KEMEJA kotak2 ,,, ?????")</f>
        <v>HABIS DEMO Kumpul Yuuu ,,,,,,,, INI ADA Biang KEROK DEMO “KADRUN” 212 ANDA KENAL YG pake KEMEJA kotak2 ,,, ?????</v>
      </c>
    </row>
    <row r="368" ht="15.75" customHeight="1">
      <c r="A368" s="1">
        <v>773285.0</v>
      </c>
      <c r="B368" s="3">
        <v>43634.0</v>
      </c>
      <c r="C368" s="1" t="s">
        <v>1091</v>
      </c>
      <c r="D368" s="1" t="s">
        <v>1092</v>
      </c>
      <c r="E368" s="4" t="s">
        <v>1093</v>
      </c>
      <c r="G368" s="4" t="str">
        <f>IFERROR(__xludf.DUMMYFUNCTION("GOOGLETRANSLATE(C368,""en"",""id"")"),"Gengsi lalui Infrastruktur Jokowi, 12 Truk Tim Prabowo Kelelahan Njegur Sawah Dokumen Kecurangan Pilpres raib dijarah")</f>
        <v>Gengsi lalui Infrastruktur Jokowi, 12 Truk Tim Prabowo Kelelahan Njegur Sawah Dokumen Kecurangan Pilpres raib dijarah</v>
      </c>
      <c r="H368" s="4" t="str">
        <f>IFERROR(__xludf.DUMMYFUNCTION("GOOGLETRANSLATE(D368,""en"",""id"")"),"#BreakingNews
Gengsi lalui Infrastruktur Jokowi, 12 truk Tim Prabowo kelelahan “njegur” sawah, Dokumen kecurangan Pilpres raib dijarah.")</f>
        <v>#BreakingNews
Gengsi lalui Infrastruktur Jokowi, 12 truk Tim Prabowo kelelahan “njegur” sawah, Dokumen kecurangan Pilpres raib dijarah.</v>
      </c>
    </row>
    <row r="369" ht="15.75" customHeight="1">
      <c r="A369" s="1">
        <v>782447.0</v>
      </c>
      <c r="B369" s="3">
        <v>43473.0</v>
      </c>
      <c r="C369" s="1" t="s">
        <v>1094</v>
      </c>
      <c r="D369" s="1" t="s">
        <v>1095</v>
      </c>
      <c r="E369" s="4" t="s">
        <v>1096</v>
      </c>
      <c r="G369" s="4" t="str">
        <f>IFERROR(__xludf.DUMMYFUNCTION("GOOGLETRANSLATE(C369,""en"",""id"")"),"Pelintiran Konteks Video Prabowo Menari Sajojo")</f>
        <v>Pelintiran Konteks Video Prabowo Menari Sajojo</v>
      </c>
      <c r="H369" s="4" t="str">
        <f>IFERROR(__xludf.DUMMYFUNCTION("GOOGLETRANSLATE(D369,""en"",""id"")"),"Pak Prabowo Selamat Tahun Baru Ya”(di hearts video).
“Selamat Tahun Baru Pak Prabowo .. Lain sama ulama, Lain sama Diri Sendiri .. enaknya mau Apa Saja Bebas ..
JokowiLagi”")</f>
        <v>Pak Prabowo Selamat Tahun Baru Ya”(di hearts video).
“Selamat Tahun Baru Pak Prabowo .. Lain sama ulama, Lain sama Diri Sendiri .. enaknya mau Apa Saja Bebas ..
JokowiLagi”</v>
      </c>
    </row>
    <row r="370" ht="15.75" customHeight="1">
      <c r="A370" s="1">
        <v>783752.0</v>
      </c>
      <c r="B370" s="3">
        <v>43258.0</v>
      </c>
      <c r="C370" s="1" t="s">
        <v>1097</v>
      </c>
      <c r="D370" s="8" t="s">
        <v>1098</v>
      </c>
      <c r="E370" s="4" t="s">
        <v>1099</v>
      </c>
      <c r="G370" s="4" t="str">
        <f>IFERROR(__xludf.DUMMYFUNCTION("GOOGLETRANSLATE(C370,""en"",""id"")"),"Postingan Pesan Gus Dur Dalam Mendidik Anak")</f>
        <v>Postingan Pesan Gus Dur Dalam Mendidik Anak</v>
      </c>
      <c r="H370" s="4" t="str">
        <f>IFERROR(__xludf.DUMMYFUNCTION("GOOGLETRANSLATE(D370,""en"",""id"")"),"Pesan GUS DUR DALAM MENDIDIK ANAK
1) Ibu ketika Menyusui Sambil membaca Ayat Kursi &amp; Al-Ikhlas, Al-Falaq, An-Nas &amp; mengulang-ulang Bacaan
2) Pertama kali Yang diajarkan Ke Anak ketika baru Bisa Bicara. “Radhitu Billahi Rabba, wabil Islami Dina, wabi Muham"&amp;"madin Nabiyya wa Rasula”
3) Mengajak Keluar Anak-anak Kecil ketika Waktu Malam yg terakhir (SEBELUM subuh) Ke masjid agar Menjadi Kebiasaan.
4) SEBELUM memasuki Bulan-bulan berkah seperti Ramadhan, mereka mengumpulkan Anak-anak mereka &amp; bertanya ditunjuka"&amp;"n kepada mereka, APA Yang akan Kalian kerjakan di bulan yg berkah Suami? Dari Amalan membaca Alqur'an, dzikir, sedekah dll
5) Mereka mengajari Anak-anak mereka Niat-Niat yang Baik sebagaimana mengajari mereka Surat Al fatihah
6) Mereka mengadakan majelis "&amp;"ilmu di rumah &amp; berkumpul SEMUA Yangdi rumah harian / Mingguan, mereka membaca Sedikit Dari al qur'an al karim (tadarrus), kitab hadits &amp; fiqih Dan mereka Menutup majelis DENGAN do'a &amp; shalawat ditunjukan kepada Nabi Muhammad SAW
7) Ketika MASUK baligh An"&amp;"ak mereka, mereka Memberi industri tahu anaknya kalausudah mukallaf &amp; Sekarang 2 Malaikat akan mencatat Kebaikan &amp; kejelekan &amp; menulis ucapan &amp; perbuatannya, Dan Hal ITU diadakan Perayaan Yang dihadiri ulama’
8) Mereka TIDAK menunda pernikahan Anak-anak m"&amp;"ereka Penghasilan kena pajak baligh khawatir terjerumus ditunjukan kepada kemaksiatan
9) Mereka mengajari Anak-anak DENGAN berdo'a memohon ditunjukan kepada Allah hearts SETIAP keadaan, Maka apabila anaknya Ingin Sesuatu Dari orangtuanya, mereka Berkata d"&amp;"itunjukan kepada anaknya wudhu'lah &amp; sholat 2 rokaat Dan mintalah ditunjukan kepada Allah hajat-hajatmu. Dan Penghasilan kena pajak shalat Orangtua memberikan Yang Anak Minta seraya Berkata Sungguh Allah Yang mengabulkan do'amu
10) Mereka membagi telkom d"&amp;"itunjukan kepada SETIAP Anak, ADA Yang telkom belanja
Ke Pasar, Dan ADA Yang menyapu rumah &amp; ADA Yang telkom Melayani Tamu
Dan mengambil dsb udara
11) Mereka LEBIH Banyak memperhatikan Pembelajaran putri-putri mereka
 daripada Yang Laki-laki KARENA Anak P"&amp;"erempuan TIDAK Keluar rumah.")</f>
        <v>Pesan GUS DUR DALAM MENDIDIK ANAK
1) Ibu ketika Menyusui Sambil membaca Ayat Kursi &amp; Al-Ikhlas, Al-Falaq, An-Nas &amp; mengulang-ulang Bacaan
2) Pertama kali Yang diajarkan Ke Anak ketika baru Bisa Bicara. “Radhitu Billahi Rabba, wabil Islami Dina, wabi Muhammadin Nabiyya wa Rasula”
3) Mengajak Keluar Anak-anak Kecil ketika Waktu Malam yg terakhir (SEBELUM subuh) Ke masjid agar Menjadi Kebiasaan.
4) SEBELUM memasuki Bulan-bulan berkah seperti Ramadhan, mereka mengumpulkan Anak-anak mereka &amp; bertanya ditunjukan kepada mereka, APA Yang akan Kalian kerjakan di bulan yg berkah Suami? Dari Amalan membaca Alqur'an, dzikir, sedekah dll
5) Mereka mengajari Anak-anak mereka Niat-Niat yang Baik sebagaimana mengajari mereka Surat Al fatihah
6) Mereka mengadakan majelis ilmu di rumah &amp; berkumpul SEMUA Yangdi rumah harian / Mingguan, mereka membaca Sedikit Dari al qur'an al karim (tadarrus), kitab hadits &amp; fiqih Dan mereka Menutup majelis DENGAN do'a &amp; shalawat ditunjukan kepada Nabi Muhammad SAW
7) Ketika MASUK baligh Anak mereka, mereka Memberi industri tahu anaknya kalausudah mukallaf &amp; Sekarang 2 Malaikat akan mencatat Kebaikan &amp; kejelekan &amp; menulis ucapan &amp; perbuatannya, Dan Hal ITU diadakan Perayaan Yang dihadiri ulama’
8) Mereka TIDAK menunda pernikahan Anak-anak mereka Penghasilan kena pajak baligh khawatir terjerumus ditunjukan kepada kemaksiatan
9) Mereka mengajari Anak-anak DENGAN berdo'a memohon ditunjukan kepada Allah hearts SETIAP keadaan, Maka apabila anaknya Ingin Sesuatu Dari orangtuanya, mereka Berkata ditunjukan kepada anaknya wudhu'lah &amp; sholat 2 rokaat Dan mintalah ditunjukan kepada Allah hajat-hajatmu. Dan Penghasilan kena pajak shalat Orangtua memberikan Yang Anak Minta seraya Berkata Sungguh Allah Yang mengabulkan do'amu
10) Mereka membagi telkom ditunjukan kepada SETIAP Anak, ADA Yang telkom belanja
Ke Pasar, Dan ADA Yang menyapu rumah &amp; ADA Yang telkom Melayani Tamu
Dan mengambil dsb udara
11) Mereka LEBIH Banyak memperhatikan Pembelajaran putri-putri mereka
 daripada Yang Laki-laki KARENA Anak Perempuan TIDAK Keluar rumah.</v>
      </c>
    </row>
    <row r="371" ht="15.75" customHeight="1">
      <c r="A371" s="1">
        <v>786693.0</v>
      </c>
      <c r="B371" s="3">
        <v>44045.0</v>
      </c>
      <c r="C371" s="1" t="s">
        <v>1100</v>
      </c>
      <c r="D371" s="1" t="s">
        <v>1101</v>
      </c>
      <c r="E371" s="4" t="s">
        <v>1102</v>
      </c>
      <c r="G371" s="4" t="str">
        <f>IFERROR(__xludf.DUMMYFUNCTION("GOOGLETRANSLATE(C371,""en"",""id"")"),"Jus Jahe Dan Lada Hitam Mampu sembuhkan Covid-19")</f>
        <v>Jus Jahe Dan Lada Hitam Mampu sembuhkan Covid-19</v>
      </c>
      <c r="H371" s="4" t="str">
        <f>IFERROR(__xludf.DUMMYFUNCTION("GOOGLETRANSLATE(D371,""en"",""id"")"),"PADA awalnya Seorang mahasiswa INDIAN Dari universitas Pondicherry, Bernama Ramu menemukan obat rumahan untuk review Covid-19 Yang untuk review Pertama kalinya diterima Oleh WHO.")</f>
        <v>PADA awalnya Seorang mahasiswa INDIAN Dari universitas Pondicherry, Bernama Ramu menemukan obat rumahan untuk review Covid-19 Yang untuk review Pertama kalinya diterima Oleh WHO.</v>
      </c>
    </row>
    <row r="372" ht="15.75" customHeight="1">
      <c r="A372" s="1">
        <v>790023.0</v>
      </c>
      <c r="B372" s="3">
        <v>43572.0</v>
      </c>
      <c r="C372" s="1" t="s">
        <v>1103</v>
      </c>
      <c r="D372" s="9" t="s">
        <v>1104</v>
      </c>
      <c r="E372" s="4" t="s">
        <v>1105</v>
      </c>
      <c r="G372" s="4" t="str">
        <f>IFERROR(__xludf.DUMMYFUNCTION("GOOGLETRANSLATE(C372,""en"",""id"")"),"Klarifikasi SMS Mencari Google Artikel Nomor Handphone Ustadz Abdul Somad Dukung Paslon 01")</f>
        <v>Klarifikasi SMS Mencari Google Artikel Nomor Handphone Ustadz Abdul Somad Dukung Paslon 01</v>
      </c>
      <c r="H372" s="4" t="str">
        <f>IFERROR(__xludf.DUMMYFUNCTION("GOOGLETRANSLATE(D372,""en"",""id"")"),"Bismillahirrahmanirrahim Saya UAS menyatakan Dukungan ditunjukan kepada paslon 01 differences dasar dasar Pertimbangan Saya Terhadap Umat Dan 'masyarakat Riau")</f>
        <v>Bismillahirrahmanirrahim Saya UAS menyatakan Dukungan ditunjukan kepada paslon 01 differences dasar dasar Pertimbangan Saya Terhadap Umat Dan 'masyarakat Riau</v>
      </c>
    </row>
    <row r="373" ht="15.75" customHeight="1">
      <c r="A373" s="1">
        <v>792708.0</v>
      </c>
      <c r="B373" s="3">
        <v>43124.0</v>
      </c>
      <c r="C373" s="1" t="s">
        <v>1106</v>
      </c>
      <c r="D373" s="5" t="s">
        <v>1107</v>
      </c>
      <c r="E373" s="4" t="s">
        <v>1108</v>
      </c>
      <c r="G373" s="4" t="str">
        <f>IFERROR(__xludf.DUMMYFUNCTION("GOOGLETRANSLATE(C373,""en"",""id"")"),"Paspor Indonesia Yang Baru Ada Berhologram Bintang Bukan Garuda Lagi")</f>
        <v>Paspor Indonesia Yang Baru Ada Berhologram Bintang Bukan Garuda Lagi</v>
      </c>
      <c r="H373" s="4" t="str">
        <f>IFERROR(__xludf.DUMMYFUNCTION("GOOGLETRANSLATE(D373,""en"",""id"")"),"Paspor Indonesia yg baru ADA berhologram Bintang .. Bukan Garuda lagi ..
 tunda dulu perpanjang paspornya ..
 gila nih rezim")</f>
        <v>Paspor Indonesia yg baru ADA berhologram Bintang .. Bukan Garuda lagi ..
 tunda dulu perpanjang paspornya ..
 gila nih rezim</v>
      </c>
    </row>
    <row r="374" ht="15.75" customHeight="1">
      <c r="A374" s="1">
        <v>797537.0</v>
      </c>
      <c r="B374" s="3">
        <v>43699.0</v>
      </c>
      <c r="C374" s="1" t="s">
        <v>1109</v>
      </c>
      <c r="D374" s="5" t="s">
        <v>1110</v>
      </c>
      <c r="E374" s="4" t="s">
        <v>1111</v>
      </c>
      <c r="G374" s="4" t="str">
        <f>IFERROR(__xludf.DUMMYFUNCTION("GOOGLETRANSLATE(C374,""en"",""id"")"),"Joe Ramadhan Yang menghina Alm. Mbah Moen Bukan reporter tvOne")</f>
        <v>Joe Ramadhan Yang menghina Alm. Mbah Moen Bukan reporter tvOne</v>
      </c>
      <c r="H374" s="4" t="str">
        <f>IFERROR(__xludf.DUMMYFUNCTION("GOOGLETRANSLATE(D374,""en"",""id"")"),"Saya tegaskan nama di ITU (Joe Ramadhan) tak tercatat sebagai karyawan ATAU Jaringan Wartawan Dan kontributor tvOne di Indonesia Dan luar negeri,")</f>
        <v>Saya tegaskan nama di ITU (Joe Ramadhan) tak tercatat sebagai karyawan ATAU Jaringan Wartawan Dan kontributor tvOne di Indonesia Dan luar negeri,</v>
      </c>
    </row>
    <row r="375" ht="15.75" customHeight="1">
      <c r="A375" s="6">
        <v>800100.0</v>
      </c>
      <c r="B375" s="7">
        <v>43271.0</v>
      </c>
      <c r="C375" s="5" t="s">
        <v>1112</v>
      </c>
      <c r="D375" s="5" t="s">
        <v>1113</v>
      </c>
      <c r="E375" s="4" t="s">
        <v>1114</v>
      </c>
      <c r="G375" s="4" t="str">
        <f>IFERROR(__xludf.DUMMYFUNCTION("GOOGLETRANSLATE(C375,""en"",""id"")"),"Demo Tolak TKA skalanya di Solok Diawali Mencari Google Artikel Pembakaran Perahu Warga Oleh Aparat")</f>
        <v>Demo Tolak TKA skalanya di Solok Diawali Mencari Google Artikel Pembakaran Perahu Warga Oleh Aparat</v>
      </c>
      <c r="H375" s="4" t="str">
        <f>IFERROR(__xludf.DUMMYFUNCTION("GOOGLETRANSLATE(D375,""en"",""id"")"),"PERTANDA &amp; GEJALA APA KOK Pejabat PUSAT SAMPAI DAERAH MELINDUNGI APAPUN YANG DI LAKUKAN OLEH orang2 skalanya Hingga MASYARAKAT SOLOK MARAH DAN Membakar APA SAJA!")</f>
        <v>PERTANDA &amp; GEJALA APA KOK Pejabat PUSAT SAMPAI DAERAH MELINDUNGI APAPUN YANG DI LAKUKAN OLEH orang2 skalanya Hingga MASYARAKAT SOLOK MARAH DAN Membakar APA SAJA!</v>
      </c>
    </row>
    <row r="376" ht="15.75" customHeight="1">
      <c r="A376" s="1">
        <v>809449.0</v>
      </c>
      <c r="B376" s="3">
        <v>43059.0</v>
      </c>
      <c r="C376" s="1" t="s">
        <v>1115</v>
      </c>
      <c r="D376" s="1" t="s">
        <v>1116</v>
      </c>
      <c r="E376" s="4" t="s">
        <v>1117</v>
      </c>
      <c r="G376" s="4" t="str">
        <f>IFERROR(__xludf.DUMMYFUNCTION("GOOGLETRANSLATE(C376,""en"",""id"")"),"Surat Penetapan pemberangkatan Haji Tahun 2018")</f>
        <v>Surat Penetapan pemberangkatan Haji Tahun 2018</v>
      </c>
      <c r="H376" s="4" t="str">
        <f>IFERROR(__xludf.DUMMYFUNCTION("GOOGLETRANSLATE(D376,""en"",""id"")"),"SURAT Penetapan pemberangkatan HAJI TAHUN 2018
Sehubungan DENGAN akan datangnya Musim Haji Tahun 2018, Dan Sesuai data yang Yang ADA di Sistem Komputerisasi Haji (SISKOHAJI) Kementerian Agama RI, Maka Perlu adanya Penetapan pemberangkatan Calon jamaah haj"&amp;"i Tahun 2018, agar TIDAK Terjadi perubahan dikemudian hari.
Yang tersebut dibawah ini:
Nama: Renaldy RIRIN BIN RIRIN
Tempat Tanggal Lahir: Bukit Tinggi, 17 April 1951
Alamat: Cipinang Bawah, Rt.002 / 014 Kelurahan Cipinang, Kecamatan Pulogadung, Jakarta T"&amp;"imur
No SPPH: 405.688
Nomor Porsi: 162.559
Kloter: 16
Embarkasi: DKI Jakarta
Demikian Surat Penetapan Penyanyi Dibuat untuk review DAPAT dipergunakan sebagaimana Mestinya.
Jakarta, 16 Nopember 2017
Kementrian AGAMA RI
Penyelenggara HAJI &amp; UMROH
DR. H. Nur"&amp;"syam, MA
19590812982031007” .")</f>
        <v>SURAT Penetapan pemberangkatan HAJI TAHUN 2018
Sehubungan DENGAN akan datangnya Musim Haji Tahun 2018, Dan Sesuai data yang Yang ADA di Sistem Komputerisasi Haji (SISKOHAJI) Kementerian Agama RI, Maka Perlu adanya Penetapan pemberangkatan Calon jamaah haji Tahun 2018, agar TIDAK Terjadi perubahan dikemudian hari.
Yang tersebut dibawah ini:
Nama: Renaldy RIRIN BIN RIRIN
Tempat Tanggal Lahir: Bukit Tinggi, 17 April 1951
Alamat: Cipinang Bawah, Rt.002 / 014 Kelurahan Cipinang, Kecamatan Pulogadung, Jakarta Timur
No SPPH: 405.688
Nomor Porsi: 162.559
Kloter: 16
Embarkasi: DKI Jakarta
Demikian Surat Penetapan Penyanyi Dibuat untuk review DAPAT dipergunakan sebagaimana Mestinya.
Jakarta, 16 Nopember 2017
Kementrian AGAMA RI
Penyelenggara HAJI &amp; UMROH
DR. H. Nursyam, MA
19590812982031007” .</v>
      </c>
    </row>
    <row r="377" ht="15.75" customHeight="1">
      <c r="A377" s="1">
        <v>814872.0</v>
      </c>
      <c r="B377" s="3">
        <v>43526.0</v>
      </c>
      <c r="C377" s="1" t="s">
        <v>1118</v>
      </c>
      <c r="D377" s="9" t="s">
        <v>1119</v>
      </c>
      <c r="E377" s="4" t="s">
        <v>1120</v>
      </c>
      <c r="G377" s="4" t="str">
        <f>IFERROR(__xludf.DUMMYFUNCTION("GOOGLETRANSLATE(C377,""en"",""id"")"),"Semut Bisa Makan Otak Manusia Mencari Google Artikel Cara MASUK Dari Telinga")</f>
        <v>Semut Bisa Makan Otak Manusia Mencari Google Artikel Cara MASUK Dari Telinga</v>
      </c>
      <c r="H377" s="4" t="str">
        <f>IFERROR(__xludf.DUMMYFUNCTION("GOOGLETRANSLATE(D377,""en"",""id"")"),"baca Silakan Penyanyi Dan beritahu Teman-teman Dan Keluarga Andari! Andari mungkin DAPAT menyelamatkan nyawa Orang Lain!")</f>
        <v>baca Silakan Penyanyi Dan beritahu Teman-teman Dan Keluarga Andari! Andari mungkin DAPAT menyelamatkan nyawa Orang Lain!</v>
      </c>
    </row>
    <row r="378" ht="15.75" customHeight="1">
      <c r="A378" s="1">
        <v>819403.0</v>
      </c>
      <c r="B378" s="3">
        <v>44049.0</v>
      </c>
      <c r="C378" s="1" t="s">
        <v>1121</v>
      </c>
      <c r="D378" s="1" t="s">
        <v>1122</v>
      </c>
      <c r="E378" s="4" t="s">
        <v>1123</v>
      </c>
      <c r="G378" s="4" t="str">
        <f>IFERROR(__xludf.DUMMYFUNCTION("GOOGLETRANSLATE(C378,""en"",""id"")"),"Video Ledakan Pabrik kembang api di Pelabuhan Beirut Lebanon Sudah PERNAH diprediksi Oleh The Simpson")</f>
        <v>Video Ledakan Pabrik kembang api di Pelabuhan Beirut Lebanon Sudah PERNAH diprediksi Oleh The Simpson</v>
      </c>
      <c r="H378" s="4" t="str">
        <f>IFERROR(__xludf.DUMMYFUNCTION("GOOGLETRANSLATE(D378,""en"",""id"")"),"Ledakan Pabrik kembang api di Pelabuhan Beirut Lebanon Sudah PERNAH diprediksi Oleh The Simpson")</f>
        <v>Ledakan Pabrik kembang api di Pelabuhan Beirut Lebanon Sudah PERNAH diprediksi Oleh The Simpson</v>
      </c>
    </row>
    <row r="379" ht="15.75" customHeight="1">
      <c r="A379" s="1">
        <v>823147.0</v>
      </c>
      <c r="B379" s="3">
        <v>43509.0</v>
      </c>
      <c r="C379" s="1" t="s">
        <v>1124</v>
      </c>
      <c r="D379" s="9" t="s">
        <v>1125</v>
      </c>
      <c r="E379" s="4" t="s">
        <v>1126</v>
      </c>
      <c r="G379" s="4" t="str">
        <f>IFERROR(__xludf.DUMMYFUNCTION("GOOGLETRANSLATE(C379,""en"",""id"")"),"Ali Mochtar Ngabalin Diserang Stroke KARENA doanya Sendiri")</f>
        <v>Ali Mochtar Ngabalin Diserang Stroke KARENA doanya Sendiri</v>
      </c>
      <c r="H379" s="4" t="str">
        <f>IFERROR(__xludf.DUMMYFUNCTION("GOOGLETRANSLATE(D379,""en"",""id"")"),"Teguran Keras ... Ngabalin Diserang Stroke KARENA Kemakan Do'a nya Sendiri .. !!")</f>
        <v>Teguran Keras ... Ngabalin Diserang Stroke KARENA Kemakan Do'a nya Sendiri .. !!</v>
      </c>
    </row>
    <row r="380" ht="15.75" customHeight="1">
      <c r="A380" s="1">
        <v>827976.0</v>
      </c>
      <c r="B380" s="3">
        <v>44019.0</v>
      </c>
      <c r="C380" s="1" t="s">
        <v>1127</v>
      </c>
      <c r="D380" s="1" t="s">
        <v>1128</v>
      </c>
      <c r="E380" s="4" t="s">
        <v>1129</v>
      </c>
      <c r="G380" s="4" t="str">
        <f>IFERROR(__xludf.DUMMYFUNCTION("GOOGLETRANSLATE(C380,""en"",""id"")"),"Aktor Javed Haider Menjual sayuran KARENA TIDAK ADA Pekerjaan Akibat Pandemi # COVID19")</f>
        <v>Aktor Javed Haider Menjual sayuran KARENA TIDAK ADA Pekerjaan Akibat Pandemi # COVID19</v>
      </c>
      <c r="H380" s="4" t="str">
        <f>IFERROR(__xludf.DUMMYFUNCTION("GOOGLETRANSLATE(D380,""en"",""id"")"),"Dia adalah seorang aktor aaj woh sabzi bech raha hain javed hyder”ATAU Yang JIKA diterjemahkan:‘Hai Aktor Penyanyi, hari Penyanyi dia Menjual sayuran Javed Haider’")</f>
        <v>Dia adalah seorang aktor aaj woh sabzi bech raha hain javed hyder”ATAU Yang JIKA diterjemahkan:‘Hai Aktor Penyanyi, hari Penyanyi dia Menjual sayuran Javed Haider’</v>
      </c>
    </row>
    <row r="381" ht="15.75" customHeight="1">
      <c r="A381" s="1">
        <v>830683.0</v>
      </c>
      <c r="B381" s="3">
        <v>43617.0</v>
      </c>
      <c r="C381" s="1" t="s">
        <v>1130</v>
      </c>
      <c r="D381" s="1" t="s">
        <v>1131</v>
      </c>
      <c r="E381" s="4" t="s">
        <v>1132</v>
      </c>
      <c r="G381" s="4" t="str">
        <f>IFERROR(__xludf.DUMMYFUNCTION("GOOGLETRANSLATE(C381,""en"",""id"")"),"Yogyakarta akan referendum")</f>
        <v>Yogyakarta akan referendum</v>
      </c>
      <c r="H381" s="4" t="str">
        <f>IFERROR(__xludf.DUMMYFUNCTION("GOOGLETRANSLATE(D381,""en"",""id"")"),"Aceh Dan Yogyakarta akan referendum
APA yg Terjadi di negri Suami")</f>
        <v>Aceh Dan Yogyakarta akan referendum
APA yg Terjadi di negri Suami</v>
      </c>
    </row>
    <row r="382" ht="15.75" customHeight="1">
      <c r="A382" s="1">
        <v>849551.0</v>
      </c>
      <c r="B382" s="3">
        <v>43212.0</v>
      </c>
      <c r="C382" s="1" t="s">
        <v>1133</v>
      </c>
      <c r="D382" s="5" t="s">
        <v>1134</v>
      </c>
      <c r="E382" s="4" t="s">
        <v>1135</v>
      </c>
      <c r="G382" s="4" t="str">
        <f>IFERROR(__xludf.DUMMYFUNCTION("GOOGLETRANSLATE(C382,""en"",""id"")"),"Jokowi Restui WNA Duduki Jabatan Direksi BUMN")</f>
        <v>Jokowi Restui WNA Duduki Jabatan Direksi BUMN</v>
      </c>
      <c r="H382" s="4" t="str">
        <f>IFERROR(__xludf.DUMMYFUNCTION("GOOGLETRANSLATE(D382,""en"",""id"")"),"Menko Perekonomian Sofyan Djalil menilai Wacana merekrut Warga Negara Asing untuk review Duduk di Jajaran direksi ATAU Direktur Utama (Dirut) di Perusahaan BUMN merupakan Hal Yang Sah-sah Saja dilakukan Oleh Menteri BUMN Rini Soemarno.")</f>
        <v>Menko Perekonomian Sofyan Djalil menilai Wacana merekrut Warga Negara Asing untuk review Duduk di Jajaran direksi ATAU Direktur Utama (Dirut) di Perusahaan BUMN merupakan Hal Yang Sah-sah Saja dilakukan Oleh Menteri BUMN Rini Soemarno.</v>
      </c>
    </row>
    <row r="383" ht="15.75" customHeight="1">
      <c r="A383" s="1">
        <v>850904.0</v>
      </c>
      <c r="B383" s="3">
        <v>42851.0</v>
      </c>
      <c r="C383" s="1" t="s">
        <v>1136</v>
      </c>
      <c r="D383" s="5" t="s">
        <v>1137</v>
      </c>
      <c r="E383" s="4" t="s">
        <v>1138</v>
      </c>
      <c r="G383" s="4" t="str">
        <f>IFERROR(__xludf.DUMMYFUNCTION("GOOGLETRANSLATE(C383,""en"",""id"")"),"Pesan Berantai Lowongan Pekerjaan Sebagai Guru Baca Tulis Al Quran")</f>
        <v>Pesan Berantai Lowongan Pekerjaan Sebagai Guru Baca Tulis Al Quran</v>
      </c>
      <c r="H383" s="4" t="str">
        <f>IFERROR(__xludf.DUMMYFUNCTION("GOOGLETRANSLATE(D383,""en"",""id"")"),"DIBUTUHKAN SEGERA
 50 GURU BACA TULIS AL-QURAN")</f>
        <v>DIBUTUHKAN SEGERA
 50 GURU BACA TULIS AL-QURAN</v>
      </c>
    </row>
    <row r="384" ht="15.75" customHeight="1">
      <c r="A384" s="1">
        <v>852447.0</v>
      </c>
      <c r="B384" s="3">
        <v>44026.0</v>
      </c>
      <c r="C384" s="1" t="s">
        <v>1139</v>
      </c>
      <c r="D384" s="1" t="s">
        <v>1140</v>
      </c>
      <c r="E384" s="4" t="s">
        <v>1141</v>
      </c>
      <c r="G384" s="4" t="str">
        <f>IFERROR(__xludf.DUMMYFUNCTION("GOOGLETRANSLATE(C384,""en"",""id"")"),"Istana Meresmikan Bahwa PKI Diperbolehkan di Indonesia")</f>
        <v>Istana Meresmikan Bahwa PKI Diperbolehkan di Indonesia</v>
      </c>
      <c r="H384" s="4" t="str">
        <f>IFERROR(__xludf.DUMMYFUNCTION("GOOGLETRANSLATE(D384,""en"",""id"")"),"BERSATU Selamatkan NKRI .PERTAMA KALI Joko Widodo MENJABAT JADI PRESIDEN TAHUN 2014 ... .JOKOWIDODO MELAKUKAN kebijakkan PERTAMA KALINYA MENYURUH RAKYAT DAN PEMERINTAH MEMINTA MAAF Kepada PKI ....")</f>
        <v>BERSATU Selamatkan NKRI .PERTAMA KALI Joko Widodo MENJABAT JADI PRESIDEN TAHUN 2014 ... .JOKOWIDODO MELAKUKAN kebijakkan PERTAMA KALINYA MENYURUH RAKYAT DAN PEMERINTAH MEMINTA MAAF Kepada PKI ....</v>
      </c>
    </row>
    <row r="385" ht="15.75" customHeight="1">
      <c r="A385" s="1">
        <v>853531.0</v>
      </c>
      <c r="B385" s="3">
        <v>43916.0</v>
      </c>
      <c r="C385" s="1" t="s">
        <v>1142</v>
      </c>
      <c r="D385" s="5" t="s">
        <v>1143</v>
      </c>
      <c r="E385" s="4" t="s">
        <v>1144</v>
      </c>
      <c r="G385" s="4" t="str">
        <f>IFERROR(__xludf.DUMMYFUNCTION("GOOGLETRANSLATE(C385,""en"",""id"")"),"kuburan Corona Mass di Italia")</f>
        <v>kuburan Corona Mass di Italia</v>
      </c>
      <c r="H385" s="4" t="str">
        <f>IFERROR(__xludf.DUMMYFUNCTION("GOOGLETRANSLATE(D385,""en"",""id"")"),"Mengerikan Corona. Massa kuburan di Italia.")</f>
        <v>Mengerikan Corona. Massa kuburan di Italia.</v>
      </c>
    </row>
    <row r="386" ht="15.75" customHeight="1">
      <c r="A386" s="1">
        <v>854430.0</v>
      </c>
      <c r="B386" s="3">
        <v>43780.0</v>
      </c>
      <c r="C386" s="1" t="s">
        <v>1145</v>
      </c>
      <c r="D386" s="5" t="s">
        <v>1146</v>
      </c>
      <c r="E386" s="4" t="s">
        <v>1147</v>
      </c>
      <c r="G386" s="4" t="str">
        <f>IFERROR(__xludf.DUMMYFUNCTION("GOOGLETRANSLATE(C386,""en"",""id"")"),"Polisi: Info Penculikan Anak di Bogor Hoaks, Anak INI Pergi dari Rumah untuk review cari Ketenangan di Apartemen")</f>
        <v>Polisi: Info Penculikan Anak di Bogor Hoaks, Anak INI Pergi dari Rumah untuk review cari Ketenangan di Apartemen</v>
      </c>
      <c r="H386" s="4" t="str">
        <f>IFERROR(__xludf.DUMMYFUNCTION("GOOGLETRANSLATE(D386,""en"",""id"")"),"Anak tersebut Bukan diculik, melainkan Pergi dari Rumah. Tanggal 5 (November) dia perginya Dan Tanggal 7 (November) BERHASIL kitd temukan di Apartemen di Jakarta Selatan. Sekarang Anak tersebut Telah Kembali Ke orangutan tuanya,")</f>
        <v>Anak tersebut Bukan diculik, melainkan Pergi dari Rumah. Tanggal 5 (November) dia perginya Dan Tanggal 7 (November) BERHASIL kitd temukan di Apartemen di Jakarta Selatan. Sekarang Anak tersebut Telah Kembali Ke orangutan tuanya,</v>
      </c>
    </row>
    <row r="387" ht="15.75" customHeight="1">
      <c r="A387" s="1">
        <v>854834.0</v>
      </c>
      <c r="B387" s="3">
        <v>43704.0</v>
      </c>
      <c r="C387" s="1" t="s">
        <v>1148</v>
      </c>
      <c r="D387" s="5" t="s">
        <v>1149</v>
      </c>
      <c r="E387" s="4" t="s">
        <v>1150</v>
      </c>
      <c r="G387" s="4" t="str">
        <f>IFERROR(__xludf.DUMMYFUNCTION("GOOGLETRANSLATE(C387,""en"",""id"")"),"Calon Ibu Kota Baru, Siang Tadi Gempa 4,8 SR Guncang Kalimantan Timur 22 Agustus 2019")</f>
        <v>Calon Ibu Kota Baru, Siang Tadi Gempa 4,8 SR Guncang Kalimantan Timur 22 Agustus 2019</v>
      </c>
      <c r="H387" s="4" t="str">
        <f>IFERROR(__xludf.DUMMYFUNCTION("GOOGLETRANSLATE(D387,""en"",""id"")"),"Dijawab Langsung Oleh Allah")</f>
        <v>Dijawab Langsung Oleh Allah</v>
      </c>
    </row>
    <row r="388" ht="15.75" customHeight="1">
      <c r="A388" s="1">
        <v>857504.0</v>
      </c>
      <c r="B388" s="3">
        <v>43254.0</v>
      </c>
      <c r="C388" s="1" t="s">
        <v>1151</v>
      </c>
      <c r="D388" s="5" t="s">
        <v>1152</v>
      </c>
      <c r="E388" s="4" t="s">
        <v>1153</v>
      </c>
      <c r="G388" s="4" t="str">
        <f>IFERROR(__xludf.DUMMYFUNCTION("GOOGLETRANSLATE(C388,""en"",""id"")"),"Penghasilan kena pajak 8,1 M Dialokasikan Buat Pengadaan Sekarang Dicabuti")</f>
        <v>Penghasilan kena pajak 8,1 M Dialokasikan Buat Pengadaan Sekarang Dicabuti</v>
      </c>
      <c r="H388" s="4" t="str">
        <f>IFERROR(__xludf.DUMMYFUNCTION("GOOGLETRANSLATE(D388,""en"",""id"")"),"Tebak tebaaak ...
 Kenapa Penghasilan kena pajak 8,1 M dialokasikan buat pengadaan .... eh Sekarang dicabuti.
 KARENA:
 Sebuah. Pohon dikembalikan, Waktu sewa Sudah Habis.
 B. Pohon diambil KARENA Belum Dibayar.
 c. Malu ketahuan kalau Palsu.
 d. Warga mi"&amp;"ntanya meskipun Palsu Harus ADA buah buahannya.
 e. Takut beranak trotoarnya.
 Retno tanding")</f>
        <v>Tebak tebaaak ...
 Kenapa Penghasilan kena pajak 8,1 M dialokasikan buat pengadaan .... eh Sekarang dicabuti.
 KARENA:
 Sebuah. Pohon dikembalikan, Waktu sewa Sudah Habis.
 B. Pohon diambil KARENA Belum Dibayar.
 c. Malu ketahuan kalau Palsu.
 d. Warga mintanya meskipun Palsu Harus ADA buah buahannya.
 e. Takut beranak trotoarnya.
 Retno tanding</v>
      </c>
    </row>
    <row r="389" ht="15.75" customHeight="1">
      <c r="A389" s="1">
        <v>863116.0</v>
      </c>
      <c r="B389" s="3">
        <v>43683.0</v>
      </c>
      <c r="C389" s="1" t="s">
        <v>1154</v>
      </c>
      <c r="D389" s="5" t="s">
        <v>1155</v>
      </c>
      <c r="E389" s="4" t="s">
        <v>1156</v>
      </c>
      <c r="G389" s="4" t="str">
        <f>IFERROR(__xludf.DUMMYFUNCTION("GOOGLETRANSLATE(C389,""en"",""id"")"),"Video Monas Berayun Saat Gempa Guncang Jakarta")</f>
        <v>Video Monas Berayun Saat Gempa Guncang Jakarta</v>
      </c>
      <c r="H389" s="4" t="str">
        <f>IFERROR(__xludf.DUMMYFUNCTION("GOOGLETRANSLATE(D389,""en"",""id"")"),"Monas berayun-ayun Yang diklaim Terjadi Akibat gempa bumi Yang melanda Jakarta beberapa Waktu Lalu.")</f>
        <v>Monas berayun-ayun Yang diklaim Terjadi Akibat gempa bumi Yang melanda Jakarta beberapa Waktu Lalu.</v>
      </c>
    </row>
    <row r="390" ht="15.75" customHeight="1">
      <c r="A390" s="1">
        <v>863419.0</v>
      </c>
      <c r="B390" s="3">
        <v>43628.0</v>
      </c>
      <c r="C390" s="1" t="s">
        <v>1157</v>
      </c>
      <c r="D390" s="9" t="s">
        <v>1158</v>
      </c>
      <c r="E390" s="4" t="s">
        <v>1159</v>
      </c>
      <c r="G390" s="4" t="str">
        <f>IFERROR(__xludf.DUMMYFUNCTION("GOOGLETRANSLATE(C390,""en"",""id"")"),"hari damai di Shanghai")</f>
        <v>hari damai di Shanghai</v>
      </c>
      <c r="H390" s="4" t="str">
        <f>IFERROR(__xludf.DUMMYFUNCTION("GOOGLETRANSLATE(D390,""en"",""id"")"),"hari damai di Shanghai.")</f>
        <v>hari damai di Shanghai.</v>
      </c>
    </row>
    <row r="391" ht="15.75" customHeight="1">
      <c r="A391" s="1">
        <v>871332.0</v>
      </c>
      <c r="B391" s="3">
        <v>43675.0</v>
      </c>
      <c r="C391" s="1" t="s">
        <v>1160</v>
      </c>
      <c r="D391" s="5" t="s">
        <v>1161</v>
      </c>
      <c r="E391" s="4" t="s">
        <v>1162</v>
      </c>
      <c r="G391" s="4" t="str">
        <f>IFERROR(__xludf.DUMMYFUNCTION("GOOGLETRANSLATE(C391,""en"",""id"")"),"TNI Bantah Rekrut Lulusan Sarjana Agama Islam through Jalur PaPK KHUSUS Rohaniwan Intelijen")</f>
        <v>TNI Bantah Rekrut Lulusan Sarjana Agama Islam through Jalur PaPK KHUSUS Rohaniwan Intelijen</v>
      </c>
      <c r="H391" s="4" t="str">
        <f>IFERROR(__xludf.DUMMYFUNCTION("GOOGLETRANSLATE(D391,""en"",""id"")"),"Selamat pagi #sobatpuspen Banyak distributes di WA Info spt inisial. Kami Info pastikan tsb TIDAK Benar (HOAX) .. @ papk_tni")</f>
        <v>Selamat pagi #sobatpuspen Banyak distributes di WA Info spt inisial. Kami Info pastikan tsb TIDAK Benar (HOAX) .. @ papk_tni</v>
      </c>
    </row>
    <row r="392" ht="15.75" customHeight="1">
      <c r="A392" s="1">
        <v>872949.0</v>
      </c>
      <c r="B392" s="3">
        <v>43398.0</v>
      </c>
      <c r="C392" s="1" t="s">
        <v>1163</v>
      </c>
      <c r="D392" s="1" t="s">
        <v>1164</v>
      </c>
      <c r="E392" s="4" t="s">
        <v>1165</v>
      </c>
      <c r="G392" s="4" t="str">
        <f>IFERROR(__xludf.DUMMYFUNCTION("GOOGLETRANSLATE(C392,""en"",""id"")"),"Klarifikasi Gubernur Anies Terkait Dirinya SeolAh dipayungi Presiden Jokowi")</f>
        <v>Klarifikasi Gubernur Anies Terkait Dirinya SeolAh dipayungi Presiden Jokowi</v>
      </c>
      <c r="H392" s="4" t="str">
        <f>IFERROR(__xludf.DUMMYFUNCTION("GOOGLETRANSLATE(D392,""en"",""id"")"),"Sebetulnya gini foto diambil Dari Depan, sehingga TIDAK can dibedakan apakah bersampingan APA TIDAK. Sebetulnya pak Jokowi ADA di Depan, beliau buka payung Saya ADA di Sisi Kanan belakangnya. TAPI KARENA difoto Dari Depan terlihatnya seakan-akan dipayungi"&amp;". KARENA FOTO 2 dimensi")</f>
        <v>Sebetulnya gini foto diambil Dari Depan, sehingga TIDAK can dibedakan apakah bersampingan APA TIDAK. Sebetulnya pak Jokowi ADA di Depan, beliau buka payung Saya ADA di Sisi Kanan belakangnya. TAPI KARENA difoto Dari Depan terlihatnya seakan-akan dipayungi. KARENA FOTO 2 dimensi</v>
      </c>
    </row>
    <row r="393" ht="15.75" customHeight="1">
      <c r="A393" s="1">
        <v>873941.0</v>
      </c>
      <c r="B393" s="3">
        <v>43239.0</v>
      </c>
      <c r="C393" s="1" t="s">
        <v>1166</v>
      </c>
      <c r="D393" s="5" t="s">
        <v>1167</v>
      </c>
      <c r="E393" s="4" t="s">
        <v>1168</v>
      </c>
      <c r="G393" s="4" t="str">
        <f>IFERROR(__xludf.DUMMYFUNCTION("GOOGLETRANSLATE(C393,""en"",""id"")"),"Semakin Banyak Artis Yang Cerdas Dan Faham Akan Kondisi Dan Nasib Rakyatnya")</f>
        <v>Semakin Banyak Artis Yang Cerdas Dan Faham Akan Kondisi Dan Nasib Rakyatnya</v>
      </c>
      <c r="H393" s="4" t="str">
        <f>IFERROR(__xludf.DUMMYFUNCTION("GOOGLETRANSLATE(D393,""en"",""id"")"),"Semakin byk artis yg pintar Dan faham akan Kondisi Dan Nasib rakyatnya yg Semakin terpuruk inisial. # 2019GantiPresiden https://t.co/DYdeYMVRyA")</f>
        <v>Semakin byk artis yg pintar Dan faham akan Kondisi Dan Nasib rakyatnya yg Semakin terpuruk inisial. # 2019GantiPresiden https://t.co/DYdeYMVRyA</v>
      </c>
    </row>
    <row r="394" ht="15.75" customHeight="1">
      <c r="A394" s="1">
        <v>885900.0</v>
      </c>
      <c r="B394" s="3">
        <v>43955.0</v>
      </c>
      <c r="C394" s="1" t="s">
        <v>1169</v>
      </c>
      <c r="D394" s="1" t="s">
        <v>1170</v>
      </c>
      <c r="E394" s="4" t="s">
        <v>1171</v>
      </c>
      <c r="G394" s="4" t="str">
        <f>IFERROR(__xludf.DUMMYFUNCTION("GOOGLETRANSLATE(C394,""en"",""id"")"),"Video Seorang Ibu dan doa anaknya gantung Diri di Ujung Jaya Sumedang")</f>
        <v>Video Seorang Ibu dan doa anaknya gantung Diri di Ujung Jaya Sumedang</v>
      </c>
      <c r="H394" s="4" t="str">
        <f>IFERROR(__xludf.DUMMYFUNCTION("GOOGLETRANSLATE(D394,""en"",""id"")"),"Kejadian Tadi sakit di Ujung jaya sumedang gara2 locdown 7 hari ga Makan karna ga ada yg Harus di Makan karna Patuh sama pmrintahan yg Tolol semjak Saya Ingat pmrintaha yg skarang pagar bokbrok bagay mana tanggung jawab jokowi jga antek2 nya corona sudah "&amp;"hilang di besar2 kn Oleh orangutan yahudi dngan mnunggangi corona jg pmrintahan Suami")</f>
        <v>Kejadian Tadi sakit di Ujung jaya sumedang gara2 locdown 7 hari ga Makan karna ga ada yg Harus di Makan karna Patuh sama pmrintahan yg Tolol semjak Saya Ingat pmrintaha yg skarang pagar bokbrok bagay mana tanggung jawab jokowi jga antek2 nya corona sudah hilang di besar2 kn Oleh orangutan yahudi dngan mnunggangi corona jg pmrintahan Suami</v>
      </c>
    </row>
    <row r="395" ht="15.75" customHeight="1">
      <c r="A395" s="6">
        <v>890193.0</v>
      </c>
      <c r="B395" s="7">
        <v>43273.0</v>
      </c>
      <c r="C395" s="5" t="s">
        <v>1172</v>
      </c>
      <c r="D395" s="5" t="s">
        <v>1173</v>
      </c>
      <c r="E395" s="4" t="s">
        <v>1174</v>
      </c>
      <c r="G395" s="4" t="str">
        <f>IFERROR(__xludf.DUMMYFUNCTION("GOOGLETRANSLATE(C395,""en"",""id"")"),"Less Mudik Dan Arus Balik Terjadi di Hampir SETIAP Jalan Alteri")</f>
        <v>Less Mudik Dan Arus Balik Terjadi di Hampir SETIAP Jalan Alteri</v>
      </c>
      <c r="H395" s="4" t="str">
        <f>IFERROR(__xludf.DUMMYFUNCTION("GOOGLETRANSLATE(D395,""en"",""id"")"),"Less mudik Dan Arus Balik Terjadi di hampir SETIAP jalan Alteri, non tol.akibat kebijakan contra flow di jalan tol ......")</f>
        <v>Less mudik Dan Arus Balik Terjadi di hampir SETIAP jalan Alteri, non tol.akibat kebijakan contra flow di jalan tol ......</v>
      </c>
    </row>
    <row r="396" ht="15.75" customHeight="1">
      <c r="A396" s="1">
        <v>894936.0</v>
      </c>
      <c r="B396" s="3">
        <v>43858.0</v>
      </c>
      <c r="C396" s="1" t="s">
        <v>1175</v>
      </c>
      <c r="D396" s="5" t="s">
        <v>525</v>
      </c>
      <c r="E396" s="4" t="s">
        <v>1176</v>
      </c>
      <c r="G396" s="4" t="str">
        <f>IFERROR(__xludf.DUMMYFUNCTION("GOOGLETRANSLATE(C396,""en"",""id"")"),"Foto Virus corona Sudah Sampai Terminal 3 Bandara Internasional Soekarno-Hatta")</f>
        <v>Foto Virus corona Sudah Sampai Terminal 3 Bandara Internasional Soekarno-Hatta</v>
      </c>
      <c r="H396" s="4" t="str">
        <f>IFERROR(__xludf.DUMMYFUNCTION("GOOGLETRANSLATE(D396,""en"",""id"")"),"Virus Corono udh smpe t3 antar menjadi orang yang aman”")</f>
        <v>Virus Corono udh smpe t3 antar menjadi orang yang aman”</v>
      </c>
    </row>
    <row r="397" ht="15.75" customHeight="1">
      <c r="A397" s="1">
        <v>895589.0</v>
      </c>
      <c r="B397" s="3">
        <v>43737.0</v>
      </c>
      <c r="C397" s="1" t="s">
        <v>1177</v>
      </c>
      <c r="D397" s="5" t="s">
        <v>1178</v>
      </c>
      <c r="E397" s="4" t="s">
        <v>1179</v>
      </c>
      <c r="G397" s="4" t="str">
        <f>IFERROR(__xludf.DUMMYFUNCTION("GOOGLETRANSLATE(C397,""en"",""id"")"),"Video Yel-yel Prajurit Raider Hasil Suntingan")</f>
        <v>Video Yel-yel Prajurit Raider Hasil Suntingan</v>
      </c>
      <c r="H397" s="4" t="str">
        <f>IFERROR(__xludf.DUMMYFUNCTION("GOOGLETRANSLATE(D397,""en"",""id"")"),"Penyanyi nyanyian Prajurit TNI nyindir siapa yaa ..
 Sadarlah kumis tebal tetapi memble he he he ..
 Mau editan ATAU gak, emang macane wis dadi meong ..")</f>
        <v>Penyanyi nyanyian Prajurit TNI nyindir siapa yaa ..
 Sadarlah kumis tebal tetapi memble he he he ..
 Mau editan ATAU gak, emang macane wis dadi meong ..</v>
      </c>
    </row>
    <row r="398" ht="15.75" customHeight="1">
      <c r="A398" s="1">
        <v>901888.0</v>
      </c>
      <c r="B398" s="3">
        <v>43996.0</v>
      </c>
      <c r="C398" s="1" t="s">
        <v>1180</v>
      </c>
      <c r="D398" s="1" t="s">
        <v>1181</v>
      </c>
      <c r="E398" s="4" t="s">
        <v>1182</v>
      </c>
      <c r="G398" s="4" t="str">
        <f>IFERROR(__xludf.DUMMYFUNCTION("GOOGLETRANSLATE(C398,""en"",""id"")"),"BPK Dan KPK Telusuri Beasiswa Yang Disalurkan Ke Mahasiswa di Jember")</f>
        <v>BPK Dan KPK Telusuri Beasiswa Yang Disalurkan Ke Mahasiswa di Jember</v>
      </c>
      <c r="H398" s="4" t="str">
        <f>IFERROR(__xludf.DUMMYFUNCTION("GOOGLETRANSLATE(D398,""en"",""id"")"),"Bersama Suami Kami smpkkan kpd Seluruh Mahasiswa PENERIMA Beasiswa bahwa skarang Penyanyi BPK (Badan Pengawas Keuangan) RI Dan KPK Datang Dari Jakarta dan utk beberapa bulan Ke Depan berkntor di Pemkab Jember dengn Maksud Dan tujuan Yaitu sdang Melacak PE"&amp;"NGGUNAAN dana / Keuangan Beasiswa yg sdh disalurkan Ke mahasiswa ITU Berasal Dari Uang Negada Dan PADA hari Kami tgl 11 Juni 2020 jam 10.00 wib sdh Satu orangutan mahasiswa Saya Atas Nama Sinta Yuliatin dipanggil BPK / KPK di Pemkab Jember Dan shalat Satu"&amp;" pertanyaannya Adalah TENTANG PENGGUNAAN Keuangan Beasiswa Dan dimintau bukti2 Pembayaran kuliahnya TENTANG Keuangan yg shd MASUK di buku Rekening nya")</f>
        <v>Bersama Suami Kami smpkkan kpd Seluruh Mahasiswa PENERIMA Beasiswa bahwa skarang Penyanyi BPK (Badan Pengawas Keuangan) RI Dan KPK Datang Dari Jakarta dan utk beberapa bulan Ke Depan berkntor di Pemkab Jember dengn Maksud Dan tujuan Yaitu sdang Melacak PENGGUNAAN dana / Keuangan Beasiswa yg sdh disalurkan Ke mahasiswa ITU Berasal Dari Uang Negada Dan PADA hari Kami tgl 11 Juni 2020 jam 10.00 wib sdh Satu orangutan mahasiswa Saya Atas Nama Sinta Yuliatin dipanggil BPK / KPK di Pemkab Jember Dan shalat Satu pertanyaannya Adalah TENTANG PENGGUNAAN Keuangan Beasiswa Dan dimintau bukti2 Pembayaran kuliahnya TENTANG Keuangan yg shd MASUK di buku Rekening nya</v>
      </c>
    </row>
    <row r="399" ht="15.75" customHeight="1">
      <c r="A399" s="1">
        <v>905129.0</v>
      </c>
      <c r="B399" s="3">
        <v>43503.0</v>
      </c>
      <c r="C399" s="1" t="s">
        <v>1183</v>
      </c>
      <c r="D399" s="1" t="s">
        <v>1184</v>
      </c>
      <c r="E399" s="4" t="s">
        <v>1185</v>
      </c>
      <c r="G399" s="4" t="str">
        <f>IFERROR(__xludf.DUMMYFUNCTION("GOOGLETRANSLATE(C399,""en"",""id"")"),"KORAN INGGRIS")</f>
        <v>KORAN INGGRIS</v>
      </c>
      <c r="H399" s="4" t="str">
        <f>IFERROR(__xludf.DUMMYFUNCTION("GOOGLETRANSLATE(D399,""en"",""id"")"),"KORAN ... KORAN ...
Bukan KOMPAS, Bukan lainya melainnkan KORAN INGGRIS
Judulnya warbiasahh ... udah NGUTANG Gagal PULA #eaaa
Begini Masih Kalian Dukung bong ..!")</f>
        <v>KORAN ... KORAN ...
Bukan KOMPAS, Bukan lainya melainnkan KORAN INGGRIS
Judulnya warbiasahh ... udah NGUTANG Gagal PULA #eaaa
Begini Masih Kalian Dukung bong ..!</v>
      </c>
    </row>
    <row r="400" ht="15.75" customHeight="1">
      <c r="A400" s="1">
        <v>911896.0</v>
      </c>
      <c r="B400" s="3">
        <v>43752.0</v>
      </c>
      <c r="C400" s="1" t="s">
        <v>1186</v>
      </c>
      <c r="D400" s="5" t="s">
        <v>1187</v>
      </c>
      <c r="E400" s="4" t="s">
        <v>1188</v>
      </c>
      <c r="G400" s="4" t="str">
        <f>IFERROR(__xludf.DUMMYFUNCTION("GOOGLETRANSLATE(C400,""en"",""id"")"),"Judul berita tempo.co: Anies Dan Novel Usai Menjenguk Pasangan Yang Menusuk Menkopolhukam Wiranto")</f>
        <v>Judul berita tempo.co: Anies Dan Novel Usai Menjenguk Pasangan Yang Menusuk Menkopolhukam Wiranto</v>
      </c>
      <c r="H400" s="4" t="str">
        <f>IFERROR(__xludf.DUMMYFUNCTION("GOOGLETRANSLATE(D400,""en"",""id"")"),"Anies Dan Novel Usai Menjenguk Pasangan Yang Menusuk Menkopolhukam Wiranto”DENGAN narasi:“. Wong Edan pancen BEBAS ... !!")</f>
        <v>Anies Dan Novel Usai Menjenguk Pasangan Yang Menusuk Menkopolhukam Wiranto”DENGAN narasi:“. Wong Edan pancen BEBAS ... !!</v>
      </c>
    </row>
    <row r="401" ht="15.75" customHeight="1">
      <c r="A401" s="1">
        <v>912560.0</v>
      </c>
      <c r="B401" s="3">
        <v>43632.0</v>
      </c>
      <c r="C401" s="1" t="s">
        <v>1189</v>
      </c>
      <c r="D401" s="9" t="s">
        <v>1190</v>
      </c>
      <c r="E401" s="4" t="s">
        <v>1191</v>
      </c>
      <c r="G401" s="4" t="str">
        <f>IFERROR(__xludf.DUMMYFUNCTION("GOOGLETRANSLATE(C401,""en"",""id"")"),"Walau bulan puasa, sebagai musafir @prabowo boleh Menikmati kopi")</f>
        <v>Walau bulan puasa, sebagai musafir @prabowo boleh Menikmati kopi</v>
      </c>
      <c r="H401" s="4" t="str">
        <f>IFERROR(__xludf.DUMMYFUNCTION("GOOGLETRANSLATE(D401,""en"",""id"")"),"Walau bulan puasa, sebagai musafir @prabowo boleh Menikmati kopi ... eh Jangan tanya soal #PrabowoJumatanDimana ATAU #PrabowoTarawehDimana sebab dia capres PILIHAN Ijtima Ulama yg boleh Ikut Natalan.")</f>
        <v>Walau bulan puasa, sebagai musafir @prabowo boleh Menikmati kopi ... eh Jangan tanya soal #PrabowoJumatanDimana ATAU #PrabowoTarawehDimana sebab dia capres PILIHAN Ijtima Ulama yg boleh Ikut Natalan.</v>
      </c>
    </row>
    <row r="402" ht="15.75" customHeight="1">
      <c r="A402" s="1">
        <v>917767.0</v>
      </c>
      <c r="B402" s="3">
        <v>44045.0</v>
      </c>
      <c r="C402" s="1" t="s">
        <v>1192</v>
      </c>
      <c r="D402" s="1" t="s">
        <v>1193</v>
      </c>
      <c r="E402" s="4" t="s">
        <v>1194</v>
      </c>
      <c r="G402" s="4" t="str">
        <f>IFERROR(__xludf.DUMMYFUNCTION("GOOGLETRANSLATE(C402,""en"",""id"")"),"Pria Di Lingkaran Biru Adalah Habib Husen Bin Syihab Ayahanda Dari Habib Riziq Syihab")</f>
        <v>Pria Di Lingkaran Biru Adalah Habib Husen Bin Syihab Ayahanda Dari Habib Riziq Syihab</v>
      </c>
      <c r="H402" s="4" t="str">
        <f>IFERROR(__xludf.DUMMYFUNCTION("GOOGLETRANSLATE(D402,""en"",""id"")"),"Memperbaiki")</f>
        <v>Memperbaiki</v>
      </c>
    </row>
    <row r="403" ht="15.75" customHeight="1">
      <c r="A403" s="1">
        <v>928049.0</v>
      </c>
      <c r="B403" s="3">
        <v>43802.0</v>
      </c>
      <c r="C403" s="1" t="s">
        <v>1195</v>
      </c>
      <c r="D403" s="5" t="s">
        <v>1196</v>
      </c>
      <c r="E403" s="4" t="s">
        <v>1197</v>
      </c>
      <c r="G403" s="4" t="str">
        <f>IFERROR(__xludf.DUMMYFUNCTION("GOOGLETRANSLATE(C403,""en"",""id"")"),"Mengapa Kanada menolak untuk menghilangkan daging babi dari diet sekolah?")</f>
        <v>Mengapa Kanada menolak untuk menghilangkan daging babi dari diet sekolah?</v>
      </c>
      <c r="H403" s="4" t="str">
        <f>IFERROR(__xludf.DUMMYFUNCTION("GOOGLETRANSLATE(D403,""en"",""id"")"),"Mengapa Kanada menolak untuk menghilangkan daging babi dari diet sekolah?
 Banyak Muslim di Kanada meminta babi tidak dilayani di kantin kantin dan restoran di Montreal.
 Jawaban Motreal gubernur seperti ini:
 “Akhirnya, mereka (Muslim di Kanada) harus me"&amp;"mahami bahwa di Kanada (Quebec) dengan akar-akarnya Yahudi-Kristen, pohon Natal, gereja-gereja dan festival keagamaan, agama harus tetap di wilayah pribadi. Kotamadya Dorval adalah hak untuk menolak konsesi Islam dan Syariah.")</f>
        <v>Mengapa Kanada menolak untuk menghilangkan daging babi dari diet sekolah?
 Banyak Muslim di Kanada meminta babi tidak dilayani di kantin kantin dan restoran di Montreal.
 Jawaban Motreal gubernur seperti ini:
 “Akhirnya, mereka (Muslim di Kanada) harus memahami bahwa di Kanada (Quebec) dengan akar-akarnya Yahudi-Kristen, pohon Natal, gereja-gereja dan festival keagamaan, agama harus tetap di wilayah pribadi. Kotamadya Dorval adalah hak untuk menolak konsesi Islam dan Syariah.</v>
      </c>
    </row>
    <row r="404" ht="15.75" customHeight="1">
      <c r="A404" s="1">
        <v>938387.0</v>
      </c>
      <c r="B404" s="3">
        <v>43421.0</v>
      </c>
      <c r="C404" s="1" t="s">
        <v>1198</v>
      </c>
      <c r="D404" s="1" t="s">
        <v>1199</v>
      </c>
      <c r="E404" s="4" t="s">
        <v>1200</v>
      </c>
      <c r="G404" s="4" t="str">
        <f>IFERROR(__xludf.DUMMYFUNCTION("GOOGLETRANSLATE(C404,""en"",""id"")"),"* Revolusi MENTAL PSI .. *")</f>
        <v>* Revolusi MENTAL PSI .. *</v>
      </c>
      <c r="H404" s="4" t="str">
        <f>IFERROR(__xludf.DUMMYFUNCTION("GOOGLETRANSLATE(D404,""en"",""id"")"),"* Revolusi MENTAL PSI .. *
by Sepeda man")</f>
        <v>* Revolusi MENTAL PSI .. *
by Sepeda man</v>
      </c>
    </row>
    <row r="405" ht="15.75" customHeight="1">
      <c r="A405" s="1">
        <v>940649.0</v>
      </c>
      <c r="B405" s="3">
        <v>43038.0</v>
      </c>
      <c r="C405" s="1" t="s">
        <v>1201</v>
      </c>
      <c r="D405" s="1" t="s">
        <v>1202</v>
      </c>
      <c r="E405" s="4" t="s">
        <v>1203</v>
      </c>
      <c r="G405" s="4" t="str">
        <f>IFERROR(__xludf.DUMMYFUNCTION("GOOGLETRANSLATE(C405,""en"",""id"")"),"Penyanyi RS KANKER SUMBER WARAS ...")</f>
        <v>Penyanyi RS KANKER SUMBER WARAS ...</v>
      </c>
      <c r="H405" s="4" t="str">
        <f>IFERROR(__xludf.DUMMYFUNCTION("GOOGLETRANSLATE(D405,""en"",""id"")"),"Basuki Tjahaja Purnama
Penyanyi RS KANKER SUMBER WARAS yg PERNAH di janjikan Pak Ahok utk dibangun. Ternyata diam2 Pak Ahok Sudah membangunnya. Yg Nanti mungkin can dibanggakan Oleh 'masyarakat Indonesia. Ternyata pak Ahok Sudah menepati janjinya. Sdh Ber"&amp;"diri gedung baru jg dmana trdpt telah dipakai RADIOLOGI yg ckp Canggih dgn HRG trjangkau.
Dokter Jantung Dr Jan, Anak pndiri RS Sumber Waras prtama ...")</f>
        <v>Basuki Tjahaja Purnama
Penyanyi RS KANKER SUMBER WARAS yg PERNAH di janjikan Pak Ahok utk dibangun. Ternyata diam2 Pak Ahok Sudah membangunnya. Yg Nanti mungkin can dibanggakan Oleh 'masyarakat Indonesia. Ternyata pak Ahok Sudah menepati janjinya. Sdh Berdiri gedung baru jg dmana trdpt telah dipakai RADIOLOGI yg ckp Canggih dgn HRG trjangkau.
Dokter Jantung Dr Jan, Anak pndiri RS Sumber Waras prtama ...</v>
      </c>
    </row>
    <row r="406" ht="15.75" customHeight="1">
      <c r="A406" s="1">
        <v>941558.0</v>
      </c>
      <c r="B406" s="3">
        <v>42714.0</v>
      </c>
      <c r="C406" s="1" t="s">
        <v>1204</v>
      </c>
      <c r="D406" s="5" t="s">
        <v>1205</v>
      </c>
      <c r="E406" s="4" t="s">
        <v>1206</v>
      </c>
      <c r="G406" s="4" t="str">
        <f>IFERROR(__xludf.DUMMYFUNCTION("GOOGLETRANSLATE(C406,""en"",""id"")"),"Jokowi Kalah Cepat Mencari Google Artikel SBY Soal KINERJA Saat Bencana Gempa Aceh")</f>
        <v>Jokowi Kalah Cepat Mencari Google Artikel SBY Soal KINERJA Saat Bencana Gempa Aceh</v>
      </c>
      <c r="H406" s="4" t="str">
        <f>IFERROR(__xludf.DUMMYFUNCTION("GOOGLETRANSLATE(D406,""en"",""id"")"),"MAS JOKO Kalah CEPAT
 DENGAN PAK DE ESBEYE
 mas joko baru akan
 pak de esbeye Sudah
 di Pidie aceh
 beda TNI DENGAN Pedagang")</f>
        <v>MAS JOKO Kalah CEPAT
 DENGAN PAK DE ESBEYE
 mas joko baru akan
 pak de esbeye Sudah
 di Pidie aceh
 beda TNI DENGAN Pedagang</v>
      </c>
    </row>
    <row r="407" ht="15.75" customHeight="1">
      <c r="A407" s="1">
        <v>946773.0</v>
      </c>
      <c r="B407" s="3">
        <v>43385.0</v>
      </c>
      <c r="C407" s="1" t="s">
        <v>1207</v>
      </c>
      <c r="D407" s="1" t="s">
        <v>1208</v>
      </c>
      <c r="E407" s="4" t="s">
        <v>1209</v>
      </c>
      <c r="G407" s="4" t="str">
        <f>IFERROR(__xludf.DUMMYFUNCTION("GOOGLETRANSLATE(C407,""en"",""id"")"),"Terjadi Gempa Susulan Yang Berpotensi Tsunami di Madura")</f>
        <v>Terjadi Gempa Susulan Yang Berpotensi Tsunami di Madura</v>
      </c>
      <c r="H407" s="4" t="str">
        <f>IFERROR(__xludf.DUMMYFUNCTION("GOOGLETRANSLATE(D407,""en"",""id"")"),"PEMBERITAHUAN gempa SUSULAN ... !!! HIMBAUAN KPD SEMUA MASYARAKAT MADURA DI PREDIKSI AKAN Terjadi Gempa + Sunami SUSULAN DENGAN PARAMETER SEBAGAI BERIKUT")</f>
        <v>PEMBERITAHUAN gempa SUSULAN ... !!! HIMBAUAN KPD SEMUA MASYARAKAT MADURA DI PREDIKSI AKAN Terjadi Gempa + Sunami SUSULAN DENGAN PARAMETER SEBAGAI BERIKUT</v>
      </c>
    </row>
    <row r="408" ht="15.75" customHeight="1">
      <c r="A408" s="1">
        <v>956406.0</v>
      </c>
      <c r="B408" s="3">
        <v>43152.0</v>
      </c>
      <c r="C408" s="1" t="s">
        <v>1210</v>
      </c>
      <c r="D408" s="5" t="s">
        <v>1210</v>
      </c>
      <c r="E408" s="4" t="s">
        <v>1211</v>
      </c>
      <c r="G408" s="4" t="str">
        <f>IFERROR(__xludf.DUMMYFUNCTION("GOOGLETRANSLATE(C408,""en"",""id"")"),"Bareskrim tangkap Pelaku ujaran kebencian through Facebook")</f>
        <v>Bareskrim tangkap Pelaku ujaran kebencian through Facebook</v>
      </c>
      <c r="H408" s="4" t="str">
        <f>IFERROR(__xludf.DUMMYFUNCTION("GOOGLETRANSLATE(D408,""en"",""id"")"),"Bareskrim tangkap Pelaku ujaran kebencian through Facebook")</f>
        <v>Bareskrim tangkap Pelaku ujaran kebencian through Facebook</v>
      </c>
    </row>
    <row r="409" ht="15.75" customHeight="1">
      <c r="A409" s="1">
        <v>956985.0</v>
      </c>
      <c r="B409" s="3">
        <v>43048.0</v>
      </c>
      <c r="C409" s="1" t="s">
        <v>1212</v>
      </c>
      <c r="D409" s="1" t="s">
        <v>1213</v>
      </c>
      <c r="E409" s="4" t="s">
        <v>1214</v>
      </c>
      <c r="G409" s="4" t="str">
        <f>IFERROR(__xludf.DUMMYFUNCTION("GOOGLETRANSLATE(C409,""en"",""id"")"),"Sebar Fitnah Pakai Profil Anggota Anggota Kopassus")</f>
        <v>Sebar Fitnah Pakai Profil Anggota Anggota Kopassus</v>
      </c>
      <c r="H409" s="4" t="str">
        <f>IFERROR(__xludf.DUMMYFUNCTION("GOOGLETRANSLATE(D409,""en"",""id"")"),"Sebar Fitnah Pakai Profil Anggota Anggota Kopassus
")</f>
        <v>Sebar Fitnah Pakai Profil Anggota Anggota Kopassus
</v>
      </c>
    </row>
    <row r="410" ht="15.75" customHeight="1">
      <c r="A410" s="1">
        <v>959154.0</v>
      </c>
      <c r="B410" s="3">
        <v>44005.0</v>
      </c>
      <c r="C410" s="1" t="s">
        <v>1215</v>
      </c>
      <c r="D410" s="1" t="s">
        <v>1216</v>
      </c>
      <c r="E410" s="4" t="s">
        <v>1217</v>
      </c>
      <c r="G410" s="4" t="str">
        <f>IFERROR(__xludf.DUMMYFUNCTION("GOOGLETRANSLATE(C410,""en"",""id"")"),"Dokter RSAL Surabaya Meninggal Akibat Covid-19")</f>
        <v>Dokter RSAL Surabaya Meninggal Akibat Covid-19</v>
      </c>
      <c r="H410" s="4" t="str">
        <f>IFERROR(__xludf.DUMMYFUNCTION("GOOGLETRANSLATE(D410,""en"",""id"")"),"Kami Turut Berduka Cita Pahlawan Medis Covid Innalillahi Rojiun ... Dokter Tirka Nandadan UGR RSAL Dr Ramelan Surabaya 18.30 WIB Minggu 21 Juni 2020")</f>
        <v>Kami Turut Berduka Cita Pahlawan Medis Covid Innalillahi Rojiun ... Dokter Tirka Nandadan UGR RSAL Dr Ramelan Surabaya 18.30 WIB Minggu 21 Juni 2020</v>
      </c>
    </row>
    <row r="411" ht="15.75" customHeight="1">
      <c r="A411" s="1">
        <v>964067.0</v>
      </c>
      <c r="B411" s="3">
        <v>43237.0</v>
      </c>
      <c r="C411" s="1" t="s">
        <v>1218</v>
      </c>
      <c r="D411" s="5" t="s">
        <v>1219</v>
      </c>
      <c r="E411" s="4" t="s">
        <v>1220</v>
      </c>
      <c r="G411" s="4" t="str">
        <f>IFERROR(__xludf.DUMMYFUNCTION("GOOGLETRANSLATE(C411,""en"",""id"")"),"Klarifikasi Kepala SDN 085 Ciumbuleuit Tutup Foto Pemimpin Negara Mencari Google Artikel Kertas")</f>
        <v>Klarifikasi Kepala SDN 085 Ciumbuleuit Tutup Foto Pemimpin Negara Mencari Google Artikel Kertas</v>
      </c>
      <c r="H411" s="4" t="str">
        <f>IFERROR(__xludf.DUMMYFUNCTION("GOOGLETRANSLATE(D411,""en"",""id"")"),"Di SDN 085 Ciumbuleuit Bandung Penyanyi entah mengapa foto Presiden Dan Wakil Presiden ditutupi DENGAN kertas, Seperti Yang Tampak di foto. Di sekolah Yang pendanaannya ditanggung Oleh gatra, guru-gurunya also digaji Oleh gatra, diajarkan untuk review TID"&amp;"AK menghormati Kepala Negara. Ironis !, Satu Lagi Yang Aneh di sekolah negeri Satu Suami, siswi-siswinya wajib berjilbab sejak MASUK Kelas 4. Eh, Penyanyi sekolah negeri lho, Bukan sekolah Swasta Islam,")</f>
        <v>Di SDN 085 Ciumbuleuit Bandung Penyanyi entah mengapa foto Presiden Dan Wakil Presiden ditutupi DENGAN kertas, Seperti Yang Tampak di foto. Di sekolah Yang pendanaannya ditanggung Oleh gatra, guru-gurunya also digaji Oleh gatra, diajarkan untuk review TIDAK menghormati Kepala Negara. Ironis !, Satu Lagi Yang Aneh di sekolah negeri Satu Suami, siswi-siswinya wajib berjilbab sejak MASUK Kelas 4. Eh, Penyanyi sekolah negeri lho, Bukan sekolah Swasta Islam,</v>
      </c>
    </row>
    <row r="412" ht="15.75" customHeight="1">
      <c r="A412" s="1">
        <v>974392.0</v>
      </c>
      <c r="B412" s="3">
        <v>42701.0</v>
      </c>
      <c r="C412" s="1" t="s">
        <v>1221</v>
      </c>
      <c r="D412" s="5" t="s">
        <v>1222</v>
      </c>
      <c r="E412" s="4" t="s">
        <v>1223</v>
      </c>
      <c r="G412" s="4" t="str">
        <f>IFERROR(__xludf.DUMMYFUNCTION("GOOGLETRANSLATE(C412,""en"",""id"")"),"Imunisasi HPV sebabkan Kemandulan ATAU Menopause Dini")</f>
        <v>Imunisasi HPV sebabkan Kemandulan ATAU Menopause Dini</v>
      </c>
      <c r="H412" s="4" t="str">
        <f>IFERROR(__xludf.DUMMYFUNCTION("GOOGLETRANSLATE(D412,""en"",""id"")"),"Kematian Mendadak Seorang remaja Perempuan berusia 12 Tahun di Waukesha, Wisconsin,
 beberapa jam Penghasilan kena pajak MENERIMA Vaksin HPV, Gardasil MEMBUAT keluarganya Sangat terkejut Dan
 Media MEMBUAT setempat bertanya-tanya bagaimana Hal Penyany"&amp;"i DAPAT Terjadi.")</f>
        <v>Kematian Mendadak Seorang remaja Perempuan berusia 12 Tahun di Waukesha, Wisconsin,
 beberapa jam Penghasilan kena pajak MENERIMA Vaksin HPV, Gardasil MEMBUAT keluarganya Sangat terkejut Dan
 Media MEMBUAT setempat bertanya-tanya bagaimana Hal Penyanyi DAPAT Terjadi.</v>
      </c>
    </row>
    <row r="413" ht="15.75" customHeight="1">
      <c r="A413" s="1">
        <v>975564.0</v>
      </c>
      <c r="B413" s="3">
        <v>44002.0</v>
      </c>
      <c r="C413" s="1" t="s">
        <v>1224</v>
      </c>
      <c r="D413" s="1" t="s">
        <v>1225</v>
      </c>
      <c r="E413" s="4" t="s">
        <v>1226</v>
      </c>
      <c r="G413" s="4" t="str">
        <f>IFERROR(__xludf.DUMMYFUNCTION("GOOGLETRANSLATE(C413,""en"",""id"")"),"Dokter Gigi di Surabaya stres telanjang di jalan KARENA suaminya Dan anaknya mati kena covid")</f>
        <v>Dokter Gigi di Surabaya stres telanjang di jalan KARENA suaminya Dan anaknya mati kena covid</v>
      </c>
      <c r="H413" s="4" t="str">
        <f>IFERROR(__xludf.DUMMYFUNCTION("GOOGLETRANSLATE(D413,""en"",""id"")"),"Penyanyi Dokter Gigi di Srby ... suaminya.ama Anak nya mati kena covid .... Penyanyi istrinya stres sampe telanjang dijalan")</f>
        <v>Penyanyi Dokter Gigi di Srby ... suaminya.ama Anak nya mati kena covid .... Penyanyi istrinya stres sampe telanjang dijalan</v>
      </c>
    </row>
    <row r="414" ht="15.75" customHeight="1">
      <c r="A414" s="1">
        <v>975795.0</v>
      </c>
      <c r="B414" s="3">
        <v>43973.0</v>
      </c>
      <c r="C414" s="1" t="s">
        <v>1227</v>
      </c>
      <c r="D414" s="1" t="s">
        <v>1228</v>
      </c>
      <c r="E414" s="4" t="s">
        <v>1229</v>
      </c>
      <c r="G414" s="4" t="str">
        <f>IFERROR(__xludf.DUMMYFUNCTION("GOOGLETRANSLATE(C414,""en"",""id"")"),"Seleksi Alam Dimulai, 7 Nyawa Dalam 24 Jam")</f>
        <v>Seleksi Alam Dimulai, 7 Nyawa Dalam 24 Jam</v>
      </c>
      <c r="H414" s="4" t="str">
        <f>IFERROR(__xludf.DUMMYFUNCTION("GOOGLETRANSLATE(D414,""en"",""id"")"),"Seleksi alam dimulai !! 7 Nyawa Dalam 24 Jam")</f>
        <v>Seleksi alam dimulai !! 7 Nyawa Dalam 24 Jam</v>
      </c>
    </row>
    <row r="415" ht="15.75" customHeight="1">
      <c r="A415" s="1">
        <v>976655.0</v>
      </c>
      <c r="B415" s="3">
        <v>43894.0</v>
      </c>
      <c r="C415" s="1" t="s">
        <v>1230</v>
      </c>
      <c r="D415" s="5" t="s">
        <v>1231</v>
      </c>
      <c r="E415" s="4" t="s">
        <v>1232</v>
      </c>
      <c r="G415" s="4" t="str">
        <f>IFERROR(__xludf.DUMMYFUNCTION("GOOGLETRANSLATE(C415,""en"",""id"")"),"Kartu Pra Kerja Sudah Jadi, IndoJobs di IndoJobs Digaji")</f>
        <v>Kartu Pra Kerja Sudah Jadi, IndoJobs di IndoJobs Digaji</v>
      </c>
      <c r="H415" s="4" t="str">
        <f>IFERROR(__xludf.DUMMYFUNCTION("GOOGLETRANSLATE(D415,""en"",""id"")"),"Asyik ... Kartu nya Sudah Jadi. Mendingan nganggur aj kan DAPAT Gaji. Klo begadang DAPAT Uang lemburan also. Wkwkwkwk .... sekebon Berak,")</f>
        <v>Asyik ... Kartu nya Sudah Jadi. Mendingan nganggur aj kan DAPAT Gaji. Klo begadang DAPAT Uang lemburan also. Wkwkwkwk .... sekebon Berak,</v>
      </c>
    </row>
    <row r="416" ht="15.75" customHeight="1">
      <c r="A416" s="1">
        <v>987367.0</v>
      </c>
      <c r="B416" s="3">
        <v>43456.0</v>
      </c>
      <c r="C416" s="1" t="s">
        <v>1233</v>
      </c>
      <c r="D416" s="1" t="s">
        <v>1234</v>
      </c>
      <c r="E416" s="4" t="s">
        <v>1235</v>
      </c>
      <c r="G416" s="4" t="str">
        <f>IFERROR(__xludf.DUMMYFUNCTION("GOOGLETRANSLATE(C416,""en"",""id"")"),"Baznas Pasang Spanduk Menolak Tempat Perayaan Natal Selain Gereja")</f>
        <v>Baznas Pasang Spanduk Menolak Tempat Perayaan Natal Selain Gereja</v>
      </c>
      <c r="H416" s="4" t="str">
        <f>IFERROR(__xludf.DUMMYFUNCTION("GOOGLETRANSLATE(D416,""en"",""id"")"),"MASYARAKAT PANGANDARAAN MENOLAK KEGIATAN Perayaan NATAL DI TEMPAT YANG BUKAN GEREJA")</f>
        <v>MASYARAKAT PANGANDARAAN MENOLAK KEGIATAN Perayaan NATAL DI TEMPAT YANG BUKAN GEREJA</v>
      </c>
    </row>
    <row r="417" ht="15.75" customHeight="1">
      <c r="A417" s="6">
        <v>988366.0</v>
      </c>
      <c r="B417" s="7">
        <v>43295.0</v>
      </c>
      <c r="C417" s="5" t="s">
        <v>1236</v>
      </c>
      <c r="D417" s="5" t="s">
        <v>1237</v>
      </c>
      <c r="E417" s="4" t="s">
        <v>1238</v>
      </c>
      <c r="G417" s="4" t="str">
        <f>IFERROR(__xludf.DUMMYFUNCTION("GOOGLETRANSLATE(C417,""en"",""id"")"),"Tulisan Partai Komunis Indonesia, Gambar Senapan, Dan Logo di Uang 100 Ribu")</f>
        <v>Tulisan Partai Komunis Indonesia, Gambar Senapan, Dan Logo di Uang 100 Ribu</v>
      </c>
      <c r="H417" s="4" t="str">
        <f>IFERROR(__xludf.DUMMYFUNCTION("GOOGLETRANSLATE(D417,""en"",""id"")"),"Jangan beranggapan Indonesia sejak d pimpin Jokowi baik² Saja")</f>
        <v>Jangan beranggapan Indonesia sejak d pimpin Jokowi baik² Saja</v>
      </c>
    </row>
    <row r="418" ht="15.75" customHeight="1">
      <c r="A418" s="6">
        <v>988471.0</v>
      </c>
      <c r="B418" s="7">
        <v>43278.0</v>
      </c>
      <c r="C418" s="5" t="s">
        <v>1239</v>
      </c>
      <c r="D418" s="5" t="s">
        <v>1240</v>
      </c>
      <c r="E418" s="4" t="s">
        <v>1241</v>
      </c>
      <c r="G418" s="4" t="str">
        <f>IFERROR(__xludf.DUMMYFUNCTION("GOOGLETRANSLATE(C418,""en"",""id"")"),"Banser-PDIP Berdamai")</f>
        <v>Banser-PDIP Berdamai</v>
      </c>
      <c r="H418" s="4" t="str">
        <f>IFERROR(__xludf.DUMMYFUNCTION("GOOGLETRANSLATE(D418,""en"",""id"")"),"Ratusan massa Dari Barisan Serba Guna (Banser) Dan kader NU Kabupaten Banyumas melakukan aksi Demonstrasi Ke kantor DPC PDIP setempat")</f>
        <v>Ratusan massa Dari Barisan Serba Guna (Banser) Dan kader NU Kabupaten Banyumas melakukan aksi Demonstrasi Ke kantor DPC PDIP setempat</v>
      </c>
    </row>
    <row r="419" ht="15.75" customHeight="1">
      <c r="A419" s="1">
        <v>991611.0</v>
      </c>
      <c r="B419" s="3">
        <v>44035.0</v>
      </c>
      <c r="C419" s="1" t="s">
        <v>1242</v>
      </c>
      <c r="D419" s="1" t="s">
        <v>1243</v>
      </c>
      <c r="E419" s="4" t="s">
        <v>1244</v>
      </c>
      <c r="G419" s="4" t="str">
        <f>IFERROR(__xludf.DUMMYFUNCTION("GOOGLETRANSLATE(C419,""en"",""id"")"),"ERDOGAN TAK MAU DUDUK DI KURSI TAMU YANG LEBIH KECIL DARI KURSI BABA Vatikan")</f>
        <v>ERDOGAN TAK MAU DUDUK DI KURSI TAMU YANG LEBIH KECIL DARI KURSI BABA Vatikan</v>
      </c>
      <c r="H419" s="4" t="str">
        <f>IFERROR(__xludf.DUMMYFUNCTION("GOOGLETRANSLATE(D419,""en"",""id"")"),"ERDOGAN DATANG KE Vatikan MENJUMPAI BABA (POP) Vatikan. KURSI TAMU YG AKAN DI DUDUKI ERDOGAN LEBIH KECIL DARIPADA KURSI POP (LIHAT Lingkaran merah). ERDOGAN MENOLAK, TAK MAU DUDUK. DIA MAU KURSI YANG SAMA BESAR DENGAN POP. PENGAWAL POP Berkata, “SEMUA Pem"&amp;"impin DUNIA YANG DATANG Jumpa POP, DUDUK KURSI KECIL ITU. ERDOGAN PUN Menjawab, “Pemimpin NEGARA DI DUNIA boleh DUDUK KURSI ITU, TETAPI TIDAK UNTUK Pemimpin NEGARA TURKI. DIA Menjaga Izzah ISLAM .. Jayalah Islam ...")</f>
        <v>ERDOGAN DATANG KE Vatikan MENJUMPAI BABA (POP) Vatikan. KURSI TAMU YG AKAN DI DUDUKI ERDOGAN LEBIH KECIL DARIPADA KURSI POP (LIHAT Lingkaran merah). ERDOGAN MENOLAK, TAK MAU DUDUK. DIA MAU KURSI YANG SAMA BESAR DENGAN POP. PENGAWAL POP Berkata, “SEMUA Pemimpin DUNIA YANG DATANG Jumpa POP, DUDUK KURSI KECIL ITU. ERDOGAN PUN Menjawab, “Pemimpin NEGARA DI DUNIA boleh DUDUK KURSI ITU, TETAPI TIDAK UNTUK Pemimpin NEGARA TURKI. DIA Menjaga Izzah ISLAM .. Jayalah Islam ...</v>
      </c>
    </row>
    <row r="420" ht="15.75" customHeight="1">
      <c r="A420" s="1">
        <v>995077.0</v>
      </c>
      <c r="B420" s="3">
        <v>43529.0</v>
      </c>
      <c r="C420" s="1" t="s">
        <v>1245</v>
      </c>
      <c r="D420" s="1" t="s">
        <v>1246</v>
      </c>
      <c r="E420" s="4" t="s">
        <v>1247</v>
      </c>
      <c r="G420" s="4" t="str">
        <f>IFERROR(__xludf.DUMMYFUNCTION("GOOGLETRANSLATE(C420,""en"",""id"")"),"Bukti KECURANGAN Jokowi BAGI SEMBAKO")</f>
        <v>Bukti KECURANGAN Jokowi BAGI SEMBAKO</v>
      </c>
      <c r="H420" s="4" t="str">
        <f>IFERROR(__xludf.DUMMYFUNCTION("GOOGLETRANSLATE(D420,""en"",""id"")"),"Distributes Dimana mana Jadi Penyanyi video yang VIRUS
Apa tindakan KPU Dan Bawaslu ?? 🙄
Apakah begini tdk pakai FASILITAS Negara ???")</f>
        <v>Distributes Dimana mana Jadi Penyanyi video yang VIRUS
Apa tindakan KPU Dan Bawaslu ?? 🙄
Apakah begini tdk pakai FASILITAS Negara ???</v>
      </c>
    </row>
    <row r="421" ht="15.75" customHeight="1">
      <c r="A421" s="1">
        <v>995120.0</v>
      </c>
      <c r="B421" s="3">
        <v>43520.0</v>
      </c>
      <c r="C421" s="1" t="s">
        <v>1248</v>
      </c>
      <c r="D421" s="1" t="s">
        <v>1249</v>
      </c>
      <c r="E421" s="4" t="s">
        <v>1250</v>
      </c>
      <c r="G421" s="4" t="str">
        <f>IFERROR(__xludf.DUMMYFUNCTION("GOOGLETRANSLATE(C421,""en"",""id"")"),"Anak Kecil Bersembunyi di Kolong Meja Saat Bertemu Presiden Joko Widodo")</f>
        <v>Anak Kecil Bersembunyi di Kolong Meja Saat Bertemu Presiden Joko Widodo</v>
      </c>
      <c r="H421" s="4" t="str">
        <f>IFERROR(__xludf.DUMMYFUNCTION("GOOGLETRANSLATE(D421,""en"",""id"")"),"Naluri Anak Kecil Itu Tajam Boooss ...... ..
 Saat Didatangi Manusia Yang Berbau Antagonis Pasti Menghindar Dan Menjauh.")</f>
        <v>Naluri Anak Kecil Itu Tajam Boooss ...... ..
 Saat Didatangi Manusia Yang Berbau Antagonis Pasti Menghindar Dan Menjauh.</v>
      </c>
    </row>
    <row r="422" ht="15.75" customHeight="1">
      <c r="A422" s="1">
        <v>56.0</v>
      </c>
      <c r="B422" s="3">
        <v>44062.0</v>
      </c>
      <c r="C422" s="1" t="s">
        <v>1251</v>
      </c>
      <c r="D422" s="1" t="s">
        <v>1252</v>
      </c>
      <c r="E422" s="4" t="s">
        <v>1253</v>
      </c>
      <c r="G422" s="4" t="str">
        <f>IFERROR(__xludf.DUMMYFUNCTION("GOOGLETRANSLATE(C422,""en"",""id"")"),"Uang Rp75.000 Bukan untuk review Alat Tukar")</f>
        <v>Uang Rp75.000 Bukan untuk review Alat Tukar</v>
      </c>
      <c r="H422" s="4" t="str">
        <f>IFERROR(__xludf.DUMMYFUNCTION("GOOGLETRANSLATE(D422,""en"",""id"")"),"Kado Prank. “Uang Baru”
 Innformasi sahih bahwa “Uang Baru” Mencari Google Artikel Nilai Rp 75, ooo, ITU Bukan dimaksudkan sebagai Alat Penukar, melainkan semacam Merchandise Saja, ATAU Uang Kenang-kenangan, untuk review memperingati Ulang Tahun Kemerde"&amp;"kaan Bangsa Indonesia Yang ke-75 Tahun.")</f>
        <v>Kado Prank. “Uang Baru”
 Innformasi sahih bahwa “Uang Baru” Mencari Google Artikel Nilai Rp 75, ooo, ITU Bukan dimaksudkan sebagai Alat Penukar, melainkan semacam Merchandise Saja, ATAU Uang Kenang-kenangan, untuk review memperingati Ulang Tahun Kemerdekaan Bangsa Indonesia Yang ke-75 Tahun.</v>
      </c>
    </row>
    <row r="423" ht="15.75" customHeight="1">
      <c r="A423" s="1">
        <v>1129.0</v>
      </c>
      <c r="B423" s="3">
        <v>43958.0</v>
      </c>
      <c r="C423" s="1" t="s">
        <v>1254</v>
      </c>
      <c r="D423" s="1" t="s">
        <v>1255</v>
      </c>
      <c r="E423" s="4" t="s">
        <v>1256</v>
      </c>
      <c r="G423" s="4" t="str">
        <f>IFERROR(__xludf.DUMMYFUNCTION("GOOGLETRANSLATE(C423,""en"",""id"")"),"Program Adakan Akan Indonesia 1 Suami Istri 2")</f>
        <v>Program Adakan Akan Indonesia 1 Suami Istri 2</v>
      </c>
      <c r="H423" s="4" t="str">
        <f>IFERROR(__xludf.DUMMYFUNCTION("GOOGLETRANSLATE(D423,""en"",""id"")"),"Program Adakan Akan Indonesia 1 Suami 2 Istri Setuju TIDAK Para Istri?")</f>
        <v>Program Adakan Akan Indonesia 1 Suami 2 Istri Setuju TIDAK Para Istri?</v>
      </c>
    </row>
    <row r="424" ht="15.75" customHeight="1">
      <c r="A424" s="1">
        <v>11152.0</v>
      </c>
      <c r="B424" s="3">
        <v>42992.0</v>
      </c>
      <c r="C424" s="1" t="s">
        <v>1257</v>
      </c>
      <c r="D424" s="5" t="s">
        <v>1258</v>
      </c>
      <c r="E424" s="4" t="s">
        <v>1259</v>
      </c>
      <c r="G424" s="4" t="str">
        <f>IFERROR(__xludf.DUMMYFUNCTION("GOOGLETRANSLATE(C424,""en"",""id"")"),": Wali Kota Pekalongan Meninggal Penghasilan kena pajak Segel Masjid")</f>
        <v>: Wali Kota Pekalongan Meninggal Penghasilan kena pajak Segel Masjid</v>
      </c>
      <c r="H424" s="4" t="str">
        <f>IFERROR(__xludf.DUMMYFUNCTION("GOOGLETRANSLATE(D424,""en"",""id"")"),"“Wali Kota Pekalongan Meninggal Penghasilan kena pajak Segel Masjid")</f>
        <v>“Wali Kota Pekalongan Meninggal Penghasilan kena pajak Segel Masjid</v>
      </c>
    </row>
    <row r="425" ht="15.75" customHeight="1">
      <c r="A425" s="1">
        <v>19657.0</v>
      </c>
      <c r="B425" s="3">
        <v>43627.0</v>
      </c>
      <c r="C425" s="1" t="s">
        <v>1260</v>
      </c>
      <c r="D425" s="1" t="s">
        <v>1261</v>
      </c>
      <c r="E425" s="4" t="s">
        <v>1262</v>
      </c>
      <c r="G425" s="4" t="str">
        <f>IFERROR(__xludf.DUMMYFUNCTION("GOOGLETRANSLATE(C425,""en"",""id"")"),"Video Merry Riana Sebut Indonesia Akan Bubar")</f>
        <v>Video Merry Riana Sebut Indonesia Akan Bubar</v>
      </c>
      <c r="H425" s="4" t="str">
        <f>IFERROR(__xludf.DUMMYFUNCTION("GOOGLETRANSLATE(D425,""en"",""id"")"),"Selamat riana Ikut Bicara. Padahal dia keturunan Tiongkok ... Pahami")</f>
        <v>Selamat riana Ikut Bicara. Padahal dia keturunan Tiongkok ... Pahami</v>
      </c>
    </row>
    <row r="426" ht="15.75" customHeight="1">
      <c r="A426" s="6">
        <v>21376.0</v>
      </c>
      <c r="B426" s="7">
        <v>43345.0</v>
      </c>
      <c r="C426" s="5" t="s">
        <v>1263</v>
      </c>
      <c r="D426" s="5" t="s">
        <v>1264</v>
      </c>
      <c r="E426" s="4" t="s">
        <v>1265</v>
      </c>
      <c r="G426" s="4" t="str">
        <f>IFERROR(__xludf.DUMMYFUNCTION("GOOGLETRANSLATE(C426,""en"",""id"")"),"Temuan Stempel berlogo Palu Arit, Pemkab Morowali imbau Warga Tenang")</f>
        <v>Temuan Stempel berlogo Palu Arit, Pemkab Morowali imbau Warga Tenang</v>
      </c>
      <c r="H426" s="4" t="str">
        <f>IFERROR(__xludf.DUMMYFUNCTION("GOOGLETRANSLATE(D426,""en"",""id"")"),"KASUS Stempel “PALU Arit” PT. Wanxiang, di Morowali, Sulawesi Tengah, Gubernur Minta Diusut TNI, Bukan Diusut Polisi ...")</f>
        <v>KASUS Stempel “PALU Arit” PT. Wanxiang, di Morowali, Sulawesi Tengah, Gubernur Minta Diusut TNI, Bukan Diusut Polisi ...</v>
      </c>
    </row>
    <row r="427" ht="15.75" customHeight="1">
      <c r="A427" s="1">
        <v>25064.0</v>
      </c>
      <c r="B427" s="3">
        <v>44025.0</v>
      </c>
      <c r="C427" s="1" t="s">
        <v>1266</v>
      </c>
      <c r="D427" s="1" t="s">
        <v>1267</v>
      </c>
      <c r="E427" s="4" t="s">
        <v>1268</v>
      </c>
      <c r="G427" s="4" t="str">
        <f>IFERROR(__xludf.DUMMYFUNCTION("GOOGLETRANSLATE(C427,""en"",""id"")"),"Taman Pagoda di Tibet Dan Bunga Yang Mekar Hanya 400 Tahun Sekali")</f>
        <v>Taman Pagoda di Tibet Dan Bunga Yang Mekar Hanya 400 Tahun Sekali</v>
      </c>
      <c r="H427" s="4" t="str">
        <f>IFERROR(__xludf.DUMMYFUNCTION("GOOGLETRANSLATE(D427,""en"",""id"")"),"Berbagi merawat TAMAN PAGODA - TIBET INDAHNYA Ciptaan ILAHI INI Adalah Sesuatu taman di Tibet Yang Bernama, Pagoda.")</f>
        <v>Berbagi merawat TAMAN PAGODA - TIBET INDAHNYA Ciptaan ILAHI INI Adalah Sesuatu taman di Tibet Yang Bernama, Pagoda.</v>
      </c>
    </row>
    <row r="428" ht="15.75" customHeight="1">
      <c r="A428" s="1">
        <v>31720.0</v>
      </c>
      <c r="B428" s="3">
        <v>42842.0</v>
      </c>
      <c r="C428" s="1" t="s">
        <v>1269</v>
      </c>
      <c r="D428" s="5" t="s">
        <v>1270</v>
      </c>
      <c r="E428" s="4" t="s">
        <v>1271</v>
      </c>
      <c r="G428" s="4" t="str">
        <f>IFERROR(__xludf.DUMMYFUNCTION("GOOGLETRANSLATE(C428,""en"",""id"")"),": Distributes Surat Peresmian Masjid Raya Jakarta")</f>
        <v>: Distributes Surat Peresmian Masjid Raya Jakarta</v>
      </c>
      <c r="H428" s="4" t="str">
        <f>IFERROR(__xludf.DUMMYFUNCTION("GOOGLETRANSLATE(D428,""en"",""id"")"),"Distributes Surat Peresmian Masjid Raya Jakarta")</f>
        <v>Distributes Surat Peresmian Masjid Raya Jakarta</v>
      </c>
    </row>
    <row r="429" ht="15.75" customHeight="1">
      <c r="A429" s="1">
        <v>35240.0</v>
      </c>
      <c r="B429" s="3">
        <v>43777.0</v>
      </c>
      <c r="C429" s="1" t="s">
        <v>1272</v>
      </c>
      <c r="D429" s="5" t="s">
        <v>1273</v>
      </c>
      <c r="E429" s="4" t="s">
        <v>1274</v>
      </c>
      <c r="G429" s="4" t="str">
        <f>IFERROR(__xludf.DUMMYFUNCTION("GOOGLETRANSLATE(C429,""en"",""id"")"),"Gebrakan Menteri Kesehatan Yang Baru")</f>
        <v>Gebrakan Menteri Kesehatan Yang Baru</v>
      </c>
      <c r="H429" s="4" t="str">
        <f>IFERROR(__xludf.DUMMYFUNCTION("GOOGLETRANSLATE(D429,""en"",""id"")"),"* GEBRAKAN MENTERI KESEHATAN YG BARU DR Terawan * 👍🏼👍🏼👍🏼
 Pasien BPJS hearts Kondisi Darurat can MASUK DAN DITANGANI SECARA SERIUS DI rumah sakit manapun TERMASUK RS BINTANG 5 Tanpa Harus membayar LEBIH PT KARYA CIPTA PUTRA.
 Dalam Kondisi Darurat,
"&amp;" RS TIDAK boleh tanya TENTANG pembayarannya. Pasien Kondisi Darurat Harus ditangani RS Sampai Maksimal baru Bicara TENTANG BIAYA.")</f>
        <v>* GEBRAKAN MENTERI KESEHATAN YG BARU DR Terawan * 👍🏼👍🏼👍🏼
 Pasien BPJS hearts Kondisi Darurat can MASUK DAN DITANGANI SECARA SERIUS DI rumah sakit manapun TERMASUK RS BINTANG 5 Tanpa Harus membayar LEBIH PT KARYA CIPTA PUTRA.
 Dalam Kondisi Darurat,
 RS TIDAK boleh tanya TENTANG pembayarannya. Pasien Kondisi Darurat Harus ditangani RS Sampai Maksimal baru Bicara TENTANG BIAYA.</v>
      </c>
    </row>
    <row r="430" ht="15.75" customHeight="1">
      <c r="A430" s="1">
        <v>47700.0</v>
      </c>
      <c r="B430" s="3">
        <v>43043.0</v>
      </c>
      <c r="C430" s="1" t="s">
        <v>1275</v>
      </c>
      <c r="D430" s="1" t="s">
        <v>1276</v>
      </c>
      <c r="E430" s="4" t="s">
        <v>1277</v>
      </c>
      <c r="G430" s="4" t="str">
        <f>IFERROR(__xludf.DUMMYFUNCTION("GOOGLETRANSLATE(C430,""en"",""id"")"),"Spanduk adek-adek KORUPSI TIDAK Dilarang ... di Gedung KPK")</f>
        <v>Spanduk adek-adek KORUPSI TIDAK Dilarang ... di Gedung KPK</v>
      </c>
      <c r="H430" s="4" t="str">
        <f>IFERROR(__xludf.DUMMYFUNCTION("GOOGLETRANSLATE(D430,""en"",""id"")"),"Adek-adek KORUPSI TIDAK Dilarang KALO Ketahuan balikin LAGI AJA PSST, JANGAN BILANG-BILANG YA KASIH CONTOH AJA KASUS SUMBER WARAS”")</f>
        <v>Adek-adek KORUPSI TIDAK Dilarang KALO Ketahuan balikin LAGI AJA PSST, JANGAN BILANG-BILANG YA KASIH CONTOH AJA KASUS SUMBER WARAS”</v>
      </c>
    </row>
    <row r="431" ht="15.75" customHeight="1">
      <c r="A431" s="1">
        <v>49268.0</v>
      </c>
      <c r="B431" s="3">
        <v>44057.0</v>
      </c>
      <c r="C431" s="1" t="s">
        <v>1278</v>
      </c>
      <c r="D431" s="1" t="s">
        <v>1279</v>
      </c>
      <c r="E431" s="4" t="s">
        <v>1280</v>
      </c>
      <c r="G431" s="4" t="str">
        <f>IFERROR(__xludf.DUMMYFUNCTION("GOOGLETRANSLATE(C431,""en"",""id"")"),"Video penghijauan di Pakistan Yang Salah Beroperasi Pohonnya, Seharusnya Jangan Cemara, Kurma Lebih, Tepat")</f>
        <v>Video penghijauan di Pakistan Yang Salah Beroperasi Pohonnya, Seharusnya Jangan Cemara, Kurma Lebih, Tepat</v>
      </c>
      <c r="H431" s="4" t="str">
        <f>IFERROR(__xludf.DUMMYFUNCTION("GOOGLETRANSLATE(D431,""en"",""id"")"),"Penghijauan di Pakistan Yang shalat Beroperasi pohonnya, Seharusnya Jangan cemara, kurma LEBIH Tepat ....")</f>
        <v>Penghijauan di Pakistan Yang shalat Beroperasi pohonnya, Seharusnya Jangan cemara, kurma LEBIH Tepat ....</v>
      </c>
    </row>
    <row r="432" ht="15.75" customHeight="1">
      <c r="A432" s="12">
        <v>54023.0</v>
      </c>
      <c r="B432" s="7">
        <v>43362.0</v>
      </c>
      <c r="C432" s="5" t="s">
        <v>1281</v>
      </c>
      <c r="D432" s="5" t="s">
        <v>1282</v>
      </c>
      <c r="E432" s="4" t="s">
        <v>1283</v>
      </c>
      <c r="G432" s="4" t="str">
        <f>IFERROR(__xludf.DUMMYFUNCTION("GOOGLETRANSLATE(C432,""en"",""id"")"),"Heboh soal Prasasti SBY, Begini Sejarah Bandara Lombok")</f>
        <v>Heboh soal Prasasti SBY, Begini Sejarah Bandara Lombok</v>
      </c>
      <c r="H432" s="4" t="str">
        <f>IFERROR(__xludf.DUMMYFUNCTION("GOOGLETRANSLATE(D432,""en"",""id"")"),"“Pak Jokowi, apakah Andari TIDAK Punya rasa malu mau mengganti prasasti Bandara Lombok DENGAN prasasti baru bertandatangan Andari?
 Penyanyi Video SBY meresmikan Membangun dab meresmikan Bandara Lombok”.")</f>
        <v>“Pak Jokowi, apakah Andari TIDAK Punya rasa malu mau mengganti prasasti Bandara Lombok DENGAN prasasti baru bertandatangan Andari?
 Penyanyi Video SBY meresmikan Membangun dab meresmikan Bandara Lombok”.</v>
      </c>
    </row>
    <row r="433" ht="15.75" customHeight="1">
      <c r="A433" s="1">
        <v>57723.0</v>
      </c>
      <c r="B433" s="3">
        <v>44036.0</v>
      </c>
      <c r="C433" s="1" t="s">
        <v>1284</v>
      </c>
      <c r="D433" s="1" t="s">
        <v>1285</v>
      </c>
      <c r="E433" s="4" t="s">
        <v>1286</v>
      </c>
      <c r="G433" s="4" t="str">
        <f>IFERROR(__xludf.DUMMYFUNCTION("GOOGLETRANSLATE(C433,""en"",""id"")"),"PT Perlengkapan Medis di Rumah Untuk Hadapi Covid-19")</f>
        <v>PT Perlengkapan Medis di Rumah Untuk Hadapi Covid-19</v>
      </c>
      <c r="H433" s="4" t="str">
        <f>IFERROR(__xludf.DUMMYFUNCTION("GOOGLETRANSLATE(D433,""en"",""id"")"),"Beberapa tips: Kit Medis Covid Diperlukan dirumah:")</f>
        <v>Beberapa tips: Kit Medis Covid Diperlukan dirumah:</v>
      </c>
    </row>
    <row r="434" ht="15.75" customHeight="1">
      <c r="A434" s="1">
        <v>57910.0</v>
      </c>
      <c r="B434" s="3">
        <v>44019.0</v>
      </c>
      <c r="C434" s="1" t="s">
        <v>1287</v>
      </c>
      <c r="D434" s="1" t="s">
        <v>1288</v>
      </c>
      <c r="E434" s="4" t="s">
        <v>1289</v>
      </c>
      <c r="G434" s="4" t="str">
        <f>IFERROR(__xludf.DUMMYFUNCTION("GOOGLETRANSLATE(C434,""en"",""id"")"),"Erdogan: JIKA Joko Widodo TIDAK Terjun Ke Politik, Maka Para Penjahatlah Yang Akan Mengisinya")</f>
        <v>Erdogan: JIKA Joko Widodo TIDAK Terjun Ke Politik, Maka Para Penjahatlah Yang Akan Mengisinya</v>
      </c>
      <c r="H434" s="4" t="str">
        <f>IFERROR(__xludf.DUMMYFUNCTION("GOOGLETRANSLATE(D434,""en"",""id"")"),"JIKA Joko Widodo TIDAK Terjun Ke Politik, Maka Para Penjahatlah Yang Akan Mengisinya")</f>
        <v>JIKA Joko Widodo TIDAK Terjun Ke Politik, Maka Para Penjahatlah Yang Akan Mengisinya</v>
      </c>
    </row>
    <row r="435" ht="15.75" customHeight="1">
      <c r="A435" s="6">
        <v>62224.0</v>
      </c>
      <c r="B435" s="7">
        <v>43361.0</v>
      </c>
      <c r="C435" s="5" t="s">
        <v>1290</v>
      </c>
      <c r="D435" s="1" t="s">
        <v>1291</v>
      </c>
      <c r="E435" s="4" t="s">
        <v>1292</v>
      </c>
      <c r="G435" s="4" t="str">
        <f>IFERROR(__xludf.DUMMYFUNCTION("GOOGLETRANSLATE(C435,""en"",""id"")"),"Tentara Cina Sudah berada di Indonesia")</f>
        <v>Tentara Cina Sudah berada di Indonesia</v>
      </c>
      <c r="H435" s="4" t="str">
        <f>IFERROR(__xludf.DUMMYFUNCTION("GOOGLETRANSLATE(D435,""en"",""id"")"),"Info Penting!
 Tentara Cina Sudah berada di Indonesia’
 Bersiaplah JIKA Terjadi apa2 Nanti.")</f>
        <v>Info Penting!
 Tentara Cina Sudah berada di Indonesia’
 Bersiaplah JIKA Terjadi apa2 Nanti.</v>
      </c>
    </row>
    <row r="436" ht="15.75" customHeight="1">
      <c r="A436" s="6">
        <v>70579.0</v>
      </c>
      <c r="B436" s="6" t="s">
        <v>1293</v>
      </c>
      <c r="C436" s="5" t="s">
        <v>1294</v>
      </c>
      <c r="D436" s="5" t="s">
        <v>1295</v>
      </c>
      <c r="E436" s="4" t="s">
        <v>1296</v>
      </c>
      <c r="G436" s="4" t="str">
        <f>IFERROR(__xludf.DUMMYFUNCTION("GOOGLETRANSLATE(C436,""en"",""id"")"),"Narasi Kejadian Aneh tp Nyata di Video Potongan Daging Yang Masih berkedut")</f>
        <v>Narasi Kejadian Aneh tp Nyata di Video Potongan Daging Yang Masih berkedut</v>
      </c>
      <c r="H436" s="4" t="str">
        <f>IFERROR(__xludf.DUMMYFUNCTION("GOOGLETRANSLATE(D436,""en"",""id"")"),"Subhanallah ...
 Kejadian Aneh tp Nyata didusun Kami ...")</f>
        <v>Subhanallah ...
 Kejadian Aneh tp Nyata didusun Kami ...</v>
      </c>
    </row>
    <row r="437" ht="15.75" customHeight="1">
      <c r="A437" s="1">
        <v>72868.0</v>
      </c>
      <c r="B437" s="3">
        <v>42782.0</v>
      </c>
      <c r="C437" s="1" t="s">
        <v>1297</v>
      </c>
      <c r="D437" s="5" t="s">
        <v>1298</v>
      </c>
      <c r="E437" s="4" t="s">
        <v>1299</v>
      </c>
      <c r="G437" s="4" t="str">
        <f>IFERROR(__xludf.DUMMYFUNCTION("GOOGLETRANSLATE(C437,""en"",""id"")"),": KPU data Mengubah Ahokers dituding")</f>
        <v>: KPU data Mengubah Ahokers dituding</v>
      </c>
      <c r="H437" s="4" t="str">
        <f>IFERROR(__xludf.DUMMYFUNCTION("GOOGLETRANSLATE(D437,""en"",""id"")"),"KPU Ahokers dituding Mengubah data")</f>
        <v>KPU Ahokers dituding Mengubah data</v>
      </c>
    </row>
    <row r="438" ht="15.75" customHeight="1">
      <c r="A438" s="1">
        <v>80749.0</v>
      </c>
      <c r="B438" s="3">
        <v>42950.0</v>
      </c>
      <c r="C438" s="1" t="s">
        <v>1300</v>
      </c>
      <c r="D438" s="5" t="s">
        <v>1301</v>
      </c>
      <c r="E438" s="4" t="s">
        <v>1302</v>
      </c>
      <c r="G438" s="4" t="str">
        <f>IFERROR(__xludf.DUMMYFUNCTION("GOOGLETRANSLATE(C438,""en"",""id"")"),"Azab PADA yahudi di Israel")</f>
        <v>Azab PADA yahudi di Israel</v>
      </c>
      <c r="H438" s="4" t="str">
        <f>IFERROR(__xludf.DUMMYFUNCTION("GOOGLETRANSLATE(D438,""en"",""id"")"),"Sebuah video yang diunggah Tanggal 29 Juli Oleh akun Atas Nama Meli Abdillah, Bersama foto seperti SS WA Berisi Tulisan:
 “SEMENTARA rakyat Palestina menderita KARENA diserbu Tentara Israel demi mempertahankan Al Aqso, rakyat Israel pesta pora di Sebuah"&amp;" bar di Tel Aviv. Ketika sedang Berdansa, Tiba-Tiba tanah Terbuka Dan orang-orangutan tertelan MASUK Ke hearts. ALLAH SUDAH Murka DENGAN KAUM yahudi.”
 Saat di-capture, postingan Sudah dibagikan sebanyak 54.000 kali.")</f>
        <v>Sebuah video yang diunggah Tanggal 29 Juli Oleh akun Atas Nama Meli Abdillah, Bersama foto seperti SS WA Berisi Tulisan:
 “SEMENTARA rakyat Palestina menderita KARENA diserbu Tentara Israel demi mempertahankan Al Aqso, rakyat Israel pesta pora di Sebuah bar di Tel Aviv. Ketika sedang Berdansa, Tiba-Tiba tanah Terbuka Dan orang-orangutan tertelan MASUK Ke hearts. ALLAH SUDAH Murka DENGAN KAUM yahudi.”
 Saat di-capture, postingan Sudah dibagikan sebanyak 54.000 kali.</v>
      </c>
    </row>
    <row r="439" ht="15.75" customHeight="1">
      <c r="A439" s="1">
        <v>81769.0</v>
      </c>
      <c r="B439" s="3">
        <v>42406.0</v>
      </c>
      <c r="C439" s="1" t="s">
        <v>1303</v>
      </c>
      <c r="D439" s="5" t="s">
        <v>1304</v>
      </c>
      <c r="E439" s="4" t="s">
        <v>1305</v>
      </c>
      <c r="G439" s="4" t="str">
        <f>IFERROR(__xludf.DUMMYFUNCTION("GOOGLETRANSLATE(C439,""en"",""id"")"),"Warsito Dilarang melakukan Riset Kanker Oleh Pemerintah")</f>
        <v>Warsito Dilarang melakukan Riset Kanker Oleh Pemerintah</v>
      </c>
      <c r="H439" s="4" t="str">
        <f>IFERROR(__xludf.DUMMYFUNCTION("GOOGLETRANSLATE(D439,""en"",""id"")"),"Dipaksa risetnya Hentikan, KASUS Dr Warsito diduga KUAT Korban Kolusi Korporasi gede DENGAN Birokrat gatra.")</f>
        <v>Dipaksa risetnya Hentikan, KASUS Dr Warsito diduga KUAT Korban Kolusi Korporasi gede DENGAN Birokrat gatra.</v>
      </c>
    </row>
    <row r="440" ht="15.75" customHeight="1">
      <c r="A440" s="6">
        <v>86996.0</v>
      </c>
      <c r="B440" s="6" t="s">
        <v>1306</v>
      </c>
      <c r="C440" s="5" t="s">
        <v>1307</v>
      </c>
      <c r="D440" s="5" t="s">
        <v>1308</v>
      </c>
      <c r="E440" s="4" t="s">
        <v>1309</v>
      </c>
      <c r="G440" s="4" t="str">
        <f>IFERROR(__xludf.DUMMYFUNCTION("GOOGLETRANSLATE(C440,""en"",""id"")"),"Badai Pasir Terjadi KARENA Spanduk # 2019GantiPresiden")</f>
        <v>Badai Pasir Terjadi KARENA Spanduk # 2019GantiPresiden</v>
      </c>
      <c r="H440" s="4" t="str">
        <f>IFERROR(__xludf.DUMMYFUNCTION("GOOGLETRANSLATE(D440,""en"",""id"")"),"(Simak beberapa video yang Saat terjadinya badai pasir Hebat di Tanah suci Mekkah di Bawah Suami)")</f>
        <v>(Simak beberapa video yang Saat terjadinya badai pasir Hebat di Tanah suci Mekkah di Bawah Suami)</v>
      </c>
    </row>
    <row r="441" ht="15.75" customHeight="1">
      <c r="A441" s="6">
        <v>103559.0</v>
      </c>
      <c r="B441" s="7">
        <v>43304.0</v>
      </c>
      <c r="C441" s="5" t="s">
        <v>1310</v>
      </c>
      <c r="D441" s="5" t="s">
        <v>1311</v>
      </c>
      <c r="E441" s="4" t="s">
        <v>1312</v>
      </c>
      <c r="G441" s="4" t="str">
        <f>IFERROR(__xludf.DUMMYFUNCTION("GOOGLETRANSLATE(C441,""en"",""id"")"),"PT KCI mengklarifikasi Kabar Tiket Kertas Gratis di Stasiun Bogor PADA Senin 23 Juli 2018")</f>
        <v>PT KCI mengklarifikasi Kabar Tiket Kertas Gratis di Stasiun Bogor PADA Senin 23 Juli 2018</v>
      </c>
      <c r="H441" s="4" t="str">
        <f>IFERROR(__xludf.DUMMYFUNCTION("GOOGLETRANSLATE(D441,""en"",""id"")"),"Permintaan maaf khususnya di Kami Sampaikan ditunjukan kepada para pelanggan setia Kami,")</f>
        <v>Permintaan maaf khususnya di Kami Sampaikan ditunjukan kepada para pelanggan setia Kami,</v>
      </c>
    </row>
    <row r="442" ht="15.75" customHeight="1">
      <c r="A442" s="1">
        <v>106582.0</v>
      </c>
      <c r="B442" s="3">
        <v>44059.0</v>
      </c>
      <c r="C442" s="1" t="s">
        <v>1313</v>
      </c>
      <c r="D442" s="1" t="s">
        <v>1314</v>
      </c>
      <c r="E442" s="4" t="s">
        <v>1315</v>
      </c>
      <c r="G442" s="4" t="str">
        <f>IFERROR(__xludf.DUMMYFUNCTION("GOOGLETRANSLATE(C442,""en"",""id"")"),"Akun Media Sosial Palsu DENGAN Nama Bank BCA")</f>
        <v>Akun Media Sosial Palsu DENGAN Nama Bank BCA</v>
      </c>
      <c r="H442" s="4" t="str">
        <f>IFERROR(__xludf.DUMMYFUNCTION("GOOGLETRANSLATE(D442,""en"",""id"")"),"Goodlifebca
 • bca.co.id / dibikinsimpel
 • Akun Resmi Instagram PT. Bank Central Asia TBK
 • BCA Terdaftar &amp; Diawasi OJK
 • # Dibikinsimpel
 bit.ly/PembukaanRekeningOnlineIG")</f>
        <v>Goodlifebca
 • bca.co.id / dibikinsimpel
 • Akun Resmi Instagram PT. Bank Central Asia TBK
 • BCA Terdaftar &amp; Diawasi OJK
 • # Dibikinsimpel
 bit.ly/PembukaanRekeningOnlineIG</v>
      </c>
    </row>
    <row r="443" ht="15.75" customHeight="1">
      <c r="A443" s="1">
        <v>109909.0</v>
      </c>
      <c r="B443" s="3">
        <v>43595.0</v>
      </c>
      <c r="C443" s="1" t="s">
        <v>1316</v>
      </c>
      <c r="D443" s="9" t="s">
        <v>1317</v>
      </c>
      <c r="E443" s="4" t="s">
        <v>1318</v>
      </c>
      <c r="G443" s="4" t="str">
        <f>IFERROR(__xludf.DUMMYFUNCTION("GOOGLETRANSLATE(C443,""en"",""id"")"),"Permen Jeli Yang Dibuat DENGAN Gelatin Yang Berasal Dari Kulit Dan Tulang Hewan.")</f>
        <v>Permen Jeli Yang Dibuat DENGAN Gelatin Yang Berasal Dari Kulit Dan Tulang Hewan.</v>
      </c>
      <c r="H443" s="4" t="str">
        <f>IFERROR(__xludf.DUMMYFUNCTION("GOOGLETRANSLATE(D443,""en"",""id"")"),"Gummies ATAU JELLY CANDY ADALAH GELATIN BERBASIS CHEWY CANDY YANG DIBUAT OLEH BOILING KULIT tulang rawan dan TULANG DARI BINATANG")</f>
        <v>Gummies ATAU JELLY CANDY ADALAH GELATIN BERBASIS CHEWY CANDY YANG DIBUAT OLEH BOILING KULIT tulang rawan dan TULANG DARI BINATANG</v>
      </c>
    </row>
    <row r="444" ht="15.75" customHeight="1">
      <c r="A444" s="1">
        <v>116656.0</v>
      </c>
      <c r="B444" s="3">
        <v>43865.0</v>
      </c>
      <c r="C444" s="1" t="s">
        <v>1319</v>
      </c>
      <c r="D444" s="5" t="s">
        <v>1320</v>
      </c>
      <c r="E444" s="4" t="s">
        <v>1321</v>
      </c>
      <c r="G444" s="4" t="str">
        <f>IFERROR(__xludf.DUMMYFUNCTION("GOOGLETRANSLATE(C444,""en"",""id"")"),"Pedagang Cina ngamuk KARENA Jeruk TIDAK Laku Akibat Wabah Corona")</f>
        <v>Pedagang Cina ngamuk KARENA Jeruk TIDAK Laku Akibat Wabah Corona</v>
      </c>
      <c r="H444" s="4" t="str">
        <f>IFERROR(__xludf.DUMMYFUNCTION("GOOGLETRANSLATE(D444,""en"",""id"")"),"Hahahaa .. Di malaysia..cina ngamuk..krn jerukny ngga ada yg laku.
 Gimana DENGAN di Indonesia ?? Mulai Sekarang Jangan beli apapun Produk Milik orangutan china ..
 Ayo viralkan")</f>
        <v>Hahahaa .. Di malaysia..cina ngamuk..krn jerukny ngga ada yg laku.
 Gimana DENGAN di Indonesia ?? Mulai Sekarang Jangan beli apapun Produk Milik orangutan china ..
 Ayo viralkan</v>
      </c>
    </row>
    <row r="445" ht="15.75" customHeight="1">
      <c r="A445" s="1">
        <v>121702.0</v>
      </c>
      <c r="B445" s="3">
        <v>42959.0</v>
      </c>
      <c r="C445" s="1" t="s">
        <v>1322</v>
      </c>
      <c r="D445" s="5" t="s">
        <v>1323</v>
      </c>
      <c r="E445" s="4" t="s">
        <v>1324</v>
      </c>
      <c r="G445" s="4" t="str">
        <f>IFERROR(__xludf.DUMMYFUNCTION("GOOGLETRANSLATE(C445,""en"",""id"")"),"Setya Novanto AKAN Bacakan TEKS Proklamasi")</f>
        <v>Setya Novanto AKAN Bacakan TEKS Proklamasi</v>
      </c>
      <c r="H445" s="4" t="str">
        <f>IFERROR(__xludf.DUMMYFUNCTION("GOOGLETRANSLATE(D445,""en"",""id"")"),"Hancur Sudah tananan berbangsa .. Tersangka baca Teks proklamasi hearts Upacara Resmi di Istana Negara")</f>
        <v>Hancur Sudah tananan berbangsa .. Tersangka baca Teks proklamasi hearts Upacara Resmi di Istana Negara</v>
      </c>
    </row>
    <row r="446" ht="15.75" customHeight="1">
      <c r="A446" s="6">
        <v>127769.0</v>
      </c>
      <c r="B446" s="7">
        <v>43360.0</v>
      </c>
      <c r="C446" s="5" t="s">
        <v>1325</v>
      </c>
      <c r="D446" s="5" t="s">
        <v>1326</v>
      </c>
      <c r="E446" s="4" t="s">
        <v>1327</v>
      </c>
      <c r="G446" s="4" t="str">
        <f>IFERROR(__xludf.DUMMYFUNCTION("GOOGLETRANSLATE(C446,""en"",""id"")"),"Divisi Humas Polri Klarifikasi Terkait Pesan Berantai Paket Gelap COD Dari Cina")</f>
        <v>Divisi Humas Polri Klarifikasi Terkait Pesan Berantai Paket Gelap COD Dari Cina</v>
      </c>
      <c r="H446" s="4" t="str">
        <f>IFERROR(__xludf.DUMMYFUNCTION("GOOGLETRANSLATE(D446,""en"",""id"")"),"Di Jogja Mulai ADA paket Gelap ditujukan Ke toko2 / Rumah Terus jd Sasaran ....
 akan MENERIMA COD Dari Cina seperti ITU. Kalau kitd Bilang TIDAK merasa Pesan, Maka ktp akan dipinjam Dan difoto Oleh pembawa paket, dg Alasan untuk review Konfirmasi Ke Cina"&amp;" Katanya ...")</f>
        <v>Di Jogja Mulai ADA paket Gelap ditujukan Ke toko2 / Rumah Terus jd Sasaran ....
 akan MENERIMA COD Dari Cina seperti ITU. Kalau kitd Bilang TIDAK merasa Pesan, Maka ktp akan dipinjam Dan difoto Oleh pembawa paket, dg Alasan untuk review Konfirmasi Ke Cina Katanya ...</v>
      </c>
    </row>
    <row r="447" ht="15.75" customHeight="1">
      <c r="A447" s="1">
        <v>128800.0</v>
      </c>
      <c r="B447" s="3">
        <v>43185.0</v>
      </c>
      <c r="C447" s="1" t="s">
        <v>1328</v>
      </c>
      <c r="D447" s="5" t="s">
        <v>1329</v>
      </c>
      <c r="E447" s="4" t="s">
        <v>1330</v>
      </c>
      <c r="G447" s="4" t="str">
        <f>IFERROR(__xludf.DUMMYFUNCTION("GOOGLETRANSLATE(C447,""en"",""id"")"),"Kontroler PS Terbuat DARI Hidung ANJING")</f>
        <v>Kontroler PS Terbuat DARI Hidung ANJING</v>
      </c>
      <c r="H447" s="4" t="str">
        <f>IFERROR(__xludf.DUMMYFUNCTION("GOOGLETRANSLATE(D447,""en"",""id"")"),"Tahukah Anda JIKA Microsoft sebenarnya using hidung anjing sebagai Bahan untuk review Pembuatan thumbstick PADA pengontrol GameCube? Jadi JIKA Andari mempunyai doa pengontrol, Maka Dibutuhkan doa anjing untuk review can memproduksi Benda tersebut.")</f>
        <v>Tahukah Anda JIKA Microsoft sebenarnya using hidung anjing sebagai Bahan untuk review Pembuatan thumbstick PADA pengontrol GameCube? Jadi JIKA Andari mempunyai doa pengontrol, Maka Dibutuhkan doa anjing untuk review can memproduksi Benda tersebut.</v>
      </c>
    </row>
    <row r="448" ht="15.75" customHeight="1">
      <c r="A448" s="1">
        <v>129074.0</v>
      </c>
      <c r="B448" s="3">
        <v>43137.0</v>
      </c>
      <c r="C448" s="1" t="s">
        <v>1331</v>
      </c>
      <c r="D448" s="5" t="s">
        <v>1332</v>
      </c>
      <c r="E448" s="4" t="s">
        <v>1333</v>
      </c>
      <c r="G448" s="4" t="str">
        <f>IFERROR(__xludf.DUMMYFUNCTION("GOOGLETRANSLATE(C448,""en"",""id"")"),"Poster Undangan Tahlilan Terbuka Untuk Guru Budi")</f>
        <v>Poster Undangan Tahlilan Terbuka Untuk Guru Budi</v>
      </c>
      <c r="H448" s="4" t="str">
        <f>IFERROR(__xludf.DUMMYFUNCTION("GOOGLETRANSLATE(D448,""en"",""id"")"),"Selamat pagi Teman-teman. Kami information ajakan aksi Solidaritas untuk review (Alm) Budi di Lapangan Polres sampang Adalah HOAX. Polres sampang TIDAK PERNAH mengadakan activities tersebut. Jadilah samrt netizen")</f>
        <v>Selamat pagi Teman-teman. Kami information ajakan aksi Solidaritas untuk review (Alm) Budi di Lapangan Polres sampang Adalah HOAX. Polres sampang TIDAK PERNAH mengadakan activities tersebut. Jadilah samrt netizen</v>
      </c>
    </row>
    <row r="449" ht="15.75" customHeight="1">
      <c r="A449" s="6">
        <v>135944.0</v>
      </c>
      <c r="B449" s="7">
        <v>43362.0</v>
      </c>
      <c r="C449" s="5" t="s">
        <v>1334</v>
      </c>
      <c r="D449" s="5" t="s">
        <v>1335</v>
      </c>
      <c r="E449" s="4" t="s">
        <v>1336</v>
      </c>
      <c r="G449" s="4" t="str">
        <f>IFERROR(__xludf.DUMMYFUNCTION("GOOGLETRANSLATE(C449,""en"",""id"")"),"Inasgoc Bantah Belum Bayar Honor Penari Rato Jaroeh di Asian Games 2018")</f>
        <v>Inasgoc Bantah Belum Bayar Honor Penari Rato Jaroeh di Asian Games 2018</v>
      </c>
      <c r="H449" s="4" t="str">
        <f>IFERROR(__xludf.DUMMYFUNCTION("GOOGLETRANSLATE(D449,""en"",""id"")"),"“Untuk masalah Imbalan Bagi para penari Rato Jaroeh, Inasgoc Sudah Berhubungan DENGAN sekolah masing - masing. Kami TIDAK Ikut campur DENGAN pengaturan sekolah internal,”ujar Sekretaris Jenderal Inasgoc Indonesia, Eris Heryanto, Selasa (18/9).")</f>
        <v>“Untuk masalah Imbalan Bagi para penari Rato Jaroeh, Inasgoc Sudah Berhubungan DENGAN sekolah masing - masing. Kami TIDAK Ikut campur DENGAN pengaturan sekolah internal,”ujar Sekretaris Jenderal Inasgoc Indonesia, Eris Heryanto, Selasa (18/9).</v>
      </c>
    </row>
    <row r="450" ht="15.75" customHeight="1">
      <c r="A450" s="1">
        <v>139030.0</v>
      </c>
      <c r="B450" s="3">
        <v>42537.0</v>
      </c>
      <c r="C450" s="1" t="s">
        <v>1337</v>
      </c>
      <c r="D450" s="5" t="s">
        <v>1338</v>
      </c>
      <c r="E450" s="4" t="s">
        <v>1339</v>
      </c>
      <c r="G450" s="4" t="str">
        <f>IFERROR(__xludf.DUMMYFUNCTION("GOOGLETRANSLATE(C450,""en"",""id"")"),": Pemerintah Cabut Perda Bernuansa Syariah")</f>
        <v>: Pemerintah Cabut Perda Bernuansa Syariah</v>
      </c>
      <c r="H450" s="4" t="str">
        <f>IFERROR(__xludf.DUMMYFUNCTION("GOOGLETRANSLATE(D450,""en"",""id"")"),"Pemerintah Cabut Perda Bernuansa Syariah")</f>
        <v>Pemerintah Cabut Perda Bernuansa Syariah</v>
      </c>
    </row>
    <row r="451" ht="15.75" customHeight="1">
      <c r="A451" s="6">
        <v>144540.0</v>
      </c>
      <c r="B451" s="7">
        <v>43299.0</v>
      </c>
      <c r="C451" s="5" t="s">
        <v>1340</v>
      </c>
      <c r="D451" s="5" t="s">
        <v>1341</v>
      </c>
      <c r="E451" s="4" t="s">
        <v>1342</v>
      </c>
      <c r="G451" s="4" t="str">
        <f>IFERROR(__xludf.DUMMYFUNCTION("GOOGLETRANSLATE(C451,""en"",""id"")"),"Klarifikasi differences Mandiri TENTANG beredarnya Surat Pernyataan Dari Bank Rekening Sofyan Basir Sebesar Rp 104 Triliun")</f>
        <v>Klarifikasi differences Mandiri TENTANG beredarnya Surat Pernyataan Dari Bank Rekening Sofyan Basir Sebesar Rp 104 Triliun</v>
      </c>
      <c r="H451" s="4" t="str">
        <f>IFERROR(__xludf.DUMMYFUNCTION("GOOGLETRANSLATE(D451,""en"",""id"")"),"Bertanggungjawab differences Penempatan Saldo Rekening nomor 125-00-0438914-4")</f>
        <v>Bertanggungjawab differences Penempatan Saldo Rekening nomor 125-00-0438914-4</v>
      </c>
    </row>
    <row r="452" ht="15.75" customHeight="1">
      <c r="A452" s="1">
        <v>147947.0</v>
      </c>
      <c r="B452" s="3">
        <v>44025.0</v>
      </c>
      <c r="C452" s="1" t="s">
        <v>1343</v>
      </c>
      <c r="D452" s="1" t="s">
        <v>1344</v>
      </c>
      <c r="E452" s="4" t="s">
        <v>1345</v>
      </c>
      <c r="G452" s="4" t="str">
        <f>IFERROR(__xludf.DUMMYFUNCTION("GOOGLETRANSLATE(C452,""en"",""id"")"),"Nasi Padang Menjadi Sumber Penularan Covid-19")</f>
        <v>Nasi Padang Menjadi Sumber Penularan Covid-19</v>
      </c>
      <c r="H452" s="4" t="str">
        <f>IFERROR(__xludf.DUMMYFUNCTION("GOOGLETRANSLATE(D452,""en"",""id"")"),"Nasi Padang Sumber penularan virus Covid-19. Coba Bayangi tiap meja Negara tamu2 mkn dak Habis sisa2 dikembalikan Lagi Dan di sajikan tertinggal Ke Tamu berikutnya! pun demikian yg bungkus also bekas2 udara liur tamu2 yg mungkin ada yg virus corona? biasa"&amp;" Selesai mkn tamu2 ngobrol2 dulu Dan Hidangan di meja Negara blm diangkat? hujan rintik2 lah di Hidangan tsb. memucat Rentang penularan virus Corola.")</f>
        <v>Nasi Padang Sumber penularan virus Covid-19. Coba Bayangi tiap meja Negara tamu2 mkn dak Habis sisa2 dikembalikan Lagi Dan di sajikan tertinggal Ke Tamu berikutnya! pun demikian yg bungkus also bekas2 udara liur tamu2 yg mungkin ada yg virus corona? biasa Selesai mkn tamu2 ngobrol2 dulu Dan Hidangan di meja Negara blm diangkat? hujan rintik2 lah di Hidangan tsb. memucat Rentang penularan virus Corola.</v>
      </c>
    </row>
    <row r="453" ht="15.75" customHeight="1">
      <c r="A453" s="1">
        <v>148834.0</v>
      </c>
      <c r="B453" s="3">
        <v>43934.0</v>
      </c>
      <c r="C453" s="1" t="s">
        <v>1346</v>
      </c>
      <c r="D453" s="1" t="s">
        <v>1346</v>
      </c>
      <c r="E453" s="4" t="s">
        <v>1347</v>
      </c>
      <c r="G453" s="4" t="str">
        <f>IFERROR(__xludf.DUMMYFUNCTION("GOOGLETRANSLATE(C453,""en"",""id"")"),"Akun Instagram mengatasnamakan BNPB Minta Sumbangan Dana")</f>
        <v>Akun Instagram mengatasnamakan BNPB Minta Sumbangan Dana</v>
      </c>
      <c r="H453" s="4" t="str">
        <f>IFERROR(__xludf.DUMMYFUNCTION("GOOGLETRANSLATE(D453,""en"",""id"")"),"Akun Instagram mengatasnamakan BNPB Minta Sumbangan Dana")</f>
        <v>Akun Instagram mengatasnamakan BNPB Minta Sumbangan Dana</v>
      </c>
    </row>
    <row r="454" ht="15.75" customHeight="1">
      <c r="A454" s="6">
        <v>152480.0</v>
      </c>
      <c r="B454" s="6" t="s">
        <v>387</v>
      </c>
      <c r="C454" s="5" t="s">
        <v>1348</v>
      </c>
      <c r="D454" s="5" t="s">
        <v>1349</v>
      </c>
      <c r="E454" s="4" t="s">
        <v>1350</v>
      </c>
      <c r="G454" s="4" t="str">
        <f>IFERROR(__xludf.DUMMYFUNCTION("GOOGLETRANSLATE(C454,""en"",""id"")"),"Ternyata aksi ganti Presiden Bergabung Pemberontakan di Aceh")</f>
        <v>Ternyata aksi ganti Presiden Bergabung Pemberontakan di Aceh</v>
      </c>
      <c r="H454" s="4" t="str">
        <f>IFERROR(__xludf.DUMMYFUNCTION("GOOGLETRANSLATE(D454,""en"",""id"")"),"Aksi pemberontak # 2019GantiPresiden Sangat membahayakan Ancaman Indonesia Ternyata aksi ganti Presiden Bergabung Pemberontakan di Aceh Bernama gam Kepolisian Dan TNI Kami mohon jaga gatra Kami Yang tercinta Suami")</f>
        <v>Aksi pemberontak # 2019GantiPresiden Sangat membahayakan Ancaman Indonesia Ternyata aksi ganti Presiden Bergabung Pemberontakan di Aceh Bernama gam Kepolisian Dan TNI Kami mohon jaga gatra Kami Yang tercinta Suami</v>
      </c>
    </row>
    <row r="455" ht="15.75" customHeight="1">
      <c r="A455" s="1">
        <v>154172.0</v>
      </c>
      <c r="B455" s="3">
        <v>43048.0</v>
      </c>
      <c r="C455" s="1" t="s">
        <v>1351</v>
      </c>
      <c r="D455" s="1" t="s">
        <v>1352</v>
      </c>
      <c r="E455" s="4" t="s">
        <v>1353</v>
      </c>
      <c r="G455" s="4" t="str">
        <f>IFERROR(__xludf.DUMMYFUNCTION("GOOGLETRANSLATE(C455,""en"",""id"")"),"VIDEO KERUSUHAN Akibat Razia ZEBRA")</f>
        <v>VIDEO KERUSUHAN Akibat Razia ZEBRA</v>
      </c>
      <c r="H455" s="4" t="str">
        <f>IFERROR(__xludf.DUMMYFUNCTION("GOOGLETRANSLATE(D455,""en"",""id"")"),"Penyanyi Asli Indonesia. Akibat Razia Zebra”")</f>
        <v>Penyanyi Asli Indonesia. Akibat Razia Zebra”</v>
      </c>
    </row>
    <row r="456" ht="15.75" customHeight="1">
      <c r="A456" s="1">
        <v>158361.0</v>
      </c>
      <c r="B456" s="3">
        <v>43731.0</v>
      </c>
      <c r="C456" s="1" t="s">
        <v>1354</v>
      </c>
      <c r="D456" s="5" t="s">
        <v>1355</v>
      </c>
      <c r="E456" s="4" t="s">
        <v>1356</v>
      </c>
      <c r="G456" s="4" t="str">
        <f>IFERROR(__xludf.DUMMYFUNCTION("GOOGLETRANSLATE(C456,""en"",""id"")"),"Semoga Apa Yang Dikatakan Bang Hotman Jadi Kenyataan")</f>
        <v>Semoga Apa Yang Dikatakan Bang Hotman Jadi Kenyataan</v>
      </c>
      <c r="H456" s="4" t="str">
        <f>IFERROR(__xludf.DUMMYFUNCTION("GOOGLETRANSLATE(D456,""en"",""id"")"),"Smoga ap yg dktakan BNG Hotman mnjadi knyataan ... nga sabar nunggux😊
 (Disertai tangkapan Layar Mengenai Klaim MPR akan melantik Prabowo PADA Oktober 2019).")</f>
        <v>Smoga ap yg dktakan BNG Hotman mnjadi knyataan ... nga sabar nunggux😊
 (Disertai tangkapan Layar Mengenai Klaim MPR akan melantik Prabowo PADA Oktober 2019).</v>
      </c>
    </row>
    <row r="457" ht="15.75" customHeight="1">
      <c r="A457" s="6">
        <v>160644.0</v>
      </c>
      <c r="B457" s="6" t="s">
        <v>1357</v>
      </c>
      <c r="C457" s="5" t="s">
        <v>1358</v>
      </c>
      <c r="D457" s="5" t="s">
        <v>1359</v>
      </c>
      <c r="E457" s="4" t="s">
        <v>1360</v>
      </c>
      <c r="G457" s="4" t="str">
        <f>IFERROR(__xludf.DUMMYFUNCTION("GOOGLETRANSLATE(C457,""en"",""id"")"),"Pak SBY Dan Istri PERNAH mengunjungi Lahan Kota Langit")</f>
        <v>Pak SBY Dan Istri PERNAH mengunjungi Lahan Kota Langit</v>
      </c>
      <c r="H457" s="4" t="str">
        <f>IFERROR(__xludf.DUMMYFUNCTION("GOOGLETRANSLATE(D457,""en"",""id"")"),"“Pak Susilo Bambang Yudhoyono Dan Istri PERNAH mengunjungi Lahan Kota Langit karna Terkenal DENGAN hasil bumi sayuran Dan palawija Yang Melimpah ruah Yang Masih dikenal DENGAN Sarongge Sekarang Sarongge Di Merek Menjadi #KotaLangit”")</f>
        <v>“Pak Susilo Bambang Yudhoyono Dan Istri PERNAH mengunjungi Lahan Kota Langit karna Terkenal DENGAN hasil bumi sayuran Dan palawija Yang Melimpah ruah Yang Masih dikenal DENGAN Sarongge Sekarang Sarongge Di Merek Menjadi #KotaLangit”</v>
      </c>
    </row>
    <row r="458" ht="15.75" customHeight="1">
      <c r="A458" s="1">
        <v>164369.0</v>
      </c>
      <c r="B458" s="3">
        <v>44022.0</v>
      </c>
      <c r="C458" s="1" t="s">
        <v>1361</v>
      </c>
      <c r="D458" s="1" t="s">
        <v>1362</v>
      </c>
      <c r="E458" s="4" t="s">
        <v>1363</v>
      </c>
      <c r="G458" s="4" t="str">
        <f>IFERROR(__xludf.DUMMYFUNCTION("GOOGLETRANSLATE(C458,""en"",""id"")"),"Foto Wapres Maruf DENGAN Narasi Dirinya Diajari Nipu Oleh Presiden Jokowi")</f>
        <v>Foto Wapres Maruf DENGAN Narasi Dirinya Diajari Nipu Oleh Presiden Jokowi</v>
      </c>
      <c r="H458" s="4" t="str">
        <f>IFERROR(__xludf.DUMMYFUNCTION("GOOGLETRANSLATE(D458,""en"",""id"")"),"KALO Urusan NIPU RAKYAT Jokowi AHLINYA SAYA JUGA DIAJARINYA Sekarang SUDAH LANCAR")</f>
        <v>KALO Urusan NIPU RAKYAT Jokowi AHLINYA SAYA JUGA DIAJARINYA Sekarang SUDAH LANCAR</v>
      </c>
    </row>
    <row r="459" ht="15.75" customHeight="1">
      <c r="A459" s="1">
        <v>168171.0</v>
      </c>
      <c r="B459" s="3">
        <v>43455.0</v>
      </c>
      <c r="C459" s="1" t="s">
        <v>1364</v>
      </c>
      <c r="D459" s="1" t="s">
        <v>1365</v>
      </c>
      <c r="E459" s="4" t="s">
        <v>1366</v>
      </c>
      <c r="G459" s="4" t="str">
        <f>IFERROR(__xludf.DUMMYFUNCTION("GOOGLETRANSLATE(C459,""en"",""id"")"),"NUNGGAK BPJS TAK BISA Urus SIM-STNK, parties TERKAIT BERIKAN Klarifikasi")</f>
        <v>NUNGGAK BPJS TAK BISA Urus SIM-STNK, parties TERKAIT BERIKAN Klarifikasi</v>
      </c>
      <c r="H459" s="4" t="str">
        <f>IFERROR(__xludf.DUMMYFUNCTION("GOOGLETRANSLATE(D459,""en"",""id"")"),"Penduduk Yang Belum mendaftarkan Diri Dan ANGGOTA keluarganya Penghasilan kena pajak Tanggal 1 Januari 2019 dikenakan sanksi administrasi Berupa PENCABUTAN LAYANAN PUBLIK Tertentu, meliputi:")</f>
        <v>Penduduk Yang Belum mendaftarkan Diri Dan ANGGOTA keluarganya Penghasilan kena pajak Tanggal 1 Januari 2019 dikenakan sanksi administrasi Berupa PENCABUTAN LAYANAN PUBLIK Tertentu, meliputi:</v>
      </c>
    </row>
    <row r="460" ht="15.75" customHeight="1">
      <c r="A460" s="1">
        <v>170508.0</v>
      </c>
      <c r="B460" s="3">
        <v>43055.0</v>
      </c>
      <c r="C460" s="1" t="s">
        <v>1367</v>
      </c>
      <c r="D460" s="1" t="s">
        <v>1368</v>
      </c>
      <c r="E460" s="4" t="s">
        <v>1369</v>
      </c>
      <c r="G460" s="4" t="str">
        <f>IFERROR(__xludf.DUMMYFUNCTION("GOOGLETRANSLATE(C460,""en"",""id"")"),"HOAX CTO TRAVELOKA MENDUKUNG AKSI walkout Ananda Sukarlan DI ACARA Kolese Kanisius")</f>
        <v>HOAX CTO TRAVELOKA MENDUKUNG AKSI walkout Ananda Sukarlan DI ACARA Kolese Kanisius</v>
      </c>
      <c r="H460" s="4" t="str">
        <f>IFERROR(__xludf.DUMMYFUNCTION("GOOGLETRANSLATE(D460,""en"",""id"")"),"CTO TRAVELOKA MENDUKUNG AKSI walkout Ananda Sukarlan DI ACARA Kolese Kanisius
.")</f>
        <v>CTO TRAVELOKA MENDUKUNG AKSI walkout Ananda Sukarlan DI ACARA Kolese Kanisius
.</v>
      </c>
    </row>
    <row r="461" ht="15.75" customHeight="1">
      <c r="A461" s="1">
        <v>172130.0</v>
      </c>
      <c r="B461" s="3">
        <v>44058.0</v>
      </c>
      <c r="C461" s="1" t="s">
        <v>1370</v>
      </c>
      <c r="D461" s="1" t="s">
        <v>1371</v>
      </c>
      <c r="E461" s="4" t="s">
        <v>1372</v>
      </c>
      <c r="G461" s="4" t="str">
        <f>IFERROR(__xludf.DUMMYFUNCTION("GOOGLETRANSLATE(C461,""en"",""id"")"),"Foto Putri Presiden Rusia Vladimir Putin, Orang Pertama Yang Sudah Divaksin Mencari Google Artikel Vaksin Tim Kedokteran Rusia")</f>
        <v>Foto Putri Presiden Rusia Vladimir Putin, Orang Pertama Yang Sudah Divaksin Mencari Google Artikel Vaksin Tim Kedokteran Rusia</v>
      </c>
      <c r="H461" s="4" t="str">
        <f>IFERROR(__xludf.DUMMYFUNCTION("GOOGLETRANSLATE(D461,""en"",""id"")"),"Putri Presiden Rusia Vladimir Putin ... orangutan Pertama yg sdh divaksin dgn Vaksin yg ditemukan Oleh tim kedokteran #Rusia, Vaksin Bukan Buatan Cina😝 Dan Penyanyi keteladanan Seorang Pemimpin gatra yg Berani ambil Resiko, putrinya divaksin terlebih PT "&amp;"KARYA CIPTA PUTRA SEBELUM di vaksinkan Ke rakyatnya ... 👍👍👍")</f>
        <v>Putri Presiden Rusia Vladimir Putin ... orangutan Pertama yg sdh divaksin dgn Vaksin yg ditemukan Oleh tim kedokteran #Rusia, Vaksin Bukan Buatan Cina😝 Dan Penyanyi keteladanan Seorang Pemimpin gatra yg Berani ambil Resiko, putrinya divaksin terlebih PT KARYA CIPTA PUTRA SEBELUM di vaksinkan Ke rakyatnya ... 👍👍👍</v>
      </c>
    </row>
    <row r="462" ht="15.75" customHeight="1">
      <c r="A462" s="1">
        <v>172291.0</v>
      </c>
      <c r="B462" s="3">
        <v>44046.0</v>
      </c>
      <c r="C462" s="1" t="s">
        <v>1373</v>
      </c>
      <c r="D462" s="1" t="s">
        <v>1374</v>
      </c>
      <c r="E462" s="4" t="s">
        <v>1375</v>
      </c>
      <c r="G462" s="4" t="str">
        <f>IFERROR(__xludf.DUMMYFUNCTION("GOOGLETRANSLATE(C462,""en"",""id"")"),"Tiba Tiba Jadi spt .... mau ngemis Suara muslim .... gak malu .....")</f>
        <v>Tiba Tiba Jadi spt .... mau ngemis Suara muslim .... gak malu .....</v>
      </c>
      <c r="H462" s="4" t="str">
        <f>IFERROR(__xludf.DUMMYFUNCTION("GOOGLETRANSLATE(D462,""en"",""id"")"),"Tiba Tiba Jadi spt ... .mau ngemis Suara muslim ... .gak malu ... ..,")</f>
        <v>Tiba Tiba Jadi spt ... .mau ngemis Suara muslim ... .gak malu ... ..,</v>
      </c>
    </row>
    <row r="463" ht="15.75" customHeight="1">
      <c r="A463" s="1">
        <v>188848.0</v>
      </c>
      <c r="B463" s="3">
        <v>44032.0</v>
      </c>
      <c r="C463" s="1" t="s">
        <v>1376</v>
      </c>
      <c r="D463" s="1" t="s">
        <v>1377</v>
      </c>
      <c r="E463" s="4" t="s">
        <v>1378</v>
      </c>
      <c r="G463" s="4" t="str">
        <f>IFERROR(__xludf.DUMMYFUNCTION("GOOGLETRANSLATE(C463,""en"",""id"")"),"Foto Massa Sudah Tumpah Ruah Mengepung Gedung DPR Terkait RUU HIP")</f>
        <v>Foto Massa Sudah Tumpah Ruah Mengepung Gedung DPR Terkait RUU HIP</v>
      </c>
      <c r="H463" s="4" t="str">
        <f>IFERROR(__xludf.DUMMYFUNCTION("GOOGLETRANSLATE(D463,""en"",""id"")"),"Semoga RUU HIP ATAU diganti DENGAN nama di apapun berkas tidak ditemukan, Massa Rakyat Sudah tumpah ruah mengepung Gedung DPR Dari Depan Dan Belakang,")</f>
        <v>Semoga RUU HIP ATAU diganti DENGAN nama di apapun berkas tidak ditemukan, Massa Rakyat Sudah tumpah ruah mengepung Gedung DPR Dari Depan Dan Belakang,</v>
      </c>
    </row>
    <row r="464" ht="15.75" customHeight="1">
      <c r="A464" s="1">
        <v>191439.0</v>
      </c>
      <c r="B464" s="3">
        <v>43669.0</v>
      </c>
      <c r="C464" s="1" t="s">
        <v>1379</v>
      </c>
      <c r="D464" s="5" t="s">
        <v>1380</v>
      </c>
      <c r="E464" s="4" t="s">
        <v>1381</v>
      </c>
      <c r="G464" s="4" t="str">
        <f>IFERROR(__xludf.DUMMYFUNCTION("GOOGLETRANSLATE(C464,""en"",""id"")"),"Racun Dari Nasi di Sihir Com")</f>
        <v>Racun Dari Nasi di Sihir Com</v>
      </c>
      <c r="H464" s="4" t="str">
        <f>IFERROR(__xludf.DUMMYFUNCTION("GOOGLETRANSLATE(D464,""en"",""id"")"),"Keluarkan nasi Dari rice cooker kalau sdh matang. Kalau Lebih Dari 12 jam Menjadi pemicu diabetes.H
 Kebiasaan Yang Jadi pemicu Anak Menderita Kanker Dan Diabetes")</f>
        <v>Keluarkan nasi Dari rice cooker kalau sdh matang. Kalau Lebih Dari 12 jam Menjadi pemicu diabetes.H
 Kebiasaan Yang Jadi pemicu Anak Menderita Kanker Dan Diabetes</v>
      </c>
    </row>
    <row r="465" ht="15.75" customHeight="1">
      <c r="A465" s="1">
        <v>195387.0</v>
      </c>
      <c r="B465" s="3">
        <v>42985.0</v>
      </c>
      <c r="C465" s="1" t="s">
        <v>1382</v>
      </c>
      <c r="D465" s="5" t="s">
        <v>1383</v>
      </c>
      <c r="E465" s="4" t="s">
        <v>1384</v>
      </c>
      <c r="G465" s="4" t="str">
        <f>IFERROR(__xludf.DUMMYFUNCTION("GOOGLETRANSLATE(C465,""en"",""id"")"),"Lindungilah Saudara Muslim Kami di Rohingya Dan Muslim Seluruh Dunia")</f>
        <v>Lindungilah Saudara Muslim Kami di Rohingya Dan Muslim Seluruh Dunia</v>
      </c>
      <c r="H465" s="4" t="str">
        <f>IFERROR(__xludf.DUMMYFUNCTION("GOOGLETRANSLATE(D465,""en"",""id"")"),"JIKA Andari Islam komen Aamiin .. Ya Allah Lindungilah Saudara muslim Kami di Rohingya Dan Muslim Seluruh Dunia Aamiin ...
 Share / bagikan agar bnyk mendoakan!”")</f>
        <v>JIKA Andari Islam komen Aamiin .. Ya Allah Lindungilah Saudara muslim Kami di Rohingya Dan Muslim Seluruh Dunia Aamiin ...
 Share / bagikan agar bnyk mendoakan!”</v>
      </c>
    </row>
    <row r="466" ht="15.75" customHeight="1">
      <c r="A466" s="1">
        <v>195444.0</v>
      </c>
      <c r="B466" s="3">
        <v>42940.0</v>
      </c>
      <c r="C466" s="1" t="s">
        <v>1385</v>
      </c>
      <c r="D466" s="5" t="s">
        <v>1385</v>
      </c>
      <c r="E466" s="4" t="s">
        <v>1386</v>
      </c>
      <c r="G466" s="4" t="str">
        <f>IFERROR(__xludf.DUMMYFUNCTION("GOOGLETRANSLATE(C466,""en"",""id"")"),"Foto Beserta Video Pesawat Tempur Dan Rudal Israel Yang Diarahkan Ke Palestina Dan Masjid Al-Aqsa")</f>
        <v>Foto Beserta Video Pesawat Tempur Dan Rudal Israel Yang Diarahkan Ke Palestina Dan Masjid Al-Aqsa</v>
      </c>
      <c r="H466" s="4" t="str">
        <f>IFERROR(__xludf.DUMMYFUNCTION("GOOGLETRANSLATE(D466,""en"",""id"")"),"Foto Beserta Video Pesawat Tempur Dan Rudal Israel Yang Diarahkan Ke Palestina Dan Masjid Al-Aqsa")</f>
        <v>Foto Beserta Video Pesawat Tempur Dan Rudal Israel Yang Diarahkan Ke Palestina Dan Masjid Al-Aqsa</v>
      </c>
    </row>
    <row r="467" ht="15.75" customHeight="1">
      <c r="A467" s="1">
        <v>206021.0</v>
      </c>
      <c r="B467" s="3">
        <v>43952.0</v>
      </c>
      <c r="C467" s="1" t="s">
        <v>1387</v>
      </c>
      <c r="D467" s="1" t="s">
        <v>1388</v>
      </c>
      <c r="E467" s="4" t="s">
        <v>1389</v>
      </c>
      <c r="G467" s="4" t="str">
        <f>IFERROR(__xludf.DUMMYFUNCTION("GOOGLETRANSLATE(C467,""en"",""id"")"),"Dijemput Oleh Tim Medis, Kakak Beradik Usia 8 dan 4 Tahun di Tangerang terjangkit Covid-19 Akibat Main di Luar Rumah")</f>
        <v>Dijemput Oleh Tim Medis, Kakak Beradik Usia 8 dan 4 Tahun di Tangerang terjangkit Covid-19 Akibat Main di Luar Rumah</v>
      </c>
      <c r="H467" s="4" t="str">
        <f>IFERROR(__xludf.DUMMYFUNCTION("GOOGLETRANSLATE(D467,""en"",""id"")"),"DiTangerang, doa bersaudara kakak beradik Usia 4 dan 8 Tahun terjangkit Covid-19, Penghasilan kena pajak Pulang Dari Bermain PENGOPERASIAN rumah.")</f>
        <v>DiTangerang, doa bersaudara kakak beradik Usia 4 dan 8 Tahun terjangkit Covid-19, Penghasilan kena pajak Pulang Dari Bermain PENGOPERASIAN rumah.</v>
      </c>
    </row>
    <row r="468" ht="15.75" customHeight="1">
      <c r="A468" s="1">
        <v>219874.0</v>
      </c>
      <c r="B468" s="3">
        <v>43010.0</v>
      </c>
      <c r="C468" s="1" t="s">
        <v>1390</v>
      </c>
      <c r="D468" s="5" t="s">
        <v>1391</v>
      </c>
      <c r="E468" s="4" t="s">
        <v>1392</v>
      </c>
      <c r="G468" s="4" t="str">
        <f>IFERROR(__xludf.DUMMYFUNCTION("GOOGLETRANSLATE(C468,""en"",""id"")"),": Pertanda Alam, Kera Putih Mulai Turun Dari Gunung Agung")</f>
        <v>: Pertanda Alam, Kera Putih Mulai Turun Dari Gunung Agung</v>
      </c>
      <c r="H468" s="4" t="str">
        <f>IFERROR(__xludf.DUMMYFUNCTION("GOOGLETRANSLATE(D468,""en"",""id"")"),"Pertanda Alam, Kera Putih Mulai Turun Dari Gunung Agung")</f>
        <v>Pertanda Alam, Kera Putih Mulai Turun Dari Gunung Agung</v>
      </c>
    </row>
    <row r="469" ht="15.75" customHeight="1">
      <c r="A469" s="1">
        <v>222802.0</v>
      </c>
      <c r="B469" s="3">
        <v>43912.0</v>
      </c>
      <c r="C469" s="1" t="s">
        <v>1393</v>
      </c>
      <c r="D469" s="5" t="s">
        <v>1394</v>
      </c>
      <c r="E469" s="4" t="s">
        <v>1395</v>
      </c>
      <c r="G469" s="4" t="str">
        <f>IFERROR(__xludf.DUMMYFUNCTION("GOOGLETRANSLATE(C469,""en"",""id"")"),"Pasar Wameo Dan Karya Nugraha di Tutup selama 1 minggu")</f>
        <v>Pasar Wameo Dan Karya Nugraha di Tutup selama 1 minggu</v>
      </c>
      <c r="H469" s="4" t="str">
        <f>IFERROR(__xludf.DUMMYFUNCTION("GOOGLETRANSLATE(D469,""en"",""id"")"),"Assalamualaikum ...
  Info Dari Pedagang Pasar Wameo
 Dan Karya Nugraha Dari Hasil Rapat
 Tadi Siang di Pasar Wameo Bersama
 Wali kota Bau Bau, Mulai Pekan
 Depan ATAU senin Depan Pasar
 Wameo Dan Nugraha di Tutup selama
 1 minggu,
 Untuk "&amp;"menghindari kerumunan
 Orang, Dan Pasar mau di bersihkan.")</f>
        <v>Assalamualaikum ...
  Info Dari Pedagang Pasar Wameo
 Dan Karya Nugraha Dari Hasil Rapat
 Tadi Siang di Pasar Wameo Bersama
 Wali kota Bau Bau, Mulai Pekan
 Depan ATAU senin Depan Pasar
 Wameo Dan Nugraha di Tutup selama
 1 minggu,
 Untuk menghindari kerumunan
 Orang, Dan Pasar mau di bersihkan.</v>
      </c>
    </row>
    <row r="470" ht="15.75" customHeight="1">
      <c r="A470" s="6">
        <v>226020.0</v>
      </c>
      <c r="B470" s="7">
        <v>43368.0</v>
      </c>
      <c r="C470" s="5" t="s">
        <v>1396</v>
      </c>
      <c r="D470" s="5" t="s">
        <v>1397</v>
      </c>
      <c r="E470" s="4" t="s">
        <v>1398</v>
      </c>
      <c r="G470" s="4" t="str">
        <f>IFERROR(__xludf.DUMMYFUNCTION("GOOGLETRANSLATE(C470,""en"",""id"")"),"Klarifikasi KPK Terkait Foto Setya Novanto Tanpa Baju Tahanan")</f>
        <v>Klarifikasi KPK Terkait Foto Setya Novanto Tanpa Baju Tahanan</v>
      </c>
      <c r="H470" s="4" t="str">
        <f>IFERROR(__xludf.DUMMYFUNCTION("GOOGLETRANSLATE(D470,""en"",""id"")"),"Beroperasi TIDAK sengaja Sekitar Pukul 06.00 WIB di rest area kilometer 97 Tol Purbaleunyi Arah, Jakarta, Rombongan Investigasi Gabungnya Wartawan Indonesia (GWI) Melihat hal orangutan DENGAN pengawalan mirip Mantan Ketua DPR-RI, Setya Novanto (Setnov) te"&amp;"rpidana 15 Tahun Penjara!")</f>
        <v>Beroperasi TIDAK sengaja Sekitar Pukul 06.00 WIB di rest area kilometer 97 Tol Purbaleunyi Arah, Jakarta, Rombongan Investigasi Gabungnya Wartawan Indonesia (GWI) Melihat hal orangutan DENGAN pengawalan mirip Mantan Ketua DPR-RI, Setya Novanto (Setnov) terpidana 15 Tahun Penjara!</v>
      </c>
    </row>
    <row r="471" ht="15.75" customHeight="1">
      <c r="A471" s="1">
        <v>232887.0</v>
      </c>
      <c r="B471" s="3">
        <v>43580.0</v>
      </c>
      <c r="C471" s="1" t="s">
        <v>585</v>
      </c>
      <c r="D471" s="9" t="s">
        <v>1399</v>
      </c>
      <c r="E471" s="4" t="s">
        <v>1400</v>
      </c>
      <c r="G471" s="4" t="str">
        <f>IFERROR(__xludf.DUMMYFUNCTION("GOOGLETRANSLATE(C471,""en"",""id"")"),"Erdogan TIDAK PERNAH Akui Kemenangan Jokowi")</f>
        <v>Erdogan TIDAK PERNAH Akui Kemenangan Jokowi</v>
      </c>
      <c r="H471" s="4" t="str">
        <f>IFERROR(__xludf.DUMMYFUNCTION("GOOGLETRANSLATE(D471,""en"",""id"")"),"Artikel hearts Laman berani aljazera.online berjudul “Info Dari Turki: Erdogan TIDAK PERNAH Akui Kemenangan Jokowi” memberitakan TENTANG penolakan Recep Tayyip Erdogan, Presiden Turki, differences Kemenangan ditunjukan kepada Calon Presiden Nomor Urut 01,"&amp;" Joko Widodo, pasca Kemenangan Jokowi berdasarkan hasil temuan hitung Cepat sejumlah Lembaga Survei")</f>
        <v>Artikel hearts Laman berani aljazera.online berjudul “Info Dari Turki: Erdogan TIDAK PERNAH Akui Kemenangan Jokowi” memberitakan TENTANG penolakan Recep Tayyip Erdogan, Presiden Turki, differences Kemenangan ditunjukan kepada Calon Presiden Nomor Urut 01, Joko Widodo, pasca Kemenangan Jokowi berdasarkan hasil temuan hitung Cepat sejumlah Lembaga Survei</v>
      </c>
    </row>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2020-08-29T22:20:50Z</dcterms:created>
  <dc:creator>Bagus Sartono</dc:creator>
</cp:coreProperties>
</file>