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utgersconnect-my.sharepoint.com/personal/pk661_scarletmail_rutgers_edu/Documents/MITA/Analytics Business Intelligence/Final Project/"/>
    </mc:Choice>
  </mc:AlternateContent>
  <xr:revisionPtr revIDLastSave="2" documentId="13_ncr:1_{8630D9F0-4EF8-458B-8F7D-3E168FDD2BC3}" xr6:coauthVersionLast="47" xr6:coauthVersionMax="47" xr10:uidLastSave="{3BB09210-63F5-F247-B34D-D871545029E8}"/>
  <bookViews>
    <workbookView minimized="1" xWindow="0" yWindow="500" windowWidth="23260" windowHeight="12460" xr2:uid="{C0A81135-C5A4-014C-9596-787991DB272F}"/>
  </bookViews>
  <sheets>
    <sheet name="Benefit of the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3" i="1" l="1"/>
  <c r="AA11" i="1" l="1"/>
  <c r="AA12" i="1" s="1"/>
  <c r="AA23" i="1" l="1"/>
  <c r="Y11" i="1"/>
  <c r="Z11" i="1" s="1"/>
  <c r="AA27" i="1" s="1"/>
  <c r="AA22" i="1"/>
  <c r="AA24" i="1" l="1"/>
  <c r="Z12" i="1"/>
  <c r="V13" i="1"/>
  <c r="V11" i="1" s="1"/>
  <c r="T11" i="1" s="1"/>
  <c r="Q13" i="1"/>
  <c r="Q11" i="1" s="1"/>
  <c r="L13" i="1"/>
  <c r="L11" i="1" s="1"/>
  <c r="G13" i="1"/>
  <c r="G11" i="1" s="1"/>
  <c r="AA28" i="1" l="1"/>
  <c r="AA29" i="1" s="1"/>
  <c r="AA32" i="1" s="1"/>
  <c r="B19" i="1" s="1"/>
  <c r="Y12" i="1"/>
  <c r="Y13" i="1" s="1"/>
  <c r="G22" i="1"/>
  <c r="E11" i="1"/>
  <c r="F11" i="1" s="1"/>
  <c r="G27" i="1" s="1"/>
  <c r="V22" i="1"/>
  <c r="U12" i="1"/>
  <c r="V28" i="1" s="1"/>
  <c r="V12" i="1"/>
  <c r="U11" i="1"/>
  <c r="V27" i="1" s="1"/>
  <c r="Q12" i="1"/>
  <c r="O11" i="1"/>
  <c r="Q22" i="1"/>
  <c r="L22" i="1"/>
  <c r="L12" i="1"/>
  <c r="J11" i="1"/>
  <c r="G12" i="1"/>
  <c r="G23" i="1" s="1"/>
  <c r="Z13" i="1" l="1"/>
  <c r="Y18" i="1"/>
  <c r="Y19" i="1" s="1"/>
  <c r="V29" i="1"/>
  <c r="V23" i="1"/>
  <c r="T12" i="1"/>
  <c r="T13" i="1" s="1"/>
  <c r="V24" i="1"/>
  <c r="Q23" i="1"/>
  <c r="Q24" i="1" s="1"/>
  <c r="P12" i="1"/>
  <c r="Q28" i="1" s="1"/>
  <c r="P11" i="1"/>
  <c r="Q27" i="1" s="1"/>
  <c r="L23" i="1"/>
  <c r="L24" i="1" s="1"/>
  <c r="K12" i="1"/>
  <c r="L28" i="1" s="1"/>
  <c r="K11" i="1"/>
  <c r="L27" i="1" s="1"/>
  <c r="F12" i="1"/>
  <c r="G28" i="1" s="1"/>
  <c r="G24" i="1"/>
  <c r="V32" i="1" l="1"/>
  <c r="B18" i="1" s="1"/>
  <c r="T18" i="1"/>
  <c r="T19" i="1" s="1"/>
  <c r="U13" i="1"/>
  <c r="Q29" i="1"/>
  <c r="Q32" i="1" s="1"/>
  <c r="B17" i="1" s="1"/>
  <c r="O12" i="1"/>
  <c r="O13" i="1" s="1"/>
  <c r="O18" i="1" s="1"/>
  <c r="L29" i="1"/>
  <c r="L32" i="1" s="1"/>
  <c r="B16" i="1" s="1"/>
  <c r="J12" i="1"/>
  <c r="J13" i="1" s="1"/>
  <c r="G29" i="1"/>
  <c r="G32" i="1" s="1"/>
  <c r="B15" i="1" s="1"/>
  <c r="E12" i="1"/>
  <c r="E13" i="1" s="1"/>
  <c r="B21" i="1" l="1"/>
  <c r="A21" i="1" s="1"/>
  <c r="F13" i="1"/>
  <c r="E18" i="1"/>
  <c r="E19" i="1" s="1"/>
  <c r="P13" i="1"/>
  <c r="O19" i="1"/>
  <c r="K13" i="1"/>
  <c r="J18" i="1"/>
  <c r="J19" i="1" s="1"/>
</calcChain>
</file>

<file path=xl/sharedStrings.xml><?xml version="1.0" encoding="utf-8"?>
<sst xmlns="http://schemas.openxmlformats.org/spreadsheetml/2006/main" count="127" uniqueCount="33">
  <si>
    <t>Predicted</t>
  </si>
  <si>
    <t>Total</t>
  </si>
  <si>
    <t>Clients</t>
  </si>
  <si>
    <t>Default</t>
  </si>
  <si>
    <t>Actually 1</t>
  </si>
  <si>
    <t>Average Default</t>
  </si>
  <si>
    <t>Actually 0</t>
  </si>
  <si>
    <t>Payments</t>
  </si>
  <si>
    <t>Recall</t>
  </si>
  <si>
    <t>Accuracy</t>
  </si>
  <si>
    <t>Precision</t>
  </si>
  <si>
    <t>F1</t>
  </si>
  <si>
    <t>Profits without Model</t>
  </si>
  <si>
    <t>Confusion Matrix</t>
  </si>
  <si>
    <t>Measures defined by the banker</t>
  </si>
  <si>
    <t>Calculation of benefit of the model for one specific model</t>
  </si>
  <si>
    <t>(From the model results)</t>
  </si>
  <si>
    <t>Losses incurred</t>
  </si>
  <si>
    <t>Profits</t>
  </si>
  <si>
    <t>Profits with Model</t>
  </si>
  <si>
    <t>BENEFIT OF THE MODEL</t>
  </si>
  <si>
    <t>LOGISTIC MODEL</t>
  </si>
  <si>
    <t>QDA MODEL</t>
  </si>
  <si>
    <t>LDA MODEL</t>
  </si>
  <si>
    <t>Payments received</t>
  </si>
  <si>
    <t>KNN MODEL</t>
  </si>
  <si>
    <t>LOGISTIC</t>
  </si>
  <si>
    <t>QDA</t>
  </si>
  <si>
    <t>LDA</t>
  </si>
  <si>
    <t>REGRESSION TREE</t>
  </si>
  <si>
    <t>KNN</t>
  </si>
  <si>
    <t>BEST MODEL</t>
  </si>
  <si>
    <t>REGRESSION TREE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</si>
</sst>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"/>
    <numFmt numFmtId="165" formatCode="[$$-409]#,##0.00_);[Red]\([$$-409]#,##0.00\)"/>
    <numFmt numFmtId="166" formatCode="0.0%"/>
  </numFmts>
  <fonts count="1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rgb="FF292934"/>
      <name val="Arial"/>
      <family val="2"/>
    </font>
    <font>
      <sz val="16"/>
      <color rgb="FF292934"/>
      <name val="SourceSansPro"/>
    </font>
    <font>
      <sz val="16"/>
      <color rgb="FF4CAF50"/>
      <name val="SourceSansPro"/>
    </font>
    <font>
      <sz val="16"/>
      <color rgb="FFCE1228"/>
      <name val="SourceSansPro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sz val="22"/>
      <color theme="1"/>
      <name val="Calibri"/>
      <family val="2"/>
      <scheme val="minor"/>
    </font>
    <font>
      <b/>
      <sz val="2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Arial"/>
      <family val="2"/>
    </font>
    <font>
      <b/>
      <sz val="18"/>
      <color theme="1"/>
      <name val="Arial"/>
      <family val="2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medium">
        <color rgb="FF292934"/>
      </left>
      <right style="medium">
        <color rgb="FF292934"/>
      </right>
      <top style="medium">
        <color rgb="FF292934"/>
      </top>
      <bottom/>
      <diagonal/>
    </border>
    <border>
      <left style="medium">
        <color rgb="FF292934"/>
      </left>
      <right style="medium">
        <color rgb="FF292934"/>
      </right>
      <top/>
      <bottom style="medium">
        <color rgb="FF292934"/>
      </bottom>
      <diagonal/>
    </border>
    <border>
      <left style="medium">
        <color rgb="FF292934"/>
      </left>
      <right style="medium">
        <color rgb="FF292934"/>
      </right>
      <top style="medium">
        <color rgb="FF292934"/>
      </top>
      <bottom style="medium">
        <color rgb="FF29293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rgb="FF292934"/>
      </right>
      <top style="medium">
        <color rgb="FF292934"/>
      </top>
      <bottom/>
      <diagonal/>
    </border>
    <border>
      <left style="medium">
        <color rgb="FF292934"/>
      </left>
      <right style="medium">
        <color indexed="64"/>
      </right>
      <top style="medium">
        <color rgb="FF292934"/>
      </top>
      <bottom/>
      <diagonal/>
    </border>
    <border>
      <left style="medium">
        <color indexed="64"/>
      </left>
      <right style="medium">
        <color rgb="FF292934"/>
      </right>
      <top/>
      <bottom style="medium">
        <color rgb="FF292934"/>
      </bottom>
      <diagonal/>
    </border>
    <border>
      <left style="medium">
        <color rgb="FF292934"/>
      </left>
      <right style="medium">
        <color indexed="64"/>
      </right>
      <top/>
      <bottom style="medium">
        <color rgb="FF292934"/>
      </bottom>
      <diagonal/>
    </border>
    <border>
      <left style="medium">
        <color indexed="64"/>
      </left>
      <right style="medium">
        <color rgb="FF292934"/>
      </right>
      <top style="medium">
        <color rgb="FF292934"/>
      </top>
      <bottom style="medium">
        <color rgb="FF292934"/>
      </bottom>
      <diagonal/>
    </border>
    <border>
      <left style="medium">
        <color rgb="FF292934"/>
      </left>
      <right style="medium">
        <color indexed="64"/>
      </right>
      <top style="medium">
        <color rgb="FF292934"/>
      </top>
      <bottom style="medium">
        <color rgb="FF29293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9">
    <xf numFmtId="0" fontId="0" fillId="0" borderId="0" xfId="0"/>
    <xf numFmtId="164" fontId="0" fillId="0" borderId="0" xfId="0" applyNumberFormat="1"/>
    <xf numFmtId="3" fontId="4" fillId="0" borderId="3" xfId="0" applyNumberFormat="1" applyFont="1" applyBorder="1" applyAlignment="1">
      <alignment horizontal="center" vertical="center" wrapText="1" readingOrder="1"/>
    </xf>
    <xf numFmtId="3" fontId="5" fillId="0" borderId="3" xfId="0" applyNumberFormat="1" applyFont="1" applyBorder="1" applyAlignment="1">
      <alignment horizontal="center" vertical="center" wrapText="1" readingOrder="1"/>
    </xf>
    <xf numFmtId="3" fontId="3" fillId="0" borderId="3" xfId="0" applyNumberFormat="1" applyFont="1" applyBorder="1" applyAlignment="1">
      <alignment horizontal="center" vertical="center" wrapText="1" readingOrder="1"/>
    </xf>
    <xf numFmtId="0" fontId="7" fillId="0" borderId="5" xfId="0" applyFont="1" applyBorder="1"/>
    <xf numFmtId="0" fontId="7" fillId="0" borderId="6" xfId="0" applyFont="1" applyBorder="1"/>
    <xf numFmtId="0" fontId="6" fillId="0" borderId="7" xfId="0" applyFont="1" applyBorder="1"/>
    <xf numFmtId="0" fontId="2" fillId="6" borderId="1" xfId="0" applyFont="1" applyFill="1" applyBorder="1" applyAlignment="1">
      <alignment horizontal="center" vertical="center" wrapText="1" readingOrder="1"/>
    </xf>
    <xf numFmtId="0" fontId="2" fillId="6" borderId="2" xfId="0" applyFont="1" applyFill="1" applyBorder="1" applyAlignment="1">
      <alignment horizontal="center" vertical="center" wrapText="1" readingOrder="1"/>
    </xf>
    <xf numFmtId="3" fontId="4" fillId="7" borderId="3" xfId="0" applyNumberFormat="1" applyFont="1" applyFill="1" applyBorder="1" applyAlignment="1">
      <alignment horizontal="center" vertical="center" wrapText="1" readingOrder="1"/>
    </xf>
    <xf numFmtId="3" fontId="5" fillId="7" borderId="3" xfId="0" applyNumberFormat="1" applyFont="1" applyFill="1" applyBorder="1" applyAlignment="1">
      <alignment horizontal="center" vertical="center" wrapText="1" readingOrder="1"/>
    </xf>
    <xf numFmtId="3" fontId="3" fillId="7" borderId="3" xfId="0" applyNumberFormat="1" applyFont="1" applyFill="1" applyBorder="1" applyAlignment="1">
      <alignment horizontal="center" vertical="center" wrapText="1" readingOrder="1"/>
    </xf>
    <xf numFmtId="165" fontId="0" fillId="0" borderId="0" xfId="0" applyNumberFormat="1"/>
    <xf numFmtId="0" fontId="11" fillId="0" borderId="0" xfId="0" applyFont="1"/>
    <xf numFmtId="0" fontId="0" fillId="0" borderId="16" xfId="0" applyBorder="1"/>
    <xf numFmtId="0" fontId="0" fillId="0" borderId="17" xfId="0" applyBorder="1"/>
    <xf numFmtId="0" fontId="3" fillId="6" borderId="25" xfId="0" applyFont="1" applyFill="1" applyBorder="1" applyAlignment="1">
      <alignment horizontal="center" vertical="center" wrapText="1" readingOrder="1"/>
    </xf>
    <xf numFmtId="3" fontId="3" fillId="7" borderId="26" xfId="0" applyNumberFormat="1" applyFont="1" applyFill="1" applyBorder="1" applyAlignment="1">
      <alignment horizontal="center" vertical="center" wrapText="1" readingOrder="1"/>
    </xf>
    <xf numFmtId="0" fontId="7" fillId="0" borderId="16" xfId="0" applyFont="1" applyBorder="1"/>
    <xf numFmtId="10" fontId="7" fillId="4" borderId="0" xfId="1" applyNumberFormat="1" applyFont="1" applyFill="1" applyBorder="1"/>
    <xf numFmtId="9" fontId="7" fillId="0" borderId="0" xfId="1" applyFont="1" applyBorder="1"/>
    <xf numFmtId="10" fontId="7" fillId="0" borderId="0" xfId="1" applyNumberFormat="1" applyFont="1" applyBorder="1"/>
    <xf numFmtId="0" fontId="7" fillId="0" borderId="0" xfId="0" applyFont="1"/>
    <xf numFmtId="165" fontId="7" fillId="0" borderId="28" xfId="0" applyNumberFormat="1" applyFont="1" applyBorder="1"/>
    <xf numFmtId="165" fontId="7" fillId="0" borderId="29" xfId="0" applyNumberFormat="1" applyFont="1" applyBorder="1"/>
    <xf numFmtId="165" fontId="6" fillId="0" borderId="30" xfId="0" applyNumberFormat="1" applyFont="1" applyBorder="1"/>
    <xf numFmtId="0" fontId="7" fillId="0" borderId="17" xfId="0" applyFont="1" applyBorder="1"/>
    <xf numFmtId="0" fontId="0" fillId="0" borderId="18" xfId="0" applyBorder="1"/>
    <xf numFmtId="3" fontId="3" fillId="0" borderId="26" xfId="0" applyNumberFormat="1" applyFont="1" applyBorder="1" applyAlignment="1">
      <alignment horizontal="center" vertical="center" wrapText="1" readingOrder="1"/>
    </xf>
    <xf numFmtId="166" fontId="7" fillId="4" borderId="0" xfId="1" applyNumberFormat="1" applyFont="1" applyFill="1" applyBorder="1"/>
    <xf numFmtId="0" fontId="10" fillId="0" borderId="16" xfId="0" applyFont="1" applyBorder="1"/>
    <xf numFmtId="0" fontId="10" fillId="0" borderId="0" xfId="0" applyFont="1"/>
    <xf numFmtId="0" fontId="10" fillId="0" borderId="17" xfId="0" applyFont="1" applyBorder="1"/>
    <xf numFmtId="0" fontId="13" fillId="0" borderId="14" xfId="0" applyFont="1" applyBorder="1"/>
    <xf numFmtId="0" fontId="13" fillId="3" borderId="15" xfId="0" applyFont="1" applyFill="1" applyBorder="1"/>
    <xf numFmtId="0" fontId="13" fillId="0" borderId="16" xfId="0" applyFont="1" applyBorder="1"/>
    <xf numFmtId="9" fontId="13" fillId="3" borderId="17" xfId="0" applyNumberFormat="1" applyFont="1" applyFill="1" applyBorder="1"/>
    <xf numFmtId="0" fontId="13" fillId="3" borderId="17" xfId="0" applyFont="1" applyFill="1" applyBorder="1"/>
    <xf numFmtId="0" fontId="13" fillId="0" borderId="18" xfId="0" applyFont="1" applyBorder="1"/>
    <xf numFmtId="0" fontId="13" fillId="3" borderId="19" xfId="0" applyFont="1" applyFill="1" applyBorder="1"/>
    <xf numFmtId="165" fontId="14" fillId="0" borderId="17" xfId="0" applyNumberFormat="1" applyFont="1" applyBorder="1"/>
    <xf numFmtId="165" fontId="14" fillId="0" borderId="19" xfId="0" applyNumberFormat="1" applyFont="1" applyBorder="1"/>
    <xf numFmtId="0" fontId="11" fillId="12" borderId="16" xfId="0" applyFont="1" applyFill="1" applyBorder="1" applyAlignment="1">
      <alignment horizontal="left"/>
    </xf>
    <xf numFmtId="0" fontId="11" fillId="12" borderId="18" xfId="0" applyFont="1" applyFill="1" applyBorder="1" applyAlignment="1">
      <alignment horizontal="left"/>
    </xf>
    <xf numFmtId="0" fontId="15" fillId="13" borderId="33" xfId="0" applyFont="1" applyFill="1" applyBorder="1"/>
    <xf numFmtId="165" fontId="15" fillId="13" borderId="34" xfId="0" applyNumberFormat="1" applyFont="1" applyFill="1" applyBorder="1"/>
    <xf numFmtId="0" fontId="9" fillId="10" borderId="14" xfId="0" applyFont="1" applyFill="1" applyBorder="1" applyAlignment="1">
      <alignment horizontal="center" vertical="center"/>
    </xf>
    <xf numFmtId="0" fontId="9" fillId="10" borderId="20" xfId="0" applyFont="1" applyFill="1" applyBorder="1" applyAlignment="1">
      <alignment horizontal="center" vertical="center"/>
    </xf>
    <xf numFmtId="0" fontId="9" fillId="10" borderId="15" xfId="0" applyFont="1" applyFill="1" applyBorder="1" applyAlignment="1">
      <alignment horizontal="center" vertical="center"/>
    </xf>
    <xf numFmtId="0" fontId="9" fillId="10" borderId="18" xfId="0" applyFont="1" applyFill="1" applyBorder="1" applyAlignment="1">
      <alignment horizontal="center" vertical="center"/>
    </xf>
    <xf numFmtId="0" fontId="9" fillId="10" borderId="4" xfId="0" applyFont="1" applyFill="1" applyBorder="1" applyAlignment="1">
      <alignment horizontal="center" vertical="center"/>
    </xf>
    <xf numFmtId="0" fontId="9" fillId="10" borderId="19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 wrapText="1" readingOrder="1"/>
    </xf>
    <xf numFmtId="0" fontId="2" fillId="6" borderId="23" xfId="0" applyFont="1" applyFill="1" applyBorder="1" applyAlignment="1">
      <alignment horizontal="center" vertical="center" wrapText="1" readingOrder="1"/>
    </xf>
    <xf numFmtId="0" fontId="2" fillId="6" borderId="22" xfId="0" applyFont="1" applyFill="1" applyBorder="1" applyAlignment="1">
      <alignment horizontal="center" vertical="center" wrapText="1" readingOrder="1"/>
    </xf>
    <xf numFmtId="0" fontId="2" fillId="6" borderId="24" xfId="0" applyFont="1" applyFill="1" applyBorder="1" applyAlignment="1">
      <alignment horizontal="center" vertical="center" wrapText="1" readingOrder="1"/>
    </xf>
    <xf numFmtId="0" fontId="6" fillId="0" borderId="2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2" fillId="2" borderId="17" xfId="0" applyFont="1" applyFill="1" applyBorder="1" applyAlignment="1">
      <alignment horizontal="center" vertical="center" wrapText="1"/>
    </xf>
    <xf numFmtId="0" fontId="12" fillId="2" borderId="18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/>
    </xf>
    <xf numFmtId="0" fontId="6" fillId="8" borderId="10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0" fontId="6" fillId="8" borderId="11" xfId="0" applyFont="1" applyFill="1" applyBorder="1" applyAlignment="1">
      <alignment horizontal="center" vertical="center"/>
    </xf>
    <xf numFmtId="165" fontId="6" fillId="9" borderId="12" xfId="0" applyNumberFormat="1" applyFont="1" applyFill="1" applyBorder="1" applyAlignment="1">
      <alignment horizontal="center" vertical="center"/>
    </xf>
    <xf numFmtId="165" fontId="6" fillId="9" borderId="13" xfId="0" applyNumberFormat="1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8" fillId="10" borderId="8" xfId="0" applyFont="1" applyFill="1" applyBorder="1" applyAlignment="1">
      <alignment horizontal="center" vertical="center"/>
    </xf>
    <xf numFmtId="0" fontId="8" fillId="10" borderId="31" xfId="0" applyFont="1" applyFill="1" applyBorder="1" applyAlignment="1">
      <alignment horizontal="center" vertical="center"/>
    </xf>
    <xf numFmtId="0" fontId="8" fillId="10" borderId="10" xfId="0" applyFont="1" applyFill="1" applyBorder="1" applyAlignment="1">
      <alignment horizontal="center" vertical="center"/>
    </xf>
    <xf numFmtId="0" fontId="8" fillId="10" borderId="9" xfId="0" applyFont="1" applyFill="1" applyBorder="1" applyAlignment="1">
      <alignment horizontal="center" vertical="center"/>
    </xf>
    <xf numFmtId="0" fontId="8" fillId="10" borderId="32" xfId="0" applyFont="1" applyFill="1" applyBorder="1" applyAlignment="1">
      <alignment horizontal="center" vertical="center"/>
    </xf>
    <xf numFmtId="0" fontId="8" fillId="10" borderId="11" xfId="0" applyFont="1" applyFill="1" applyBorder="1" applyAlignment="1">
      <alignment horizontal="center" vertical="center"/>
    </xf>
    <xf numFmtId="0" fontId="8" fillId="10" borderId="14" xfId="0" applyFont="1" applyFill="1" applyBorder="1" applyAlignment="1">
      <alignment horizontal="center" vertical="center"/>
    </xf>
    <xf numFmtId="0" fontId="8" fillId="10" borderId="20" xfId="0" applyFont="1" applyFill="1" applyBorder="1" applyAlignment="1">
      <alignment horizontal="center" vertical="center"/>
    </xf>
    <xf numFmtId="0" fontId="8" fillId="10" borderId="15" xfId="0" applyFont="1" applyFill="1" applyBorder="1" applyAlignment="1">
      <alignment horizontal="center" vertical="center"/>
    </xf>
    <xf numFmtId="0" fontId="8" fillId="10" borderId="18" xfId="0" applyFont="1" applyFill="1" applyBorder="1" applyAlignment="1">
      <alignment horizontal="center" vertical="center"/>
    </xf>
    <xf numFmtId="0" fontId="8" fillId="10" borderId="4" xfId="0" applyFont="1" applyFill="1" applyBorder="1" applyAlignment="1">
      <alignment horizontal="center" vertical="center"/>
    </xf>
    <xf numFmtId="0" fontId="8" fillId="10" borderId="19" xfId="0" applyFont="1" applyFill="1" applyBorder="1" applyAlignment="1">
      <alignment horizontal="center" vertical="center"/>
    </xf>
    <xf numFmtId="0" fontId="16" fillId="11" borderId="33" xfId="0" applyFont="1" applyFill="1" applyBorder="1" applyAlignment="1">
      <alignment horizontal="center"/>
    </xf>
    <xf numFmtId="0" fontId="0" fillId="11" borderId="34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EEC2E-171F-1342-AB55-A81A915E205B}">
  <dimension ref="A1:AA34"/>
  <sheetViews>
    <sheetView tabSelected="1" topLeftCell="A6" zoomScale="80" zoomScaleNormal="55" workbookViewId="0">
      <selection activeCell="B12" sqref="B12"/>
    </sheetView>
  </sheetViews>
  <sheetFormatPr baseColWidth="10" defaultColWidth="11.1640625" defaultRowHeight="16"/>
  <cols>
    <col min="1" max="1" width="25.83203125" customWidth="1"/>
    <col min="2" max="2" width="23.6640625" customWidth="1"/>
    <col min="4" max="4" width="19.5" customWidth="1"/>
    <col min="5" max="5" width="25.83203125" customWidth="1"/>
    <col min="6" max="6" width="30.6640625" bestFit="1" customWidth="1"/>
    <col min="7" max="7" width="24.33203125" customWidth="1"/>
    <col min="8" max="8" width="5.6640625" customWidth="1"/>
    <col min="9" max="9" width="18.5" customWidth="1"/>
    <col min="10" max="10" width="24.83203125" customWidth="1"/>
    <col min="11" max="11" width="30.6640625" bestFit="1" customWidth="1"/>
    <col min="12" max="12" width="24.33203125" bestFit="1" customWidth="1"/>
    <col min="13" max="13" width="5.83203125" customWidth="1"/>
    <col min="14" max="14" width="19.6640625" customWidth="1"/>
    <col min="15" max="15" width="23" customWidth="1"/>
    <col min="16" max="16" width="30.6640625" bestFit="1" customWidth="1"/>
    <col min="17" max="17" width="24.33203125" bestFit="1" customWidth="1"/>
    <col min="18" max="18" width="6.6640625" customWidth="1"/>
    <col min="19" max="19" width="20" customWidth="1"/>
    <col min="20" max="20" width="27.83203125" customWidth="1"/>
    <col min="21" max="21" width="30.6640625" bestFit="1" customWidth="1"/>
    <col min="22" max="22" width="24.33203125" bestFit="1" customWidth="1"/>
    <col min="23" max="23" width="7" customWidth="1"/>
    <col min="24" max="24" width="17.83203125" customWidth="1"/>
    <col min="25" max="25" width="29" customWidth="1"/>
    <col min="26" max="26" width="27.83203125" customWidth="1"/>
    <col min="27" max="27" width="31.1640625" customWidth="1"/>
  </cols>
  <sheetData>
    <row r="1" spans="1:27" ht="16" customHeight="1">
      <c r="A1" s="59" t="s">
        <v>15</v>
      </c>
      <c r="B1" s="60"/>
    </row>
    <row r="2" spans="1:27" ht="16" customHeight="1">
      <c r="A2" s="61"/>
      <c r="B2" s="62"/>
    </row>
    <row r="3" spans="1:27" ht="17" customHeight="1">
      <c r="A3" s="61"/>
      <c r="B3" s="62"/>
    </row>
    <row r="4" spans="1:27" ht="17" thickBot="1">
      <c r="A4" s="61"/>
      <c r="B4" s="62"/>
    </row>
    <row r="5" spans="1:27">
      <c r="A5" s="61"/>
      <c r="B5" s="62"/>
      <c r="D5" s="75" t="s">
        <v>21</v>
      </c>
      <c r="E5" s="76"/>
      <c r="F5" s="76"/>
      <c r="G5" s="77"/>
      <c r="I5" s="81" t="s">
        <v>22</v>
      </c>
      <c r="J5" s="82"/>
      <c r="K5" s="82"/>
      <c r="L5" s="83"/>
      <c r="N5" s="47" t="s">
        <v>23</v>
      </c>
      <c r="O5" s="48"/>
      <c r="P5" s="48"/>
      <c r="Q5" s="49"/>
      <c r="S5" s="47" t="s">
        <v>32</v>
      </c>
      <c r="T5" s="48"/>
      <c r="U5" s="48"/>
      <c r="V5" s="49"/>
      <c r="X5" s="47" t="s">
        <v>25</v>
      </c>
      <c r="Y5" s="48"/>
      <c r="Z5" s="48"/>
      <c r="AA5" s="49"/>
    </row>
    <row r="6" spans="1:27" ht="17" thickBot="1">
      <c r="A6" s="63"/>
      <c r="B6" s="64"/>
      <c r="D6" s="78"/>
      <c r="E6" s="79"/>
      <c r="F6" s="79"/>
      <c r="G6" s="80"/>
      <c r="I6" s="84"/>
      <c r="J6" s="85"/>
      <c r="K6" s="85"/>
      <c r="L6" s="86"/>
      <c r="N6" s="50"/>
      <c r="O6" s="51"/>
      <c r="P6" s="51"/>
      <c r="Q6" s="52"/>
      <c r="S6" s="50"/>
      <c r="T6" s="51"/>
      <c r="U6" s="51"/>
      <c r="V6" s="52"/>
      <c r="X6" s="50"/>
      <c r="Y6" s="51"/>
      <c r="Z6" s="51"/>
      <c r="AA6" s="52"/>
    </row>
    <row r="7" spans="1:27">
      <c r="A7" s="71" t="s">
        <v>14</v>
      </c>
      <c r="B7" s="72"/>
      <c r="D7" s="15"/>
      <c r="G7" s="16"/>
      <c r="I7" s="15"/>
      <c r="L7" s="16"/>
      <c r="N7" s="31"/>
      <c r="O7" s="32"/>
      <c r="P7" s="32"/>
      <c r="Q7" s="33"/>
      <c r="S7" s="31"/>
      <c r="T7" s="32"/>
      <c r="U7" s="32"/>
      <c r="V7" s="33"/>
      <c r="X7" s="31"/>
      <c r="Y7" s="32"/>
      <c r="Z7" s="32"/>
      <c r="AA7" s="33"/>
    </row>
    <row r="8" spans="1:27" ht="17" thickBot="1">
      <c r="A8" s="73"/>
      <c r="B8" s="74"/>
      <c r="D8" s="15"/>
      <c r="G8" s="16"/>
      <c r="I8" s="15"/>
      <c r="L8" s="16"/>
      <c r="N8" s="31"/>
      <c r="O8" s="32"/>
      <c r="P8" s="32"/>
      <c r="Q8" s="33"/>
      <c r="S8" s="31"/>
      <c r="T8" s="32"/>
      <c r="U8" s="32"/>
      <c r="V8" s="33"/>
      <c r="X8" s="31"/>
      <c r="Y8" s="32"/>
      <c r="Z8" s="32"/>
      <c r="AA8" s="33"/>
    </row>
    <row r="9" spans="1:27" ht="23">
      <c r="A9" s="34" t="s">
        <v>2</v>
      </c>
      <c r="B9" s="35">
        <v>5000</v>
      </c>
      <c r="D9" s="53" t="s">
        <v>13</v>
      </c>
      <c r="E9" s="8" t="s">
        <v>0</v>
      </c>
      <c r="F9" s="8" t="s">
        <v>0</v>
      </c>
      <c r="G9" s="55" t="s">
        <v>1</v>
      </c>
      <c r="I9" s="53" t="s">
        <v>13</v>
      </c>
      <c r="J9" s="8" t="s">
        <v>0</v>
      </c>
      <c r="K9" s="8" t="s">
        <v>0</v>
      </c>
      <c r="L9" s="55" t="s">
        <v>1</v>
      </c>
      <c r="N9" s="53" t="s">
        <v>13</v>
      </c>
      <c r="O9" s="8" t="s">
        <v>0</v>
      </c>
      <c r="P9" s="8" t="s">
        <v>0</v>
      </c>
      <c r="Q9" s="55" t="s">
        <v>1</v>
      </c>
      <c r="S9" s="53" t="s">
        <v>13</v>
      </c>
      <c r="T9" s="8" t="s">
        <v>0</v>
      </c>
      <c r="U9" s="8" t="s">
        <v>0</v>
      </c>
      <c r="V9" s="55" t="s">
        <v>1</v>
      </c>
      <c r="X9" s="53" t="s">
        <v>13</v>
      </c>
      <c r="Y9" s="8" t="s">
        <v>0</v>
      </c>
      <c r="Z9" s="8" t="s">
        <v>0</v>
      </c>
      <c r="AA9" s="55" t="s">
        <v>1</v>
      </c>
    </row>
    <row r="10" spans="1:27" ht="24" thickBot="1">
      <c r="A10" s="36" t="s">
        <v>3</v>
      </c>
      <c r="B10" s="37">
        <v>0.08</v>
      </c>
      <c r="D10" s="54"/>
      <c r="E10" s="9">
        <v>1</v>
      </c>
      <c r="F10" s="9">
        <v>0</v>
      </c>
      <c r="G10" s="56"/>
      <c r="I10" s="54"/>
      <c r="J10" s="9">
        <v>1</v>
      </c>
      <c r="K10" s="9">
        <v>0</v>
      </c>
      <c r="L10" s="56"/>
      <c r="N10" s="54"/>
      <c r="O10" s="9">
        <v>1</v>
      </c>
      <c r="P10" s="9">
        <v>0</v>
      </c>
      <c r="Q10" s="56"/>
      <c r="S10" s="54"/>
      <c r="T10" s="9">
        <v>1</v>
      </c>
      <c r="U10" s="9">
        <v>0</v>
      </c>
      <c r="V10" s="56"/>
      <c r="X10" s="54"/>
      <c r="Y10" s="9">
        <v>1</v>
      </c>
      <c r="Z10" s="9">
        <v>0</v>
      </c>
      <c r="AA10" s="56"/>
    </row>
    <row r="11" spans="1:27" ht="24" thickBot="1">
      <c r="A11" s="36" t="s">
        <v>5</v>
      </c>
      <c r="B11" s="38">
        <v>250000</v>
      </c>
      <c r="D11" s="17" t="s">
        <v>4</v>
      </c>
      <c r="E11" s="10">
        <f>G11*E16</f>
        <v>196.48000000000002</v>
      </c>
      <c r="F11" s="11">
        <f>G11-E11</f>
        <v>203.51999999999998</v>
      </c>
      <c r="G11" s="18">
        <f>G13*$B$10</f>
        <v>400</v>
      </c>
      <c r="I11" s="17" t="s">
        <v>4</v>
      </c>
      <c r="J11" s="2">
        <f>L11*J16</f>
        <v>245.6</v>
      </c>
      <c r="K11" s="3">
        <f>L11-J11</f>
        <v>154.4</v>
      </c>
      <c r="L11" s="29">
        <f>L13*$B$10</f>
        <v>400</v>
      </c>
      <c r="N11" s="17" t="s">
        <v>4</v>
      </c>
      <c r="O11" s="2">
        <f>Q11*O16</f>
        <v>189.48000000000002</v>
      </c>
      <c r="P11" s="3">
        <f>Q11-O11</f>
        <v>210.51999999999998</v>
      </c>
      <c r="Q11" s="29">
        <f>Q13*$B$10</f>
        <v>400</v>
      </c>
      <c r="S11" s="17" t="s">
        <v>4</v>
      </c>
      <c r="T11" s="2">
        <f>V11*T16</f>
        <v>175.44</v>
      </c>
      <c r="U11" s="3">
        <f>V11-T11</f>
        <v>224.56</v>
      </c>
      <c r="V11" s="29">
        <f>V13*$B$10</f>
        <v>400</v>
      </c>
      <c r="X11" s="17" t="s">
        <v>4</v>
      </c>
      <c r="Y11" s="2">
        <f>AA11*Y16</f>
        <v>154.4</v>
      </c>
      <c r="Z11" s="3">
        <f>AA11-Y11</f>
        <v>245.6</v>
      </c>
      <c r="AA11" s="29">
        <f>AA13*$B$10</f>
        <v>400</v>
      </c>
    </row>
    <row r="12" spans="1:27" ht="24" thickBot="1">
      <c r="A12" s="39" t="s">
        <v>7</v>
      </c>
      <c r="B12" s="40">
        <v>25000</v>
      </c>
      <c r="D12" s="17" t="s">
        <v>6</v>
      </c>
      <c r="E12" s="11">
        <f>G12-F12</f>
        <v>821.48</v>
      </c>
      <c r="F12" s="10">
        <f>(G13*E17)-E11</f>
        <v>3778.52</v>
      </c>
      <c r="G12" s="18">
        <f>G13-G11</f>
        <v>4600</v>
      </c>
      <c r="I12" s="17" t="s">
        <v>6</v>
      </c>
      <c r="J12" s="3">
        <f>L12-K12</f>
        <v>1220.5999999999999</v>
      </c>
      <c r="K12" s="2">
        <f>(L13*J17)-J11</f>
        <v>3379.4</v>
      </c>
      <c r="L12" s="29">
        <f>L13-L11</f>
        <v>4600</v>
      </c>
      <c r="N12" s="17" t="s">
        <v>6</v>
      </c>
      <c r="O12" s="3">
        <f>Q12-P12</f>
        <v>914.48</v>
      </c>
      <c r="P12" s="2">
        <f>(Q13*O17)-O11</f>
        <v>3685.52</v>
      </c>
      <c r="Q12" s="29">
        <f>Q13-Q11</f>
        <v>4600</v>
      </c>
      <c r="S12" s="17" t="s">
        <v>6</v>
      </c>
      <c r="T12" s="3">
        <f>V12-U12</f>
        <v>875.44</v>
      </c>
      <c r="U12" s="2">
        <f>(V13*T17)-T11</f>
        <v>3724.56</v>
      </c>
      <c r="V12" s="29">
        <f>V13-V11</f>
        <v>4600</v>
      </c>
      <c r="X12" s="17" t="s">
        <v>6</v>
      </c>
      <c r="Y12" s="3">
        <f>AA12-Z12</f>
        <v>1004.4000000000001</v>
      </c>
      <c r="Z12" s="2">
        <f>(AA13*Y17)-Y11</f>
        <v>3595.6</v>
      </c>
      <c r="AA12" s="29">
        <f>AA13-AA11</f>
        <v>4600</v>
      </c>
    </row>
    <row r="13" spans="1:27" ht="27" customHeight="1" thickBot="1">
      <c r="D13" s="17" t="s">
        <v>1</v>
      </c>
      <c r="E13" s="12">
        <f>SUM(E11:E12)</f>
        <v>1017.96</v>
      </c>
      <c r="F13" s="12">
        <f>G13-E13</f>
        <v>3982.04</v>
      </c>
      <c r="G13" s="18">
        <f>$B$9</f>
        <v>5000</v>
      </c>
      <c r="I13" s="17" t="s">
        <v>1</v>
      </c>
      <c r="J13" s="4">
        <f>SUM(J11:J12)</f>
        <v>1466.1999999999998</v>
      </c>
      <c r="K13" s="4">
        <f>L13-J13</f>
        <v>3533.8</v>
      </c>
      <c r="L13" s="29">
        <f>$B$9</f>
        <v>5000</v>
      </c>
      <c r="N13" s="17" t="s">
        <v>1</v>
      </c>
      <c r="O13" s="4">
        <f>SUM(O11:O12)</f>
        <v>1103.96</v>
      </c>
      <c r="P13" s="4">
        <f>Q13-O13</f>
        <v>3896.04</v>
      </c>
      <c r="Q13" s="29">
        <f>$B$9</f>
        <v>5000</v>
      </c>
      <c r="S13" s="17" t="s">
        <v>1</v>
      </c>
      <c r="T13" s="4">
        <f>SUM(T11:T12)</f>
        <v>1050.8800000000001</v>
      </c>
      <c r="U13" s="4">
        <f>V13-T13</f>
        <v>3949.12</v>
      </c>
      <c r="V13" s="29">
        <f>$B$9</f>
        <v>5000</v>
      </c>
      <c r="X13" s="17" t="s">
        <v>1</v>
      </c>
      <c r="Y13" s="4">
        <f>SUM(Y11:Y12)</f>
        <v>1158.8000000000002</v>
      </c>
      <c r="Z13" s="4">
        <f>AA13-Y13</f>
        <v>3841.2</v>
      </c>
      <c r="AA13" s="29">
        <f>$B$9</f>
        <v>5000</v>
      </c>
    </row>
    <row r="14" spans="1:27" ht="27" customHeight="1" thickBot="1">
      <c r="A14" s="87" t="s">
        <v>31</v>
      </c>
      <c r="B14" s="88"/>
      <c r="D14" s="15"/>
      <c r="G14" s="16"/>
      <c r="I14" s="15"/>
      <c r="L14" s="16"/>
      <c r="N14" s="15"/>
      <c r="Q14" s="16"/>
      <c r="S14" s="15"/>
      <c r="V14" s="16"/>
      <c r="X14" s="15"/>
      <c r="AA14" s="16"/>
    </row>
    <row r="15" spans="1:27" ht="21">
      <c r="A15" s="43" t="s">
        <v>26</v>
      </c>
      <c r="B15" s="41">
        <f>G32</f>
        <v>28583000.000000007</v>
      </c>
      <c r="D15" s="15"/>
      <c r="G15" s="16"/>
      <c r="I15" s="15"/>
      <c r="L15" s="16"/>
      <c r="N15" s="15"/>
      <c r="Q15" s="16"/>
      <c r="S15" s="15"/>
      <c r="V15" s="16"/>
      <c r="X15" s="15"/>
      <c r="AA15" s="16"/>
    </row>
    <row r="16" spans="1:27" ht="21">
      <c r="A16" s="43" t="s">
        <v>27</v>
      </c>
      <c r="B16" s="41">
        <f>L32</f>
        <v>30885000</v>
      </c>
      <c r="D16" s="19" t="s">
        <v>8</v>
      </c>
      <c r="E16" s="20">
        <v>0.49120000000000003</v>
      </c>
      <c r="F16" s="21" t="s">
        <v>16</v>
      </c>
      <c r="G16" s="16"/>
      <c r="I16" s="19" t="s">
        <v>8</v>
      </c>
      <c r="J16" s="20">
        <v>0.61399999999999999</v>
      </c>
      <c r="K16" s="21" t="s">
        <v>16</v>
      </c>
      <c r="L16" s="16"/>
      <c r="N16" s="19" t="s">
        <v>8</v>
      </c>
      <c r="O16" s="20">
        <v>0.47370000000000001</v>
      </c>
      <c r="P16" s="21" t="s">
        <v>16</v>
      </c>
      <c r="Q16" s="16"/>
      <c r="S16" s="19" t="s">
        <v>8</v>
      </c>
      <c r="T16" s="20">
        <v>0.43859999999999999</v>
      </c>
      <c r="U16" s="21" t="s">
        <v>16</v>
      </c>
      <c r="V16" s="16"/>
      <c r="X16" s="19" t="s">
        <v>8</v>
      </c>
      <c r="Y16" s="20">
        <v>0.38600000000000001</v>
      </c>
      <c r="Z16" s="21" t="s">
        <v>16</v>
      </c>
      <c r="AA16" s="16"/>
    </row>
    <row r="17" spans="1:27" ht="21">
      <c r="A17" s="43" t="s">
        <v>28</v>
      </c>
      <c r="B17" s="41">
        <f>Q32</f>
        <v>24508000.000000007</v>
      </c>
      <c r="D17" s="19" t="s">
        <v>9</v>
      </c>
      <c r="E17" s="20">
        <v>0.79500000000000004</v>
      </c>
      <c r="F17" s="21" t="s">
        <v>16</v>
      </c>
      <c r="G17" s="16"/>
      <c r="I17" s="19" t="s">
        <v>9</v>
      </c>
      <c r="J17" s="30">
        <v>0.72499999999999998</v>
      </c>
      <c r="K17" s="21" t="s">
        <v>16</v>
      </c>
      <c r="L17" s="16"/>
      <c r="N17" s="19" t="s">
        <v>9</v>
      </c>
      <c r="O17" s="20">
        <v>0.77500000000000002</v>
      </c>
      <c r="P17" s="21" t="s">
        <v>16</v>
      </c>
      <c r="Q17" s="16"/>
      <c r="S17" s="19" t="s">
        <v>9</v>
      </c>
      <c r="T17" s="20">
        <v>0.78</v>
      </c>
      <c r="U17" s="21" t="s">
        <v>16</v>
      </c>
      <c r="V17" s="16"/>
      <c r="X17" s="19" t="s">
        <v>9</v>
      </c>
      <c r="Y17" s="20">
        <v>0.75</v>
      </c>
      <c r="Z17" s="21" t="s">
        <v>16</v>
      </c>
      <c r="AA17" s="16"/>
    </row>
    <row r="18" spans="1:27" ht="21">
      <c r="A18" s="43" t="s">
        <v>29</v>
      </c>
      <c r="B18" s="41">
        <f>V32</f>
        <v>21974000</v>
      </c>
      <c r="D18" s="19" t="s">
        <v>10</v>
      </c>
      <c r="E18" s="22">
        <f>E11/E13</f>
        <v>0.19301347793626469</v>
      </c>
      <c r="G18" s="16"/>
      <c r="I18" s="19" t="s">
        <v>10</v>
      </c>
      <c r="J18" s="21">
        <f>J11/J13</f>
        <v>0.16750784340471969</v>
      </c>
      <c r="L18" s="16"/>
      <c r="N18" s="19" t="s">
        <v>10</v>
      </c>
      <c r="O18" s="22">
        <f>O11/O13</f>
        <v>0.17163665350193849</v>
      </c>
      <c r="Q18" s="16"/>
      <c r="S18" s="19" t="s">
        <v>10</v>
      </c>
      <c r="T18" s="22">
        <f>T11/T13</f>
        <v>0.16694579780755175</v>
      </c>
      <c r="V18" s="16"/>
      <c r="X18" s="19" t="s">
        <v>10</v>
      </c>
      <c r="Y18" s="22">
        <f>Y11/Y13</f>
        <v>0.13324128408698652</v>
      </c>
      <c r="AA18" s="16"/>
    </row>
    <row r="19" spans="1:27" ht="22" thickBot="1">
      <c r="A19" s="44" t="s">
        <v>30</v>
      </c>
      <c r="B19" s="42">
        <f>AA32</f>
        <v>13490000</v>
      </c>
      <c r="D19" s="19" t="s">
        <v>11</v>
      </c>
      <c r="E19" s="22">
        <f>AVERAGE(E18,E16)</f>
        <v>0.34210673896813237</v>
      </c>
      <c r="G19" s="16"/>
      <c r="I19" s="19" t="s">
        <v>11</v>
      </c>
      <c r="J19" s="21">
        <f>AVERAGE(J18,J16)</f>
        <v>0.39075392170235984</v>
      </c>
      <c r="L19" s="16"/>
      <c r="N19" s="19" t="s">
        <v>11</v>
      </c>
      <c r="O19" s="22">
        <f>AVERAGE(O18,O16)</f>
        <v>0.32266832675096924</v>
      </c>
      <c r="Q19" s="16"/>
      <c r="S19" s="19" t="s">
        <v>11</v>
      </c>
      <c r="T19" s="22">
        <f>AVERAGE(T18,T16)</f>
        <v>0.3027728989037759</v>
      </c>
      <c r="V19" s="16"/>
      <c r="X19" s="19" t="s">
        <v>11</v>
      </c>
      <c r="Y19" s="22">
        <f>AVERAGE(Y18,Y16)</f>
        <v>0.25962064204349328</v>
      </c>
      <c r="AA19" s="16"/>
    </row>
    <row r="20" spans="1:27" ht="22" thickBot="1">
      <c r="A20" s="14"/>
      <c r="D20" s="19"/>
      <c r="E20" s="23"/>
      <c r="G20" s="16"/>
      <c r="I20" s="19"/>
      <c r="J20" s="23"/>
      <c r="L20" s="16"/>
      <c r="N20" s="19"/>
      <c r="O20" s="23"/>
      <c r="Q20" s="16"/>
      <c r="S20" s="19"/>
      <c r="T20" s="23"/>
      <c r="V20" s="16"/>
      <c r="X20" s="19"/>
      <c r="Y20" s="23"/>
      <c r="AA20" s="16"/>
    </row>
    <row r="21" spans="1:27" ht="25" thickBot="1">
      <c r="A21" s="45" t="str">
        <f>_xlfn.XLOOKUP(B21,$B$15:$B$19,$A$15:$A$19)</f>
        <v>QDA</v>
      </c>
      <c r="B21" s="46">
        <f>MAX(B15:B19)</f>
        <v>30885000</v>
      </c>
      <c r="D21" s="15"/>
      <c r="G21" s="16"/>
      <c r="I21" s="15"/>
      <c r="L21" s="16"/>
      <c r="N21" s="15"/>
      <c r="Q21" s="16"/>
      <c r="S21" s="15"/>
      <c r="V21" s="16"/>
      <c r="X21" s="15"/>
      <c r="AA21" s="16"/>
    </row>
    <row r="22" spans="1:27" ht="20">
      <c r="A22" s="13"/>
      <c r="D22" s="57" t="s">
        <v>12</v>
      </c>
      <c r="E22" s="58"/>
      <c r="F22" s="5" t="s">
        <v>17</v>
      </c>
      <c r="G22" s="24">
        <f>-G11*$B$11</f>
        <v>-100000000</v>
      </c>
      <c r="I22" s="57" t="s">
        <v>12</v>
      </c>
      <c r="J22" s="58"/>
      <c r="K22" s="5" t="s">
        <v>17</v>
      </c>
      <c r="L22" s="24">
        <f>-L11*$B$11</f>
        <v>-100000000</v>
      </c>
      <c r="N22" s="57" t="s">
        <v>12</v>
      </c>
      <c r="O22" s="58"/>
      <c r="P22" s="5" t="s">
        <v>17</v>
      </c>
      <c r="Q22" s="24">
        <f>-Q11*$B$11</f>
        <v>-100000000</v>
      </c>
      <c r="S22" s="57" t="s">
        <v>12</v>
      </c>
      <c r="T22" s="58"/>
      <c r="U22" s="5" t="s">
        <v>17</v>
      </c>
      <c r="V22" s="24">
        <f>-V11*$B$11</f>
        <v>-100000000</v>
      </c>
      <c r="X22" s="57" t="s">
        <v>12</v>
      </c>
      <c r="Y22" s="58"/>
      <c r="Z22" s="5" t="s">
        <v>17</v>
      </c>
      <c r="AA22" s="24">
        <f>-AA11*$B$11</f>
        <v>-100000000</v>
      </c>
    </row>
    <row r="23" spans="1:27" ht="21" thickBot="1">
      <c r="D23" s="57"/>
      <c r="E23" s="58"/>
      <c r="F23" s="6" t="s">
        <v>24</v>
      </c>
      <c r="G23" s="25">
        <f>G12*$B$12</f>
        <v>115000000</v>
      </c>
      <c r="I23" s="57"/>
      <c r="J23" s="58"/>
      <c r="K23" s="6" t="s">
        <v>24</v>
      </c>
      <c r="L23" s="25">
        <f>L12*$B$12</f>
        <v>115000000</v>
      </c>
      <c r="N23" s="57"/>
      <c r="O23" s="58"/>
      <c r="P23" s="6" t="s">
        <v>24</v>
      </c>
      <c r="Q23" s="25">
        <f>Q12*$B$12</f>
        <v>115000000</v>
      </c>
      <c r="S23" s="57"/>
      <c r="T23" s="58"/>
      <c r="U23" s="6" t="s">
        <v>24</v>
      </c>
      <c r="V23" s="25">
        <f>V12*$B$12</f>
        <v>115000000</v>
      </c>
      <c r="X23" s="57"/>
      <c r="Y23" s="58"/>
      <c r="Z23" s="6" t="s">
        <v>24</v>
      </c>
      <c r="AA23" s="25">
        <f>AA12*$B$12</f>
        <v>115000000</v>
      </c>
    </row>
    <row r="24" spans="1:27" ht="21" thickTop="1">
      <c r="D24" s="57"/>
      <c r="E24" s="58"/>
      <c r="F24" s="7" t="s">
        <v>18</v>
      </c>
      <c r="G24" s="26">
        <f>SUM(G22:G23)</f>
        <v>15000000</v>
      </c>
      <c r="I24" s="57"/>
      <c r="J24" s="58"/>
      <c r="K24" s="7" t="s">
        <v>18</v>
      </c>
      <c r="L24" s="26">
        <f>SUM(L22:L23)</f>
        <v>15000000</v>
      </c>
      <c r="N24" s="57"/>
      <c r="O24" s="58"/>
      <c r="P24" s="7" t="s">
        <v>18</v>
      </c>
      <c r="Q24" s="26">
        <f>SUM(Q22:Q23)</f>
        <v>15000000</v>
      </c>
      <c r="S24" s="57"/>
      <c r="T24" s="58"/>
      <c r="U24" s="7" t="s">
        <v>18</v>
      </c>
      <c r="V24" s="26">
        <f>SUM(V22:V23)</f>
        <v>15000000</v>
      </c>
      <c r="X24" s="57"/>
      <c r="Y24" s="58"/>
      <c r="Z24" s="7" t="s">
        <v>18</v>
      </c>
      <c r="AA24" s="26">
        <f>SUM(AA22:AA23)</f>
        <v>15000000</v>
      </c>
    </row>
    <row r="25" spans="1:27" ht="20">
      <c r="D25" s="15"/>
      <c r="F25" s="23"/>
      <c r="G25" s="27"/>
      <c r="I25" s="15"/>
      <c r="K25" s="23"/>
      <c r="L25" s="27"/>
      <c r="N25" s="15"/>
      <c r="P25" s="23"/>
      <c r="Q25" s="27"/>
      <c r="S25" s="15"/>
      <c r="U25" s="23"/>
      <c r="V25" s="27"/>
      <c r="X25" s="15"/>
      <c r="Z25" s="23"/>
      <c r="AA25" s="27"/>
    </row>
    <row r="26" spans="1:27" ht="20">
      <c r="D26" s="15"/>
      <c r="F26" s="23"/>
      <c r="G26" s="16"/>
      <c r="I26" s="15"/>
      <c r="K26" s="23"/>
      <c r="L26" s="16"/>
      <c r="N26" s="15"/>
      <c r="P26" s="23"/>
      <c r="Q26" s="16"/>
      <c r="S26" s="15"/>
      <c r="U26" s="23"/>
      <c r="V26" s="16"/>
      <c r="X26" s="15"/>
      <c r="Z26" s="23"/>
      <c r="AA26" s="16"/>
    </row>
    <row r="27" spans="1:27" ht="20">
      <c r="D27" s="57" t="s">
        <v>19</v>
      </c>
      <c r="E27" s="58"/>
      <c r="F27" s="5" t="s">
        <v>17</v>
      </c>
      <c r="G27" s="24">
        <f>-F11*$B$11</f>
        <v>-50879999.999999993</v>
      </c>
      <c r="I27" s="57" t="s">
        <v>19</v>
      </c>
      <c r="J27" s="58"/>
      <c r="K27" s="5" t="s">
        <v>17</v>
      </c>
      <c r="L27" s="24">
        <f>-K11*$B$11</f>
        <v>-38600000</v>
      </c>
      <c r="N27" s="57" t="s">
        <v>19</v>
      </c>
      <c r="O27" s="58"/>
      <c r="P27" s="5" t="s">
        <v>17</v>
      </c>
      <c r="Q27" s="24">
        <f>-P11*$B$11</f>
        <v>-52629999.999999993</v>
      </c>
      <c r="S27" s="57" t="s">
        <v>19</v>
      </c>
      <c r="T27" s="58"/>
      <c r="U27" s="5" t="s">
        <v>17</v>
      </c>
      <c r="V27" s="24">
        <f>-U11*$B$11</f>
        <v>-56140000</v>
      </c>
      <c r="X27" s="57" t="s">
        <v>19</v>
      </c>
      <c r="Y27" s="58"/>
      <c r="Z27" s="5" t="s">
        <v>17</v>
      </c>
      <c r="AA27" s="24">
        <f>-Z11*$B$11</f>
        <v>-61400000</v>
      </c>
    </row>
    <row r="28" spans="1:27" ht="21" thickBot="1">
      <c r="D28" s="57"/>
      <c r="E28" s="58"/>
      <c r="F28" s="6" t="s">
        <v>24</v>
      </c>
      <c r="G28" s="25">
        <f>F12*$B$12</f>
        <v>94463000</v>
      </c>
      <c r="I28" s="57"/>
      <c r="J28" s="58"/>
      <c r="K28" s="6" t="s">
        <v>24</v>
      </c>
      <c r="L28" s="25">
        <f>K12*$B$12</f>
        <v>84485000</v>
      </c>
      <c r="N28" s="57"/>
      <c r="O28" s="58"/>
      <c r="P28" s="6" t="s">
        <v>24</v>
      </c>
      <c r="Q28" s="25">
        <f>P12*$B$12</f>
        <v>92138000</v>
      </c>
      <c r="S28" s="57"/>
      <c r="T28" s="58"/>
      <c r="U28" s="6" t="s">
        <v>24</v>
      </c>
      <c r="V28" s="25">
        <f>U12*$B$12</f>
        <v>93114000</v>
      </c>
      <c r="X28" s="57"/>
      <c r="Y28" s="58"/>
      <c r="Z28" s="6" t="s">
        <v>24</v>
      </c>
      <c r="AA28" s="25">
        <f>Z12*$B$12</f>
        <v>89890000</v>
      </c>
    </row>
    <row r="29" spans="1:27" ht="21" thickTop="1">
      <c r="D29" s="57"/>
      <c r="E29" s="58"/>
      <c r="F29" s="7" t="s">
        <v>18</v>
      </c>
      <c r="G29" s="26">
        <f>SUM(G27:G28)</f>
        <v>43583000.000000007</v>
      </c>
      <c r="I29" s="57"/>
      <c r="J29" s="58"/>
      <c r="K29" s="7" t="s">
        <v>18</v>
      </c>
      <c r="L29" s="26">
        <f>SUM(L27:L28)</f>
        <v>45885000</v>
      </c>
      <c r="N29" s="57"/>
      <c r="O29" s="58"/>
      <c r="P29" s="7" t="s">
        <v>18</v>
      </c>
      <c r="Q29" s="26">
        <f>SUM(Q27:Q28)</f>
        <v>39508000.000000007</v>
      </c>
      <c r="S29" s="57"/>
      <c r="T29" s="58"/>
      <c r="U29" s="7" t="s">
        <v>18</v>
      </c>
      <c r="V29" s="26">
        <f>SUM(V27:V28)</f>
        <v>36974000</v>
      </c>
      <c r="X29" s="57"/>
      <c r="Y29" s="58"/>
      <c r="Z29" s="7" t="s">
        <v>18</v>
      </c>
      <c r="AA29" s="26">
        <f>SUM(AA27:AA28)</f>
        <v>28490000</v>
      </c>
    </row>
    <row r="30" spans="1:27" ht="20">
      <c r="D30" s="15"/>
      <c r="F30" s="23"/>
      <c r="G30" s="27"/>
      <c r="I30" s="15"/>
      <c r="K30" s="23"/>
      <c r="L30" s="27"/>
      <c r="N30" s="15"/>
      <c r="P30" s="23"/>
      <c r="Q30" s="27"/>
      <c r="S30" s="15"/>
      <c r="U30" s="23"/>
      <c r="V30" s="27"/>
      <c r="X30" s="15"/>
      <c r="Z30" s="23"/>
      <c r="AA30" s="27"/>
    </row>
    <row r="31" spans="1:27" ht="16" customHeight="1" thickBot="1">
      <c r="D31" s="15"/>
      <c r="F31" s="23"/>
      <c r="G31" s="27"/>
      <c r="I31" s="15"/>
      <c r="K31" s="23"/>
      <c r="L31" s="27"/>
      <c r="N31" s="15"/>
      <c r="P31" s="23"/>
      <c r="Q31" s="27"/>
      <c r="S31" s="15"/>
      <c r="U31" s="23"/>
      <c r="V31" s="27"/>
      <c r="X31" s="15"/>
      <c r="Z31" s="23"/>
      <c r="AA31" s="27"/>
    </row>
    <row r="32" spans="1:27" ht="17" customHeight="1">
      <c r="D32" s="15"/>
      <c r="E32" s="65" t="s">
        <v>20</v>
      </c>
      <c r="F32" s="66"/>
      <c r="G32" s="69">
        <f>G29-G24</f>
        <v>28583000.000000007</v>
      </c>
      <c r="I32" s="15"/>
      <c r="J32" s="65" t="s">
        <v>20</v>
      </c>
      <c r="K32" s="66"/>
      <c r="L32" s="69">
        <f>L29-L24</f>
        <v>30885000</v>
      </c>
      <c r="N32" s="15"/>
      <c r="O32" s="65" t="s">
        <v>20</v>
      </c>
      <c r="P32" s="66"/>
      <c r="Q32" s="69">
        <f>Q29-Q24</f>
        <v>24508000.000000007</v>
      </c>
      <c r="S32" s="15"/>
      <c r="T32" s="65" t="s">
        <v>20</v>
      </c>
      <c r="U32" s="66"/>
      <c r="V32" s="69">
        <f>V29-V24</f>
        <v>21974000</v>
      </c>
      <c r="X32" s="15"/>
      <c r="Y32" s="65" t="s">
        <v>20</v>
      </c>
      <c r="Z32" s="66"/>
      <c r="AA32" s="69">
        <f>AA29-AA24</f>
        <v>13490000</v>
      </c>
    </row>
    <row r="33" spans="4:27" ht="17" customHeight="1" thickBot="1">
      <c r="D33" s="28"/>
      <c r="E33" s="67"/>
      <c r="F33" s="68"/>
      <c r="G33" s="70"/>
      <c r="I33" s="28"/>
      <c r="J33" s="67"/>
      <c r="K33" s="68"/>
      <c r="L33" s="70"/>
      <c r="N33" s="28"/>
      <c r="O33" s="67"/>
      <c r="P33" s="68"/>
      <c r="Q33" s="70"/>
      <c r="S33" s="28"/>
      <c r="T33" s="67"/>
      <c r="U33" s="68"/>
      <c r="V33" s="70"/>
      <c r="X33" s="28"/>
      <c r="Y33" s="67"/>
      <c r="Z33" s="68"/>
      <c r="AA33" s="70"/>
    </row>
    <row r="34" spans="4:27">
      <c r="F34" s="1"/>
    </row>
  </sheetData>
  <mergeCells count="38">
    <mergeCell ref="A14:B14"/>
    <mergeCell ref="X22:Y24"/>
    <mergeCell ref="X27:Y29"/>
    <mergeCell ref="Y32:Z33"/>
    <mergeCell ref="AA32:AA33"/>
    <mergeCell ref="T32:U33"/>
    <mergeCell ref="V32:V33"/>
    <mergeCell ref="D5:G6"/>
    <mergeCell ref="N22:O24"/>
    <mergeCell ref="N27:O29"/>
    <mergeCell ref="O32:P33"/>
    <mergeCell ref="Q32:Q33"/>
    <mergeCell ref="I5:L6"/>
    <mergeCell ref="I9:I10"/>
    <mergeCell ref="L9:L10"/>
    <mergeCell ref="I22:J24"/>
    <mergeCell ref="I27:J29"/>
    <mergeCell ref="A1:B6"/>
    <mergeCell ref="X5:AA6"/>
    <mergeCell ref="X9:X10"/>
    <mergeCell ref="AA9:AA10"/>
    <mergeCell ref="E32:F33"/>
    <mergeCell ref="G32:G33"/>
    <mergeCell ref="D22:E24"/>
    <mergeCell ref="D27:E29"/>
    <mergeCell ref="A7:B8"/>
    <mergeCell ref="D9:D10"/>
    <mergeCell ref="G9:G10"/>
    <mergeCell ref="J32:K33"/>
    <mergeCell ref="L32:L33"/>
    <mergeCell ref="N5:Q6"/>
    <mergeCell ref="N9:N10"/>
    <mergeCell ref="Q9:Q10"/>
    <mergeCell ref="S5:V6"/>
    <mergeCell ref="S9:S10"/>
    <mergeCell ref="V9:V10"/>
    <mergeCell ref="S22:T24"/>
    <mergeCell ref="S27:T29"/>
  </mergeCells>
  <pageMargins left="0.7" right="0.7" top="0.75" bottom="0.75" header="0.3" footer="0.3"/>
  <ignoredErrors>
    <ignoredError sqref="F12 K12 P12 U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Benefit of the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Addala</dc:creator>
  <cp:lastModifiedBy>Prince Kheni</cp:lastModifiedBy>
  <dcterms:created xsi:type="dcterms:W3CDTF">2022-12-08T01:49:10Z</dcterms:created>
  <dcterms:modified xsi:type="dcterms:W3CDTF">2023-01-06T17:12:10Z</dcterms:modified>
</cp:coreProperties>
</file>