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Prince Jogani\Downloads\"/>
    </mc:Choice>
  </mc:AlternateContent>
  <xr:revisionPtr revIDLastSave="0" documentId="13_ncr:1_{8E76DF57-3B76-4164-9D49-5BE105E36996}" xr6:coauthVersionLast="47" xr6:coauthVersionMax="47" xr10:uidLastSave="{00000000-0000-0000-0000-000000000000}"/>
  <bookViews>
    <workbookView xWindow="-108" yWindow="-108" windowWidth="23256" windowHeight="13896" xr2:uid="{B6BB665F-0628-4891-8D3C-D0795F1D7433}"/>
  </bookViews>
  <sheets>
    <sheet name="XYZ &amp; Co."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99" i="1" l="1"/>
  <c r="J99" i="1"/>
  <c r="I99" i="1"/>
  <c r="H99" i="1"/>
  <c r="G99" i="1"/>
  <c r="H53" i="1"/>
  <c r="I53" i="1" s="1"/>
  <c r="J53" i="1" s="1"/>
  <c r="K53" i="1" s="1"/>
  <c r="G53" i="1"/>
  <c r="H35" i="1"/>
  <c r="I35" i="1" s="1"/>
  <c r="J35" i="1" s="1"/>
  <c r="K35" i="1" s="1"/>
  <c r="G35" i="1"/>
  <c r="K107" i="1"/>
  <c r="J107" i="1"/>
  <c r="I107" i="1"/>
  <c r="H107" i="1"/>
  <c r="G107" i="1"/>
  <c r="K105" i="1"/>
  <c r="J105" i="1"/>
  <c r="I105" i="1"/>
  <c r="H105" i="1"/>
  <c r="G105" i="1"/>
  <c r="K104" i="1"/>
  <c r="J104" i="1"/>
  <c r="I104" i="1"/>
  <c r="H104" i="1"/>
  <c r="G104" i="1"/>
  <c r="K103" i="1"/>
  <c r="J103" i="1"/>
  <c r="I103" i="1"/>
  <c r="H103" i="1"/>
  <c r="G103" i="1"/>
  <c r="K102" i="1"/>
  <c r="J102" i="1"/>
  <c r="I102" i="1"/>
  <c r="H102" i="1"/>
  <c r="G102" i="1"/>
  <c r="K101" i="1"/>
  <c r="J101" i="1"/>
  <c r="I101" i="1"/>
  <c r="H101" i="1"/>
  <c r="G101" i="1"/>
  <c r="K100" i="1"/>
  <c r="J100" i="1"/>
  <c r="I100" i="1"/>
  <c r="H100" i="1"/>
  <c r="G100" i="1"/>
  <c r="G60" i="1"/>
  <c r="H60" i="1" s="1"/>
  <c r="I60" i="1" s="1"/>
  <c r="J60" i="1" s="1"/>
  <c r="G75" i="1"/>
  <c r="H73" i="1" s="1"/>
  <c r="H75" i="1" s="1"/>
  <c r="I73" i="1" s="1"/>
  <c r="I75" i="1" s="1"/>
  <c r="J73" i="1" s="1"/>
  <c r="J75" i="1" s="1"/>
  <c r="K73" i="1" s="1"/>
  <c r="K75" i="1" s="1"/>
  <c r="K59" i="1" s="1"/>
  <c r="G71" i="1"/>
  <c r="G58" i="1" s="1"/>
  <c r="D62" i="1"/>
  <c r="F62" i="1"/>
  <c r="E62" i="1"/>
  <c r="G55" i="1"/>
  <c r="H55" i="1" s="1"/>
  <c r="I55" i="1" s="1"/>
  <c r="J55" i="1" s="1"/>
  <c r="K55" i="1" s="1"/>
  <c r="G54" i="1"/>
  <c r="G98" i="1" s="1"/>
  <c r="F50" i="1"/>
  <c r="F56" i="1" s="1"/>
  <c r="E50" i="1"/>
  <c r="E56" i="1" s="1"/>
  <c r="D50" i="1"/>
  <c r="D56" i="1" s="1"/>
  <c r="Q40" i="1"/>
  <c r="F43" i="1"/>
  <c r="E43" i="1"/>
  <c r="D43" i="1"/>
  <c r="F39" i="1"/>
  <c r="E39" i="1"/>
  <c r="D39" i="1"/>
  <c r="F22" i="1"/>
  <c r="E22" i="1"/>
  <c r="D22" i="1"/>
  <c r="E21" i="1"/>
  <c r="D21" i="1"/>
  <c r="F21" i="1"/>
  <c r="E20" i="1"/>
  <c r="F20" i="1"/>
  <c r="F9" i="1"/>
  <c r="F13" i="1" s="1"/>
  <c r="F16" i="1" s="1"/>
  <c r="E9" i="1"/>
  <c r="E13" i="1" s="1"/>
  <c r="E16" i="1" s="1"/>
  <c r="D9" i="1"/>
  <c r="D13" i="1" s="1"/>
  <c r="D16" i="1" s="1"/>
  <c r="G3" i="1"/>
  <c r="H3" i="1" s="1"/>
  <c r="I3" i="1" s="1"/>
  <c r="J3" i="1" s="1"/>
  <c r="K3" i="1" s="1"/>
  <c r="E3" i="1"/>
  <c r="D3" i="1" s="1"/>
  <c r="G20" i="1" l="1"/>
  <c r="H20" i="1" s="1"/>
  <c r="G21" i="1"/>
  <c r="H21" i="1" s="1"/>
  <c r="G22" i="1"/>
  <c r="H22" i="1" s="1"/>
  <c r="I22" i="1" s="1"/>
  <c r="J22" i="1" s="1"/>
  <c r="K22" i="1" s="1"/>
  <c r="H69" i="1"/>
  <c r="H71" i="1" s="1"/>
  <c r="G59" i="1"/>
  <c r="H54" i="1"/>
  <c r="H98" i="1" s="1"/>
  <c r="H59" i="1"/>
  <c r="I59" i="1"/>
  <c r="D64" i="1"/>
  <c r="J59" i="1"/>
  <c r="E64" i="1"/>
  <c r="F64" i="1"/>
  <c r="K60" i="1"/>
  <c r="I54" i="1"/>
  <c r="I98" i="1" s="1"/>
  <c r="G30" i="1"/>
  <c r="G95" i="1" s="1"/>
  <c r="G48" i="1"/>
  <c r="G49" i="1"/>
  <c r="G29" i="1"/>
  <c r="H29" i="1" s="1"/>
  <c r="E45" i="1"/>
  <c r="E65" i="1" s="1"/>
  <c r="E66" i="1" s="1"/>
  <c r="G26" i="1"/>
  <c r="G27" i="1"/>
  <c r="G94" i="1" s="1"/>
  <c r="F45" i="1"/>
  <c r="F65" i="1" s="1"/>
  <c r="F66" i="1" s="1"/>
  <c r="D45" i="1"/>
  <c r="D65" i="1" s="1"/>
  <c r="I21" i="1"/>
  <c r="G6" i="1"/>
  <c r="G36" i="1"/>
  <c r="G38" i="1"/>
  <c r="D23" i="1"/>
  <c r="E23" i="1"/>
  <c r="F23" i="1"/>
  <c r="I20" i="1"/>
  <c r="J20" i="1" s="1"/>
  <c r="G96" i="1" l="1"/>
  <c r="G7" i="1"/>
  <c r="G24" i="1" s="1"/>
  <c r="G47" i="1" s="1"/>
  <c r="G89" i="1" s="1"/>
  <c r="H49" i="1"/>
  <c r="H91" i="1" s="1"/>
  <c r="G91" i="1"/>
  <c r="H48" i="1"/>
  <c r="H90" i="1" s="1"/>
  <c r="G90" i="1"/>
  <c r="G86" i="1"/>
  <c r="H26" i="1"/>
  <c r="H85" i="1" s="1"/>
  <c r="G85" i="1"/>
  <c r="H38" i="1"/>
  <c r="H88" i="1" s="1"/>
  <c r="G88" i="1"/>
  <c r="D66" i="1"/>
  <c r="I69" i="1"/>
  <c r="I71" i="1" s="1"/>
  <c r="H58" i="1"/>
  <c r="J54" i="1"/>
  <c r="J98" i="1" s="1"/>
  <c r="G37" i="1"/>
  <c r="I29" i="1"/>
  <c r="J29" i="1" s="1"/>
  <c r="I49" i="1"/>
  <c r="G42" i="1"/>
  <c r="H30" i="1"/>
  <c r="H27" i="1"/>
  <c r="G41" i="1"/>
  <c r="G23" i="1"/>
  <c r="H23" i="1" s="1"/>
  <c r="I38" i="1"/>
  <c r="G8" i="1"/>
  <c r="G9" i="1" s="1"/>
  <c r="G13" i="1" s="1"/>
  <c r="H6" i="1"/>
  <c r="J21" i="1"/>
  <c r="H36" i="1"/>
  <c r="H86" i="1" s="1"/>
  <c r="K20" i="1"/>
  <c r="I30" i="1" l="1"/>
  <c r="H95" i="1"/>
  <c r="I48" i="1"/>
  <c r="J48" i="1" s="1"/>
  <c r="J90" i="1" s="1"/>
  <c r="I27" i="1"/>
  <c r="H94" i="1"/>
  <c r="H96" i="1" s="1"/>
  <c r="G39" i="1"/>
  <c r="G87" i="1"/>
  <c r="I26" i="1"/>
  <c r="I90" i="1"/>
  <c r="J49" i="1"/>
  <c r="J91" i="1" s="1"/>
  <c r="I91" i="1"/>
  <c r="J38" i="1"/>
  <c r="J88" i="1"/>
  <c r="I88" i="1"/>
  <c r="J69" i="1"/>
  <c r="J71" i="1" s="1"/>
  <c r="I58" i="1"/>
  <c r="K54" i="1"/>
  <c r="K98" i="1" s="1"/>
  <c r="H42" i="1"/>
  <c r="I42" i="1" s="1"/>
  <c r="H41" i="1"/>
  <c r="G43" i="1"/>
  <c r="K29" i="1"/>
  <c r="G50" i="1"/>
  <c r="G56" i="1" s="1"/>
  <c r="I23" i="1"/>
  <c r="I6" i="1"/>
  <c r="H8" i="1"/>
  <c r="H7" i="1"/>
  <c r="H24" i="1" s="1"/>
  <c r="H37" i="1" s="1"/>
  <c r="K21" i="1"/>
  <c r="I36" i="1"/>
  <c r="K38" i="1"/>
  <c r="G15" i="1"/>
  <c r="G16" i="1" s="1"/>
  <c r="J27" i="1" l="1"/>
  <c r="I94" i="1"/>
  <c r="G45" i="1"/>
  <c r="G65" i="1" s="1"/>
  <c r="J30" i="1"/>
  <c r="I95" i="1"/>
  <c r="H87" i="1"/>
  <c r="J26" i="1"/>
  <c r="I85" i="1"/>
  <c r="K49" i="1"/>
  <c r="K91" i="1" s="1"/>
  <c r="K48" i="1"/>
  <c r="K90" i="1" s="1"/>
  <c r="K88" i="1"/>
  <c r="H47" i="1"/>
  <c r="H89" i="1" s="1"/>
  <c r="I86" i="1"/>
  <c r="G78" i="1"/>
  <c r="G80" i="1" s="1"/>
  <c r="H77" i="1" s="1"/>
  <c r="G84" i="1"/>
  <c r="G92" i="1" s="1"/>
  <c r="K69" i="1"/>
  <c r="K71" i="1" s="1"/>
  <c r="K58" i="1" s="1"/>
  <c r="J58" i="1"/>
  <c r="H43" i="1"/>
  <c r="I41" i="1"/>
  <c r="H9" i="1"/>
  <c r="H13" i="1" s="1"/>
  <c r="H39" i="1"/>
  <c r="J6" i="1"/>
  <c r="I8" i="1"/>
  <c r="I7" i="1"/>
  <c r="I24" i="1" s="1"/>
  <c r="I37" i="1" s="1"/>
  <c r="J36" i="1"/>
  <c r="J86" i="1" s="1"/>
  <c r="J23" i="1"/>
  <c r="J95" i="1" l="1"/>
  <c r="K30" i="1"/>
  <c r="K95" i="1" s="1"/>
  <c r="H50" i="1"/>
  <c r="H56" i="1" s="1"/>
  <c r="I96" i="1"/>
  <c r="J94" i="1"/>
  <c r="J96" i="1" s="1"/>
  <c r="K27" i="1"/>
  <c r="K94" i="1" s="1"/>
  <c r="K96" i="1" s="1"/>
  <c r="J42" i="1"/>
  <c r="K42" i="1" s="1"/>
  <c r="G61" i="1"/>
  <c r="G62" i="1" s="1"/>
  <c r="G64" i="1" s="1"/>
  <c r="G66" i="1" s="1"/>
  <c r="J85" i="1"/>
  <c r="K26" i="1"/>
  <c r="K85" i="1" s="1"/>
  <c r="I87" i="1"/>
  <c r="H45" i="1"/>
  <c r="H65" i="1" s="1"/>
  <c r="J41" i="1"/>
  <c r="I43" i="1"/>
  <c r="I47" i="1"/>
  <c r="I89" i="1" s="1"/>
  <c r="I39" i="1"/>
  <c r="K6" i="1"/>
  <c r="J8" i="1"/>
  <c r="J7" i="1"/>
  <c r="J24" i="1" s="1"/>
  <c r="J37" i="1" s="1"/>
  <c r="J87" i="1" s="1"/>
  <c r="K23" i="1"/>
  <c r="I9" i="1"/>
  <c r="I13" i="1" s="1"/>
  <c r="H15" i="1"/>
  <c r="H16" i="1" s="1"/>
  <c r="K36" i="1"/>
  <c r="K86" i="1" s="1"/>
  <c r="H78" i="1" l="1"/>
  <c r="H80" i="1" s="1"/>
  <c r="H84" i="1"/>
  <c r="H92" i="1" s="1"/>
  <c r="I77" i="1"/>
  <c r="H61" i="1"/>
  <c r="H62" i="1" s="1"/>
  <c r="H64" i="1" s="1"/>
  <c r="H66" i="1" s="1"/>
  <c r="I45" i="1"/>
  <c r="I65" i="1" s="1"/>
  <c r="J47" i="1"/>
  <c r="J89" i="1" s="1"/>
  <c r="I50" i="1"/>
  <c r="I56" i="1" s="1"/>
  <c r="J43" i="1"/>
  <c r="K41" i="1"/>
  <c r="K43" i="1" s="1"/>
  <c r="J39" i="1"/>
  <c r="J9" i="1"/>
  <c r="J13" i="1" s="1"/>
  <c r="K8" i="1"/>
  <c r="K7" i="1"/>
  <c r="K24" i="1" s="1"/>
  <c r="K37" i="1" s="1"/>
  <c r="K39" i="1" s="1"/>
  <c r="I15" i="1"/>
  <c r="I16" i="1" s="1"/>
  <c r="K87" i="1" l="1"/>
  <c r="I78" i="1"/>
  <c r="I84" i="1"/>
  <c r="I92" i="1" s="1"/>
  <c r="K45" i="1"/>
  <c r="K65" i="1" s="1"/>
  <c r="I80" i="1"/>
  <c r="J45" i="1"/>
  <c r="J65" i="1" s="1"/>
  <c r="K47" i="1"/>
  <c r="J50" i="1"/>
  <c r="J56" i="1" s="1"/>
  <c r="K9" i="1"/>
  <c r="K13" i="1" s="1"/>
  <c r="J15" i="1"/>
  <c r="J16" i="1" s="1"/>
  <c r="K50" i="1" l="1"/>
  <c r="K56" i="1" s="1"/>
  <c r="K89" i="1"/>
  <c r="J78" i="1"/>
  <c r="J84" i="1"/>
  <c r="J92" i="1" s="1"/>
  <c r="J77" i="1"/>
  <c r="J80" i="1" s="1"/>
  <c r="I61" i="1"/>
  <c r="I62" i="1" s="1"/>
  <c r="I64" i="1" s="1"/>
  <c r="I66" i="1" s="1"/>
  <c r="K15" i="1"/>
  <c r="K16" i="1" s="1"/>
  <c r="K78" i="1" l="1"/>
  <c r="K84" i="1"/>
  <c r="K92" i="1" s="1"/>
  <c r="K77" i="1"/>
  <c r="J61" i="1"/>
  <c r="J62" i="1" s="1"/>
  <c r="J64" i="1" s="1"/>
  <c r="J66" i="1" s="1"/>
  <c r="K80" i="1" l="1"/>
  <c r="K61" i="1" s="1"/>
  <c r="K62" i="1" s="1"/>
  <c r="K64" i="1" s="1"/>
  <c r="K66" i="1" s="1"/>
</calcChain>
</file>

<file path=xl/sharedStrings.xml><?xml version="1.0" encoding="utf-8"?>
<sst xmlns="http://schemas.openxmlformats.org/spreadsheetml/2006/main" count="124" uniqueCount="93">
  <si>
    <t>PROJECTIONS</t>
  </si>
  <si>
    <t>Actuals</t>
  </si>
  <si>
    <t>$ in millions</t>
  </si>
  <si>
    <t>Revenue</t>
  </si>
  <si>
    <t>Income Statement</t>
  </si>
  <si>
    <t>Cost of Goods Sold</t>
  </si>
  <si>
    <t>Operating Profit</t>
  </si>
  <si>
    <t>Interst Income</t>
  </si>
  <si>
    <t>Interest Expense</t>
  </si>
  <si>
    <t>PreTax Profit</t>
  </si>
  <si>
    <t>Tax expense</t>
  </si>
  <si>
    <t>Net Income</t>
  </si>
  <si>
    <t>Operating Expense</t>
  </si>
  <si>
    <t>Margins/Growth Rate</t>
  </si>
  <si>
    <t>Gross Profit Margin</t>
  </si>
  <si>
    <t>Operating Expense as % of Revenue</t>
  </si>
  <si>
    <t>Tax Rate</t>
  </si>
  <si>
    <t>BALANCE SHEET</t>
  </si>
  <si>
    <t>Cash and Equivalents</t>
  </si>
  <si>
    <t>Accounts Receivables</t>
  </si>
  <si>
    <t>Inventory</t>
  </si>
  <si>
    <t>Current Assets</t>
  </si>
  <si>
    <t>Prepaid Expenses and Other WC Assets</t>
  </si>
  <si>
    <t>Property Plant and Equipments</t>
  </si>
  <si>
    <t>Intangible Assets</t>
  </si>
  <si>
    <t>Non Current Assets</t>
  </si>
  <si>
    <t>Total Assets</t>
  </si>
  <si>
    <t>theory: As the revenue is forecasted up the accounts receivables will be more in future.</t>
  </si>
  <si>
    <t>Memo: COGS Growth Rate</t>
  </si>
  <si>
    <t>Memo: Depreciation in Opex and COGS</t>
  </si>
  <si>
    <t xml:space="preserve">PP&amp;E(PROPERTY PLANNED AND EQUIPMENT- BEGIN OF PERIOD </t>
  </si>
  <si>
    <t>CAPEX(PURCHASE OF NEW PPE)</t>
  </si>
  <si>
    <t>DEPRECIATION EXPENSE</t>
  </si>
  <si>
    <t>PP&amp;E AT EOP</t>
  </si>
  <si>
    <t>MEMO: CAPITAL EXPENDITURE</t>
  </si>
  <si>
    <t>done in projecting pp&amp;e in c37</t>
  </si>
  <si>
    <t>PURCHASE OF INTANGIBLE ASSETS</t>
  </si>
  <si>
    <t>AMORTIZATION EXPENSE</t>
  </si>
  <si>
    <t>INTANGIBLE ASSET-BOP</t>
  </si>
  <si>
    <t>INTANGIBLE ASSETS-EOP</t>
  </si>
  <si>
    <t>Memo: Amortization in Opex and COGS</t>
  </si>
  <si>
    <t>MEMO: Purchases of Intangibles</t>
  </si>
  <si>
    <t>Accounts payable</t>
  </si>
  <si>
    <t>Accrued Expenses and others</t>
  </si>
  <si>
    <t>Other current liabilities</t>
  </si>
  <si>
    <t>Total Current Liabilities</t>
  </si>
  <si>
    <t>Long term Debt</t>
  </si>
  <si>
    <t>Revolver</t>
  </si>
  <si>
    <t>Other Liabilties</t>
  </si>
  <si>
    <t>Total Liabilities</t>
  </si>
  <si>
    <t>Common Stock and APIC</t>
  </si>
  <si>
    <t>Treasury Stock</t>
  </si>
  <si>
    <t>Other Comprehensive Income</t>
  </si>
  <si>
    <t>Retained Earnings</t>
  </si>
  <si>
    <t>Total Equity</t>
  </si>
  <si>
    <t>TOTAL LIABILITIES AND EQUITY</t>
  </si>
  <si>
    <t>New issuances of common stock</t>
  </si>
  <si>
    <t>Common Stock and APIC- EOP</t>
  </si>
  <si>
    <t>Common Stock and APIC-BOP</t>
  </si>
  <si>
    <t>Treasury stock-BOP</t>
  </si>
  <si>
    <t>Repurchases</t>
  </si>
  <si>
    <t>Treasury stock-EOP</t>
  </si>
  <si>
    <t>Retained Earning-BOP</t>
  </si>
  <si>
    <t>Dividends</t>
  </si>
  <si>
    <t>Common Dividends</t>
  </si>
  <si>
    <t>Retained Earning-EOP</t>
  </si>
  <si>
    <t>Schedules for future :Assumptions</t>
  </si>
  <si>
    <t>BALANCE?</t>
  </si>
  <si>
    <t>x</t>
  </si>
  <si>
    <t xml:space="preserve"> </t>
  </si>
  <si>
    <t>Cash Flow Statement</t>
  </si>
  <si>
    <t>Depreciation and Amortization</t>
  </si>
  <si>
    <t>Net Income(GAAP))</t>
  </si>
  <si>
    <t>Cash flow from Operations</t>
  </si>
  <si>
    <t>NET INCOME</t>
  </si>
  <si>
    <t>CHANGES IN WC</t>
  </si>
  <si>
    <t>D&amp;A</t>
  </si>
  <si>
    <t>Think here from our pocket whay happends to the cash, when there's pre payment or more to receive whcihc means that we might have paid more in advance so negative cash flow and vice versa.</t>
  </si>
  <si>
    <t>Capital Expenditure</t>
  </si>
  <si>
    <t>Purchases of Intangible Assets</t>
  </si>
  <si>
    <t>Also take into consideration all the memo items as they have relation with the cash flow\</t>
  </si>
  <si>
    <t>Cash for Investing Activities</t>
  </si>
  <si>
    <t>as we are not bowworing any long term debt so its going to be the same</t>
  </si>
  <si>
    <t>Other liabilities</t>
  </si>
  <si>
    <t>take up all the cash related items and put a sign so that uk whats not taken</t>
  </si>
  <si>
    <t>Common Stock and APIC(new issuances</t>
  </si>
  <si>
    <t>Repurchases(Treasury Stock)</t>
  </si>
  <si>
    <t>this can also be known through the f=difference from the common stock</t>
  </si>
  <si>
    <t>this can also be known from the diff of treasury stock</t>
  </si>
  <si>
    <t>Cash from Financing activities</t>
  </si>
  <si>
    <t>Total Change in Cash</t>
  </si>
  <si>
    <t>no interest exp projected</t>
  </si>
  <si>
    <t>no interest income projected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</si>
</sst>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_);\(0.0\)"/>
    <numFmt numFmtId="165" formatCode="0.0%"/>
    <numFmt numFmtId="166" formatCode="#,##0.0_);\(#,##0.0\)"/>
    <numFmt numFmtId="167" formatCode="0_);\(0\)"/>
  </numFmts>
  <fonts count="10"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rgb="FF0070C0"/>
      <name val="Calibri"/>
      <family val="2"/>
      <scheme val="minor"/>
    </font>
    <font>
      <b/>
      <u/>
      <sz val="11"/>
      <color theme="1"/>
      <name val="Calibri"/>
      <family val="2"/>
      <scheme val="minor"/>
    </font>
    <font>
      <i/>
      <sz val="11"/>
      <color theme="1"/>
      <name val="Calibri"/>
      <family val="2"/>
      <scheme val="minor"/>
    </font>
    <font>
      <sz val="11"/>
      <name val="Calibri"/>
      <family val="2"/>
      <scheme val="minor"/>
    </font>
    <font>
      <sz val="11"/>
      <color theme="5"/>
      <name val="Calibri"/>
      <family val="2"/>
      <scheme val="minor"/>
    </font>
    <font>
      <b/>
      <sz val="1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cellStyleXfs>
  <cellXfs count="31">
    <xf numFmtId="0" fontId="0" fillId="0" borderId="0" xfId="0"/>
    <xf numFmtId="0" fontId="0" fillId="0" borderId="0" xfId="0" applyAlignment="1">
      <alignment horizontal="centerContinuous"/>
    </xf>
    <xf numFmtId="0" fontId="2" fillId="0" borderId="0" xfId="0" applyFont="1" applyAlignment="1">
      <alignment horizontal="centerContinuous"/>
    </xf>
    <xf numFmtId="0" fontId="2" fillId="0" borderId="0" xfId="0" applyFont="1"/>
    <xf numFmtId="164" fontId="0" fillId="0" borderId="0" xfId="0" applyNumberFormat="1"/>
    <xf numFmtId="164" fontId="2" fillId="0" borderId="0" xfId="0" applyNumberFormat="1" applyFont="1"/>
    <xf numFmtId="164" fontId="4" fillId="0" borderId="0" xfId="0" applyNumberFormat="1" applyFont="1"/>
    <xf numFmtId="164" fontId="4" fillId="0" borderId="0" xfId="1" applyNumberFormat="1" applyFont="1"/>
    <xf numFmtId="0" fontId="5" fillId="0" borderId="0" xfId="0" applyFont="1"/>
    <xf numFmtId="165" fontId="0" fillId="0" borderId="0" xfId="0" applyNumberFormat="1"/>
    <xf numFmtId="9" fontId="0" fillId="0" borderId="0" xfId="0" applyNumberFormat="1"/>
    <xf numFmtId="166" fontId="0" fillId="0" borderId="0" xfId="0" applyNumberFormat="1"/>
    <xf numFmtId="9" fontId="0" fillId="0" borderId="0" xfId="2" applyFont="1"/>
    <xf numFmtId="39" fontId="0" fillId="0" borderId="0" xfId="0" applyNumberFormat="1"/>
    <xf numFmtId="0" fontId="0" fillId="2" borderId="0" xfId="0" applyFill="1"/>
    <xf numFmtId="167" fontId="0" fillId="0" borderId="0" xfId="0" applyNumberFormat="1"/>
    <xf numFmtId="167" fontId="2" fillId="0" borderId="0" xfId="0" applyNumberFormat="1" applyFont="1"/>
    <xf numFmtId="0" fontId="6" fillId="0" borderId="0" xfId="0" applyFont="1"/>
    <xf numFmtId="39" fontId="0" fillId="2" borderId="0" xfId="0" applyNumberFormat="1" applyFill="1"/>
    <xf numFmtId="39" fontId="2" fillId="0" borderId="0" xfId="0" applyNumberFormat="1" applyFont="1"/>
    <xf numFmtId="2" fontId="2" fillId="0" borderId="0" xfId="0" applyNumberFormat="1" applyFont="1"/>
    <xf numFmtId="0" fontId="7" fillId="0" borderId="0" xfId="3" applyFont="1"/>
    <xf numFmtId="164" fontId="7" fillId="0" borderId="0" xfId="0" applyNumberFormat="1" applyFont="1"/>
    <xf numFmtId="39" fontId="4" fillId="0" borderId="0" xfId="0" applyNumberFormat="1" applyFont="1"/>
    <xf numFmtId="2" fontId="0" fillId="0" borderId="0" xfId="0" applyNumberFormat="1"/>
    <xf numFmtId="0" fontId="0" fillId="0" borderId="0" xfId="0" applyFont="1"/>
    <xf numFmtId="0" fontId="8" fillId="0" borderId="0" xfId="0" applyFont="1"/>
    <xf numFmtId="166" fontId="2" fillId="0" borderId="0" xfId="0" applyNumberFormat="1" applyFont="1"/>
    <xf numFmtId="166" fontId="0" fillId="2" borderId="0" xfId="0" applyNumberFormat="1" applyFill="1"/>
    <xf numFmtId="166" fontId="4" fillId="0" borderId="0" xfId="0" applyNumberFormat="1" applyFont="1"/>
    <xf numFmtId="166" fontId="9" fillId="0" borderId="0" xfId="0" applyNumberFormat="1" applyFont="1"/>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676CB-F50C-40CE-8493-89455ECB89FB}">
  <dimension ref="A1:Q107"/>
  <sheetViews>
    <sheetView showGridLines="0" tabSelected="1" zoomScale="95" zoomScaleNormal="80" workbookViewId="0">
      <selection activeCell="L12" sqref="L12"/>
    </sheetView>
  </sheetViews>
  <sheetFormatPr defaultRowHeight="14.4" x14ac:dyDescent="0.3"/>
  <cols>
    <col min="3" max="3" width="40.109375" bestFit="1" customWidth="1"/>
    <col min="4" max="6" width="9.109375" style="4"/>
    <col min="7" max="7" width="15.6640625" customWidth="1"/>
    <col min="14" max="14" width="40.6640625" customWidth="1"/>
  </cols>
  <sheetData>
    <row r="1" spans="1:12" x14ac:dyDescent="0.3">
      <c r="A1" t="s">
        <v>2</v>
      </c>
      <c r="D1"/>
      <c r="E1"/>
      <c r="F1"/>
    </row>
    <row r="2" spans="1:12" x14ac:dyDescent="0.3">
      <c r="D2" s="2" t="s">
        <v>1</v>
      </c>
      <c r="E2" s="2"/>
      <c r="F2" s="2"/>
      <c r="G2" s="2" t="s">
        <v>0</v>
      </c>
      <c r="H2" s="2"/>
      <c r="I2" s="2"/>
      <c r="J2" s="1"/>
      <c r="K2" s="1"/>
    </row>
    <row r="3" spans="1:12" x14ac:dyDescent="0.3">
      <c r="D3">
        <f t="shared" ref="D3" si="0">E3-1</f>
        <v>2021</v>
      </c>
      <c r="E3">
        <f>F3-1</f>
        <v>2022</v>
      </c>
      <c r="F3">
        <v>2023</v>
      </c>
      <c r="G3">
        <f>F3+1</f>
        <v>2024</v>
      </c>
      <c r="H3">
        <f t="shared" ref="H3:K3" si="1">G3+1</f>
        <v>2025</v>
      </c>
      <c r="I3">
        <f t="shared" si="1"/>
        <v>2026</v>
      </c>
      <c r="J3">
        <f t="shared" si="1"/>
        <v>2027</v>
      </c>
      <c r="K3">
        <f t="shared" si="1"/>
        <v>2028</v>
      </c>
    </row>
    <row r="4" spans="1:12" x14ac:dyDescent="0.3">
      <c r="B4" t="s">
        <v>68</v>
      </c>
      <c r="C4" s="3" t="s">
        <v>4</v>
      </c>
      <c r="D4"/>
      <c r="E4"/>
      <c r="F4"/>
    </row>
    <row r="5" spans="1:12" x14ac:dyDescent="0.3">
      <c r="D5"/>
      <c r="E5"/>
      <c r="F5"/>
    </row>
    <row r="6" spans="1:12" x14ac:dyDescent="0.3">
      <c r="C6" t="s">
        <v>3</v>
      </c>
      <c r="D6" s="6">
        <v>1000</v>
      </c>
      <c r="E6" s="6">
        <v>1100</v>
      </c>
      <c r="F6" s="6">
        <v>1200</v>
      </c>
      <c r="G6" s="11">
        <f>F6*(1+G20)</f>
        <v>1314.5454545454545</v>
      </c>
      <c r="H6" s="11">
        <f t="shared" ref="H6:K6" si="2">G6*(1+H20)</f>
        <v>1440.0247933884298</v>
      </c>
      <c r="I6" s="11">
        <f t="shared" si="2"/>
        <v>1577.481705484598</v>
      </c>
      <c r="J6" s="11">
        <f t="shared" si="2"/>
        <v>1728.0595046444914</v>
      </c>
      <c r="K6" s="11">
        <f t="shared" si="2"/>
        <v>1893.0106391787383</v>
      </c>
    </row>
    <row r="7" spans="1:12" x14ac:dyDescent="0.3">
      <c r="C7" t="s">
        <v>5</v>
      </c>
      <c r="D7" s="6">
        <v>-600</v>
      </c>
      <c r="E7" s="6">
        <v>-700</v>
      </c>
      <c r="F7" s="6">
        <v>-775</v>
      </c>
      <c r="G7" s="11">
        <f>-(1-G21)*G6</f>
        <v>-824.74449035812688</v>
      </c>
      <c r="H7" s="11">
        <f t="shared" ref="H7:K7" si="3">-(1-H21)*H6</f>
        <v>-903.47010080140262</v>
      </c>
      <c r="I7" s="11">
        <f t="shared" si="3"/>
        <v>-989.71042860517286</v>
      </c>
      <c r="J7" s="11">
        <f t="shared" si="3"/>
        <v>-1084.1827876993029</v>
      </c>
      <c r="K7" s="11">
        <f t="shared" si="3"/>
        <v>-1187.672962888782</v>
      </c>
    </row>
    <row r="8" spans="1:12" x14ac:dyDescent="0.3">
      <c r="C8" t="s">
        <v>12</v>
      </c>
      <c r="D8" s="6">
        <v>-150</v>
      </c>
      <c r="E8" s="6">
        <v>-165</v>
      </c>
      <c r="F8" s="6">
        <v>-175</v>
      </c>
      <c r="G8" s="11">
        <f>-G6*G22</f>
        <v>-195.35606060606059</v>
      </c>
      <c r="H8" s="11">
        <f t="shared" ref="H8:K8" si="4">-H6*H22</f>
        <v>-214.00368457300274</v>
      </c>
      <c r="I8" s="11">
        <f t="shared" si="4"/>
        <v>-234.43130900951664</v>
      </c>
      <c r="J8" s="11">
        <f t="shared" si="4"/>
        <v>-256.80884305133412</v>
      </c>
      <c r="K8" s="11">
        <f t="shared" si="4"/>
        <v>-281.32241443350694</v>
      </c>
    </row>
    <row r="9" spans="1:12" x14ac:dyDescent="0.3">
      <c r="C9" s="3" t="s">
        <v>6</v>
      </c>
      <c r="D9" s="5">
        <f>SUM(D6:D8)</f>
        <v>250</v>
      </c>
      <c r="E9" s="5">
        <f t="shared" ref="E9:F9" si="5">SUM(E6:E8)</f>
        <v>235</v>
      </c>
      <c r="F9" s="5">
        <f t="shared" si="5"/>
        <v>250</v>
      </c>
      <c r="G9" s="5">
        <f t="shared" ref="G9" si="6">SUM(G6:G8)</f>
        <v>294.444903581267</v>
      </c>
      <c r="H9" s="5">
        <f t="shared" ref="H9" si="7">SUM(H6:H8)</f>
        <v>322.55100801402443</v>
      </c>
      <c r="I9" s="5">
        <f t="shared" ref="I9" si="8">SUM(I6:I8)</f>
        <v>353.33996786990849</v>
      </c>
      <c r="J9" s="5">
        <f t="shared" ref="J9" si="9">SUM(J6:J8)</f>
        <v>387.06787389385437</v>
      </c>
      <c r="K9" s="5">
        <f t="shared" ref="K9" si="10">SUM(K6:K8)</f>
        <v>424.0152618564494</v>
      </c>
    </row>
    <row r="11" spans="1:12" x14ac:dyDescent="0.3">
      <c r="C11" t="s">
        <v>7</v>
      </c>
      <c r="D11" s="7">
        <v>5</v>
      </c>
      <c r="E11" s="6">
        <v>6</v>
      </c>
      <c r="F11" s="6">
        <v>7</v>
      </c>
      <c r="G11" s="14"/>
      <c r="H11" s="14"/>
      <c r="I11" s="14"/>
      <c r="J11" s="14"/>
      <c r="K11" s="14"/>
      <c r="L11" t="s">
        <v>92</v>
      </c>
    </row>
    <row r="12" spans="1:12" x14ac:dyDescent="0.3">
      <c r="C12" t="s">
        <v>8</v>
      </c>
      <c r="D12" s="6">
        <v>-13</v>
      </c>
      <c r="E12" s="6">
        <v>-14</v>
      </c>
      <c r="F12" s="6">
        <v>-15</v>
      </c>
      <c r="G12" s="14"/>
      <c r="H12" s="14"/>
      <c r="I12" s="14"/>
      <c r="J12" s="14"/>
      <c r="K12" s="14"/>
      <c r="L12" t="s">
        <v>91</v>
      </c>
    </row>
    <row r="13" spans="1:12" x14ac:dyDescent="0.3">
      <c r="C13" s="3" t="s">
        <v>9</v>
      </c>
      <c r="D13" s="5">
        <f>D9+SUM(D11:D12)</f>
        <v>242</v>
      </c>
      <c r="E13" s="5">
        <f t="shared" ref="E13:F13" si="11">E9+SUM(E11:E12)</f>
        <v>227</v>
      </c>
      <c r="F13" s="5">
        <f t="shared" si="11"/>
        <v>242</v>
      </c>
      <c r="G13" s="5">
        <f t="shared" ref="G13" si="12">G9+SUM(G11:G12)</f>
        <v>294.444903581267</v>
      </c>
      <c r="H13" s="5">
        <f t="shared" ref="H13" si="13">H9+SUM(H11:H12)</f>
        <v>322.55100801402443</v>
      </c>
      <c r="I13" s="5">
        <f t="shared" ref="I13" si="14">I9+SUM(I11:I12)</f>
        <v>353.33996786990849</v>
      </c>
      <c r="J13" s="5">
        <f t="shared" ref="J13" si="15">J9+SUM(J11:J12)</f>
        <v>387.06787389385437</v>
      </c>
      <c r="K13" s="5">
        <f t="shared" ref="K13" si="16">K9+SUM(K11:K12)</f>
        <v>424.0152618564494</v>
      </c>
    </row>
    <row r="14" spans="1:12" x14ac:dyDescent="0.3">
      <c r="C14" s="3"/>
      <c r="D14" s="5"/>
      <c r="E14" s="5"/>
      <c r="F14" s="5"/>
    </row>
    <row r="15" spans="1:12" x14ac:dyDescent="0.3">
      <c r="C15" t="s">
        <v>10</v>
      </c>
      <c r="D15" s="6">
        <v>-70</v>
      </c>
      <c r="E15" s="6">
        <v>-68</v>
      </c>
      <c r="F15" s="6">
        <v>-71</v>
      </c>
      <c r="G15" s="11">
        <f>-G23*G13</f>
        <v>-86.586833668638391</v>
      </c>
      <c r="H15" s="11">
        <f t="shared" ref="H15:K15" si="17">-H23*H13</f>
        <v>-94.851940518826638</v>
      </c>
      <c r="I15" s="11">
        <f t="shared" si="17"/>
        <v>-103.90598938653278</v>
      </c>
      <c r="J15" s="11">
        <f t="shared" si="17"/>
        <v>-113.82428837342911</v>
      </c>
      <c r="K15" s="11">
        <f t="shared" si="17"/>
        <v>-124.68933408180185</v>
      </c>
    </row>
    <row r="16" spans="1:12" x14ac:dyDescent="0.3">
      <c r="A16" t="s">
        <v>68</v>
      </c>
      <c r="C16" s="3" t="s">
        <v>11</v>
      </c>
      <c r="D16" s="5">
        <f>D13+D15</f>
        <v>172</v>
      </c>
      <c r="E16" s="5">
        <f t="shared" ref="E16:F16" si="18">E13+E15</f>
        <v>159</v>
      </c>
      <c r="F16" s="5">
        <f t="shared" si="18"/>
        <v>171</v>
      </c>
      <c r="G16" s="5">
        <f>G13+G15</f>
        <v>207.85806991262859</v>
      </c>
      <c r="H16" s="5">
        <f t="shared" ref="H16:K16" si="19">H13+H15</f>
        <v>227.6990674951978</v>
      </c>
      <c r="I16" s="5">
        <f t="shared" si="19"/>
        <v>249.43397848337571</v>
      </c>
      <c r="J16" s="5">
        <f t="shared" si="19"/>
        <v>273.24358552042526</v>
      </c>
      <c r="K16" s="5">
        <f t="shared" si="19"/>
        <v>299.32592777464754</v>
      </c>
    </row>
    <row r="17" spans="1:11" x14ac:dyDescent="0.3">
      <c r="A17" s="3"/>
    </row>
    <row r="19" spans="1:11" x14ac:dyDescent="0.3">
      <c r="B19" t="s">
        <v>69</v>
      </c>
      <c r="C19" s="8" t="s">
        <v>13</v>
      </c>
    </row>
    <row r="20" spans="1:11" x14ac:dyDescent="0.3">
      <c r="C20" t="s">
        <v>3</v>
      </c>
      <c r="D20" s="9"/>
      <c r="E20" s="9">
        <f t="shared" ref="E20" si="20">E6/D6-1</f>
        <v>0.10000000000000009</v>
      </c>
      <c r="F20" s="9">
        <f>F6/E6-1</f>
        <v>9.0909090909090828E-2</v>
      </c>
      <c r="G20" s="9">
        <f>AVERAGE(E20:F20)</f>
        <v>9.5454545454545459E-2</v>
      </c>
      <c r="H20" s="9">
        <f>G20</f>
        <v>9.5454545454545459E-2</v>
      </c>
      <c r="I20" s="9">
        <f t="shared" ref="I20:K20" si="21">AVERAGE(G20:H20)</f>
        <v>9.5454545454545459E-2</v>
      </c>
      <c r="J20" s="9">
        <f t="shared" si="21"/>
        <v>9.5454545454545459E-2</v>
      </c>
      <c r="K20" s="9">
        <f t="shared" si="21"/>
        <v>9.5454545454545459E-2</v>
      </c>
    </row>
    <row r="21" spans="1:11" x14ac:dyDescent="0.3">
      <c r="C21" t="s">
        <v>14</v>
      </c>
      <c r="D21" s="12">
        <f t="shared" ref="D21:E21" si="22">1+D7/D6</f>
        <v>0.4</v>
      </c>
      <c r="E21" s="12">
        <f t="shared" si="22"/>
        <v>0.36363636363636365</v>
      </c>
      <c r="F21" s="12">
        <f>1+F7/F6</f>
        <v>0.35416666666666663</v>
      </c>
      <c r="G21" s="10">
        <f>AVERAGE(D21:F21)</f>
        <v>0.37260101010101004</v>
      </c>
      <c r="H21" s="10">
        <f>G21</f>
        <v>0.37260101010101004</v>
      </c>
      <c r="I21" s="10">
        <f t="shared" ref="I21:K23" si="23">H21</f>
        <v>0.37260101010101004</v>
      </c>
      <c r="J21" s="10">
        <f t="shared" si="23"/>
        <v>0.37260101010101004</v>
      </c>
      <c r="K21" s="10">
        <f t="shared" si="23"/>
        <v>0.37260101010101004</v>
      </c>
    </row>
    <row r="22" spans="1:11" x14ac:dyDescent="0.3">
      <c r="C22" t="s">
        <v>15</v>
      </c>
      <c r="D22" s="10">
        <f>-D8/D6</f>
        <v>0.15</v>
      </c>
      <c r="E22" s="10">
        <f t="shared" ref="E22:F22" si="24">-E8/E6</f>
        <v>0.15</v>
      </c>
      <c r="F22" s="10">
        <f t="shared" si="24"/>
        <v>0.14583333333333334</v>
      </c>
      <c r="G22" s="10">
        <f>AVERAGE(D22:F22)</f>
        <v>0.14861111111111111</v>
      </c>
      <c r="H22" s="10">
        <f>G22</f>
        <v>0.14861111111111111</v>
      </c>
      <c r="I22" s="10">
        <f t="shared" si="23"/>
        <v>0.14861111111111111</v>
      </c>
      <c r="J22" s="10">
        <f t="shared" si="23"/>
        <v>0.14861111111111111</v>
      </c>
      <c r="K22" s="10">
        <f t="shared" si="23"/>
        <v>0.14861111111111111</v>
      </c>
    </row>
    <row r="23" spans="1:11" x14ac:dyDescent="0.3">
      <c r="C23" t="s">
        <v>16</v>
      </c>
      <c r="D23" s="12">
        <f>-D15/D13</f>
        <v>0.28925619834710742</v>
      </c>
      <c r="E23" s="12">
        <f t="shared" ref="E23:F23" si="25">-E15/E13</f>
        <v>0.29955947136563876</v>
      </c>
      <c r="F23" s="12">
        <f t="shared" si="25"/>
        <v>0.29338842975206614</v>
      </c>
      <c r="G23" s="10">
        <f>AVERAGE(D23:F23)</f>
        <v>0.29406803315493746</v>
      </c>
      <c r="H23" s="10">
        <f>G23</f>
        <v>0.29406803315493746</v>
      </c>
      <c r="I23" s="10">
        <f t="shared" si="23"/>
        <v>0.29406803315493746</v>
      </c>
      <c r="J23" s="10">
        <f t="shared" si="23"/>
        <v>0.29406803315493746</v>
      </c>
      <c r="K23" s="10">
        <f t="shared" si="23"/>
        <v>0.29406803315493746</v>
      </c>
    </row>
    <row r="24" spans="1:11" x14ac:dyDescent="0.3">
      <c r="C24" s="17" t="s">
        <v>28</v>
      </c>
      <c r="G24" s="12">
        <f>(G7/F7)-1</f>
        <v>6.4186439171776577E-2</v>
      </c>
      <c r="H24" s="12">
        <f t="shared" ref="H24:K24" si="26">(H7/G7)-1</f>
        <v>9.5454545454545459E-2</v>
      </c>
      <c r="I24" s="12">
        <f t="shared" si="26"/>
        <v>9.5454545454545459E-2</v>
      </c>
      <c r="J24" s="12">
        <f t="shared" si="26"/>
        <v>9.5454545454545459E-2</v>
      </c>
      <c r="K24" s="12">
        <f t="shared" si="26"/>
        <v>9.5454545454545459E-2</v>
      </c>
    </row>
    <row r="25" spans="1:11" x14ac:dyDescent="0.3">
      <c r="C25" s="17"/>
      <c r="G25" s="12"/>
      <c r="H25" s="12"/>
      <c r="I25" s="12"/>
      <c r="J25" s="12"/>
      <c r="K25" s="12"/>
    </row>
    <row r="26" spans="1:11" x14ac:dyDescent="0.3">
      <c r="A26" t="s">
        <v>68</v>
      </c>
      <c r="C26" s="17" t="s">
        <v>29</v>
      </c>
      <c r="D26" s="6">
        <v>-25</v>
      </c>
      <c r="E26" s="6">
        <v>-30</v>
      </c>
      <c r="F26" s="6">
        <v>-35</v>
      </c>
      <c r="G26" s="22">
        <f>F26*(1+G20)</f>
        <v>-38.340909090909093</v>
      </c>
      <c r="H26" s="22">
        <f t="shared" ref="H26:K26" si="27">G26*(1+H20)</f>
        <v>-42.000723140495872</v>
      </c>
      <c r="I26" s="22">
        <f t="shared" si="27"/>
        <v>-46.009883076634111</v>
      </c>
      <c r="J26" s="22">
        <f t="shared" si="27"/>
        <v>-50.401735552131001</v>
      </c>
      <c r="K26" s="22">
        <f t="shared" si="27"/>
        <v>-55.212810309379869</v>
      </c>
    </row>
    <row r="27" spans="1:11" x14ac:dyDescent="0.3">
      <c r="A27" t="s">
        <v>68</v>
      </c>
      <c r="C27" s="17" t="s">
        <v>34</v>
      </c>
      <c r="D27" s="6">
        <v>-35</v>
      </c>
      <c r="E27" s="6">
        <v>-40</v>
      </c>
      <c r="F27" s="6">
        <v>-67</v>
      </c>
      <c r="G27" s="22">
        <f>F27*(1+G20)</f>
        <v>-73.395454545454541</v>
      </c>
      <c r="H27" s="22">
        <f t="shared" ref="H27:K27" si="28">G27*(1+H20)</f>
        <v>-80.40138429752065</v>
      </c>
      <c r="I27" s="22">
        <f t="shared" si="28"/>
        <v>-88.076061889556712</v>
      </c>
      <c r="J27" s="22">
        <f t="shared" si="28"/>
        <v>-96.483322342650766</v>
      </c>
      <c r="K27" s="22">
        <f t="shared" si="28"/>
        <v>-105.69309402081288</v>
      </c>
    </row>
    <row r="28" spans="1:11" x14ac:dyDescent="0.3">
      <c r="C28" s="17"/>
      <c r="D28" s="6"/>
      <c r="E28" s="6"/>
      <c r="F28" s="6"/>
      <c r="G28" s="22"/>
      <c r="H28" s="22"/>
      <c r="I28" s="22"/>
      <c r="J28" s="22"/>
      <c r="K28" s="22"/>
    </row>
    <row r="29" spans="1:11" x14ac:dyDescent="0.3">
      <c r="A29" t="s">
        <v>68</v>
      </c>
      <c r="C29" s="17" t="s">
        <v>40</v>
      </c>
      <c r="D29" s="6">
        <v>-10</v>
      </c>
      <c r="E29" s="6">
        <v>-12</v>
      </c>
      <c r="F29" s="6">
        <v>-14</v>
      </c>
      <c r="G29" s="22">
        <f>F29*(1+G20)</f>
        <v>-15.336363636363636</v>
      </c>
      <c r="H29" s="22">
        <f t="shared" ref="H29:K29" si="29">G29*(1+H20)</f>
        <v>-16.800289256198347</v>
      </c>
      <c r="I29" s="22">
        <f t="shared" si="29"/>
        <v>-18.403953230653645</v>
      </c>
      <c r="J29" s="22">
        <f t="shared" si="29"/>
        <v>-20.160694220852402</v>
      </c>
      <c r="K29" s="22">
        <f t="shared" si="29"/>
        <v>-22.08512412375195</v>
      </c>
    </row>
    <row r="30" spans="1:11" x14ac:dyDescent="0.3">
      <c r="A30" t="s">
        <v>68</v>
      </c>
      <c r="C30" s="17" t="s">
        <v>41</v>
      </c>
      <c r="D30" s="6">
        <v>-16</v>
      </c>
      <c r="E30" s="6">
        <v>-18</v>
      </c>
      <c r="F30" s="6">
        <v>-21</v>
      </c>
      <c r="G30" s="22">
        <f>F30*(1+G20)</f>
        <v>-23.004545454545454</v>
      </c>
      <c r="H30" s="22">
        <f t="shared" ref="H30:K30" si="30">G30*(1+H20)</f>
        <v>-25.200433884297521</v>
      </c>
      <c r="I30" s="22">
        <f t="shared" si="30"/>
        <v>-27.605929845980466</v>
      </c>
      <c r="J30" s="22">
        <f t="shared" si="30"/>
        <v>-30.241041331278602</v>
      </c>
      <c r="K30" s="22">
        <f t="shared" si="30"/>
        <v>-33.127686185627923</v>
      </c>
    </row>
    <row r="31" spans="1:11" x14ac:dyDescent="0.3">
      <c r="C31" s="17"/>
      <c r="D31" s="6"/>
      <c r="E31" s="6"/>
      <c r="F31" s="6"/>
      <c r="G31" s="22"/>
      <c r="H31" s="22"/>
      <c r="I31" s="22"/>
      <c r="J31" s="22"/>
      <c r="K31" s="22"/>
    </row>
    <row r="33" spans="1:17" x14ac:dyDescent="0.3">
      <c r="B33" t="s">
        <v>68</v>
      </c>
      <c r="C33" s="3" t="s">
        <v>17</v>
      </c>
    </row>
    <row r="35" spans="1:17" x14ac:dyDescent="0.3">
      <c r="C35" t="s">
        <v>18</v>
      </c>
      <c r="D35" s="23">
        <v>286</v>
      </c>
      <c r="E35" s="23">
        <v>296</v>
      </c>
      <c r="F35" s="23">
        <v>306</v>
      </c>
      <c r="G35" s="18">
        <f>F35+G107</f>
        <v>288.56797482687369</v>
      </c>
      <c r="H35" s="18">
        <f t="shared" ref="H35:K35" si="31">G35+H107</f>
        <v>275.96662415479489</v>
      </c>
      <c r="I35" s="18">
        <f t="shared" si="31"/>
        <v>277.91241728219933</v>
      </c>
      <c r="J35" s="18">
        <f t="shared" si="31"/>
        <v>295.79394520812889</v>
      </c>
      <c r="K35" s="18">
        <f t="shared" si="31"/>
        <v>331.1323462542606</v>
      </c>
      <c r="N35" s="26" t="s">
        <v>35</v>
      </c>
    </row>
    <row r="36" spans="1:17" x14ac:dyDescent="0.3">
      <c r="A36" t="s">
        <v>68</v>
      </c>
      <c r="C36" t="s">
        <v>19</v>
      </c>
      <c r="D36" s="23">
        <v>135</v>
      </c>
      <c r="E36" s="23">
        <v>145</v>
      </c>
      <c r="F36" s="23">
        <v>154</v>
      </c>
      <c r="G36" s="13">
        <f>F36*(1+G20)</f>
        <v>168.7</v>
      </c>
      <c r="H36" s="13">
        <f t="shared" ref="H36:K36" si="32">G36*(1+H20)</f>
        <v>184.8031818181818</v>
      </c>
      <c r="I36" s="13">
        <f t="shared" si="32"/>
        <v>202.44348553719007</v>
      </c>
      <c r="J36" s="13">
        <f t="shared" si="32"/>
        <v>221.76763642937641</v>
      </c>
      <c r="K36" s="13">
        <f t="shared" si="32"/>
        <v>242.93636536127144</v>
      </c>
      <c r="N36" s="26" t="s">
        <v>27</v>
      </c>
    </row>
    <row r="37" spans="1:17" x14ac:dyDescent="0.3">
      <c r="A37" t="s">
        <v>68</v>
      </c>
      <c r="C37" t="s">
        <v>20</v>
      </c>
      <c r="D37" s="23">
        <v>265</v>
      </c>
      <c r="E37" s="23">
        <v>297</v>
      </c>
      <c r="F37" s="23">
        <v>345</v>
      </c>
      <c r="G37" s="13">
        <f>F37*(G24+1)</f>
        <v>367.14432151426291</v>
      </c>
      <c r="H37" s="13">
        <f t="shared" ref="H37:K37" si="33">G37*(H24+1)</f>
        <v>402.18991584062439</v>
      </c>
      <c r="I37" s="13">
        <f t="shared" si="33"/>
        <v>440.58077144359311</v>
      </c>
      <c r="J37" s="13">
        <f t="shared" si="33"/>
        <v>482.63620871775424</v>
      </c>
      <c r="K37" s="13">
        <f t="shared" si="33"/>
        <v>528.70602864081263</v>
      </c>
      <c r="N37" s="21" t="s">
        <v>30</v>
      </c>
      <c r="Q37">
        <v>100</v>
      </c>
    </row>
    <row r="38" spans="1:17" x14ac:dyDescent="0.3">
      <c r="A38" t="s">
        <v>68</v>
      </c>
      <c r="C38" t="s">
        <v>22</v>
      </c>
      <c r="D38" s="23">
        <v>39</v>
      </c>
      <c r="E38" s="23">
        <v>41</v>
      </c>
      <c r="F38" s="23">
        <v>45</v>
      </c>
      <c r="G38" s="13">
        <f>F38*(1+G20)</f>
        <v>49.295454545454547</v>
      </c>
      <c r="H38" s="13">
        <f t="shared" ref="H38:K38" si="34">G38*(1+H20)</f>
        <v>54.000929752066121</v>
      </c>
      <c r="I38" s="13">
        <f t="shared" si="34"/>
        <v>59.155563955672434</v>
      </c>
      <c r="J38" s="13">
        <f t="shared" si="34"/>
        <v>64.80223142416844</v>
      </c>
      <c r="K38" s="13">
        <f t="shared" si="34"/>
        <v>70.987898969202703</v>
      </c>
      <c r="N38" t="s">
        <v>31</v>
      </c>
      <c r="Q38">
        <v>20</v>
      </c>
    </row>
    <row r="39" spans="1:17" x14ac:dyDescent="0.3">
      <c r="C39" s="3" t="s">
        <v>21</v>
      </c>
      <c r="D39" s="19">
        <f>SUM(D35:D38)</f>
        <v>725</v>
      </c>
      <c r="E39" s="19">
        <f t="shared" ref="E39:F39" si="35">SUM(E35:E38)</f>
        <v>779</v>
      </c>
      <c r="F39" s="19">
        <f t="shared" si="35"/>
        <v>850</v>
      </c>
      <c r="G39" s="20">
        <f t="shared" ref="G39" si="36">SUM(G35:G38)</f>
        <v>873.70775088659116</v>
      </c>
      <c r="H39" s="20">
        <f t="shared" ref="H39" si="37">SUM(H35:H38)</f>
        <v>916.96065156566715</v>
      </c>
      <c r="I39" s="20">
        <f t="shared" ref="I39" si="38">SUM(I35:I38)</f>
        <v>980.09223821865487</v>
      </c>
      <c r="J39" s="20">
        <f t="shared" ref="J39" si="39">SUM(J35:J38)</f>
        <v>1065.0000217794279</v>
      </c>
      <c r="K39" s="20">
        <f t="shared" ref="K39" si="40">SUM(K35:K38)</f>
        <v>1173.7626392255472</v>
      </c>
      <c r="N39" t="s">
        <v>32</v>
      </c>
      <c r="Q39">
        <v>-10</v>
      </c>
    </row>
    <row r="40" spans="1:17" x14ac:dyDescent="0.3">
      <c r="N40" t="s">
        <v>33</v>
      </c>
      <c r="Q40">
        <f>SUM(Q37:Q39)</f>
        <v>110</v>
      </c>
    </row>
    <row r="41" spans="1:17" x14ac:dyDescent="0.3">
      <c r="C41" t="s">
        <v>23</v>
      </c>
      <c r="D41" s="23">
        <v>210</v>
      </c>
      <c r="E41" s="23">
        <v>243</v>
      </c>
      <c r="F41" s="23">
        <v>265</v>
      </c>
      <c r="G41" s="24">
        <f>F41-G27+G26</f>
        <v>300.0545454545454</v>
      </c>
      <c r="H41" s="24">
        <f t="shared" ref="H41:K41" si="41">G41-H27+H26</f>
        <v>338.45520661157013</v>
      </c>
      <c r="I41" s="24">
        <f t="shared" si="41"/>
        <v>380.52138542449279</v>
      </c>
      <c r="J41" s="24">
        <f t="shared" si="41"/>
        <v>426.60297221501253</v>
      </c>
      <c r="K41" s="24">
        <f t="shared" si="41"/>
        <v>477.08325592644553</v>
      </c>
    </row>
    <row r="42" spans="1:17" x14ac:dyDescent="0.3">
      <c r="C42" t="s">
        <v>24</v>
      </c>
      <c r="D42" s="23">
        <v>47</v>
      </c>
      <c r="E42" s="23">
        <v>56</v>
      </c>
      <c r="F42" s="23">
        <v>67</v>
      </c>
      <c r="G42" s="24">
        <f>F42-G30+G29</f>
        <v>74.668181818181807</v>
      </c>
      <c r="H42" s="24">
        <f t="shared" ref="H42:K42" si="42">G42-H30+H29</f>
        <v>83.068326446280992</v>
      </c>
      <c r="I42" s="24">
        <f t="shared" si="42"/>
        <v>92.270303061607819</v>
      </c>
      <c r="J42" s="24">
        <f t="shared" si="42"/>
        <v>102.35065017203402</v>
      </c>
      <c r="K42" s="24">
        <f t="shared" si="42"/>
        <v>113.39321223390998</v>
      </c>
      <c r="N42" t="s">
        <v>38</v>
      </c>
      <c r="Q42">
        <v>100</v>
      </c>
    </row>
    <row r="43" spans="1:17" x14ac:dyDescent="0.3">
      <c r="C43" s="3" t="s">
        <v>25</v>
      </c>
      <c r="D43" s="16">
        <f>SUM(D41:D42)</f>
        <v>257</v>
      </c>
      <c r="E43" s="16">
        <f t="shared" ref="E43:K43" si="43">SUM(E41:E42)</f>
        <v>299</v>
      </c>
      <c r="F43" s="16">
        <f t="shared" si="43"/>
        <v>332</v>
      </c>
      <c r="G43" s="16">
        <f t="shared" si="43"/>
        <v>374.72272727272718</v>
      </c>
      <c r="H43" s="16">
        <f t="shared" si="43"/>
        <v>421.52353305785113</v>
      </c>
      <c r="I43" s="16">
        <f t="shared" si="43"/>
        <v>472.79168848610061</v>
      </c>
      <c r="J43" s="16">
        <f t="shared" si="43"/>
        <v>528.95362238704661</v>
      </c>
      <c r="K43" s="16">
        <f t="shared" si="43"/>
        <v>590.47646816035547</v>
      </c>
      <c r="N43" t="s">
        <v>36</v>
      </c>
      <c r="Q43">
        <v>20</v>
      </c>
    </row>
    <row r="44" spans="1:17" x14ac:dyDescent="0.3">
      <c r="D44" s="15"/>
      <c r="E44" s="15"/>
      <c r="F44" s="15"/>
      <c r="N44" t="s">
        <v>37</v>
      </c>
      <c r="Q44">
        <v>-10</v>
      </c>
    </row>
    <row r="45" spans="1:17" x14ac:dyDescent="0.3">
      <c r="C45" s="3" t="s">
        <v>26</v>
      </c>
      <c r="D45" s="16">
        <f>D43+D39</f>
        <v>982</v>
      </c>
      <c r="E45" s="16">
        <f t="shared" ref="E45:K45" si="44">E43+E39</f>
        <v>1078</v>
      </c>
      <c r="F45" s="16">
        <f t="shared" si="44"/>
        <v>1182</v>
      </c>
      <c r="G45" s="16">
        <f t="shared" si="44"/>
        <v>1248.4304781593182</v>
      </c>
      <c r="H45" s="16">
        <f t="shared" si="44"/>
        <v>1338.4841846235183</v>
      </c>
      <c r="I45" s="16">
        <f t="shared" si="44"/>
        <v>1452.8839267047556</v>
      </c>
      <c r="J45" s="16">
        <f t="shared" si="44"/>
        <v>1593.9536441664745</v>
      </c>
      <c r="K45" s="16">
        <f t="shared" si="44"/>
        <v>1764.2391073859026</v>
      </c>
      <c r="N45" t="s">
        <v>39</v>
      </c>
      <c r="Q45">
        <v>110</v>
      </c>
    </row>
    <row r="47" spans="1:17" x14ac:dyDescent="0.3">
      <c r="A47" t="s">
        <v>68</v>
      </c>
      <c r="C47" s="25" t="s">
        <v>42</v>
      </c>
      <c r="D47" s="29">
        <v>45</v>
      </c>
      <c r="E47" s="29">
        <v>47</v>
      </c>
      <c r="F47" s="29">
        <v>49</v>
      </c>
      <c r="G47" s="28">
        <f>F47*(1+G24)</f>
        <v>52.145135519417053</v>
      </c>
      <c r="H47" s="28">
        <f t="shared" ref="H47:K47" si="45">G47*(1+H24)</f>
        <v>57.122625728088678</v>
      </c>
      <c r="I47" s="28">
        <f t="shared" si="45"/>
        <v>62.575240002133505</v>
      </c>
      <c r="J47" s="28">
        <f t="shared" si="45"/>
        <v>68.548331093246247</v>
      </c>
      <c r="K47" s="28">
        <f t="shared" si="45"/>
        <v>75.091580879419752</v>
      </c>
    </row>
    <row r="48" spans="1:17" x14ac:dyDescent="0.3">
      <c r="A48" t="s">
        <v>68</v>
      </c>
      <c r="C48" t="s">
        <v>43</v>
      </c>
      <c r="D48" s="29">
        <v>32</v>
      </c>
      <c r="E48" s="29">
        <v>37</v>
      </c>
      <c r="F48" s="29">
        <v>47</v>
      </c>
      <c r="G48" s="11">
        <f>F48*(1+G20)</f>
        <v>51.486363636363635</v>
      </c>
      <c r="H48" s="11">
        <f t="shared" ref="H48:K48" si="46">G48*(1+H20)</f>
        <v>56.400971074380166</v>
      </c>
      <c r="I48" s="11">
        <f t="shared" si="46"/>
        <v>61.784700131480093</v>
      </c>
      <c r="J48" s="11">
        <f t="shared" si="46"/>
        <v>67.682330598575916</v>
      </c>
      <c r="K48" s="11">
        <f t="shared" si="46"/>
        <v>74.142916701167252</v>
      </c>
    </row>
    <row r="49" spans="1:11" x14ac:dyDescent="0.3">
      <c r="A49" t="s">
        <v>68</v>
      </c>
      <c r="C49" t="s">
        <v>44</v>
      </c>
      <c r="D49" s="29">
        <v>112</v>
      </c>
      <c r="E49" s="29">
        <v>143</v>
      </c>
      <c r="F49" s="29">
        <v>167</v>
      </c>
      <c r="G49" s="11">
        <f>F49*(1+G20)</f>
        <v>182.94090909090909</v>
      </c>
      <c r="H49" s="11">
        <f t="shared" ref="H49:K49" si="47">G49*(1+H20)</f>
        <v>200.40345041322314</v>
      </c>
      <c r="I49" s="11">
        <f t="shared" si="47"/>
        <v>219.53287067993989</v>
      </c>
      <c r="J49" s="11">
        <f t="shared" si="47"/>
        <v>240.48828106302506</v>
      </c>
      <c r="K49" s="11">
        <f t="shared" si="47"/>
        <v>263.4439806190411</v>
      </c>
    </row>
    <row r="50" spans="1:11" x14ac:dyDescent="0.3">
      <c r="C50" s="3" t="s">
        <v>45</v>
      </c>
      <c r="D50" s="27">
        <f>SUM(D47:D49)</f>
        <v>189</v>
      </c>
      <c r="E50" s="27">
        <f t="shared" ref="E50:K50" si="48">SUM(E47:E49)</f>
        <v>227</v>
      </c>
      <c r="F50" s="27">
        <f t="shared" si="48"/>
        <v>263</v>
      </c>
      <c r="G50" s="27">
        <f t="shared" si="48"/>
        <v>286.57240824668975</v>
      </c>
      <c r="H50" s="27">
        <f t="shared" si="48"/>
        <v>313.92704721569197</v>
      </c>
      <c r="I50" s="27">
        <f t="shared" si="48"/>
        <v>343.89281081355352</v>
      </c>
      <c r="J50" s="27">
        <f t="shared" si="48"/>
        <v>376.71894275484721</v>
      </c>
      <c r="K50" s="27">
        <f t="shared" si="48"/>
        <v>412.6784781996281</v>
      </c>
    </row>
    <row r="51" spans="1:11" x14ac:dyDescent="0.3">
      <c r="C51" s="3"/>
      <c r="D51" s="27"/>
      <c r="E51" s="27"/>
      <c r="F51" s="27"/>
      <c r="G51" s="27"/>
      <c r="H51" s="27"/>
      <c r="I51" s="27"/>
      <c r="J51" s="27"/>
      <c r="K51" s="27"/>
    </row>
    <row r="53" spans="1:11" x14ac:dyDescent="0.3">
      <c r="C53" t="s">
        <v>47</v>
      </c>
      <c r="D53" s="29">
        <v>0</v>
      </c>
      <c r="E53" s="29">
        <v>12</v>
      </c>
      <c r="F53" s="29">
        <v>5</v>
      </c>
      <c r="G53" s="28">
        <f>F53</f>
        <v>5</v>
      </c>
      <c r="H53" s="28">
        <f t="shared" ref="H53:K53" si="49">G53</f>
        <v>5</v>
      </c>
      <c r="I53" s="28">
        <f t="shared" si="49"/>
        <v>5</v>
      </c>
      <c r="J53" s="28">
        <f t="shared" si="49"/>
        <v>5</v>
      </c>
      <c r="K53" s="28">
        <f t="shared" si="49"/>
        <v>5</v>
      </c>
    </row>
    <row r="54" spans="1:11" x14ac:dyDescent="0.3">
      <c r="C54" t="s">
        <v>46</v>
      </c>
      <c r="D54" s="29">
        <v>167</v>
      </c>
      <c r="E54" s="29">
        <v>178</v>
      </c>
      <c r="F54" s="29">
        <v>186</v>
      </c>
      <c r="G54" s="11">
        <f>F54</f>
        <v>186</v>
      </c>
      <c r="H54" s="11">
        <f t="shared" ref="H54:K54" si="50">G54</f>
        <v>186</v>
      </c>
      <c r="I54" s="11">
        <f t="shared" si="50"/>
        <v>186</v>
      </c>
      <c r="J54" s="11">
        <f t="shared" si="50"/>
        <v>186</v>
      </c>
      <c r="K54" s="11">
        <f t="shared" si="50"/>
        <v>186</v>
      </c>
    </row>
    <row r="55" spans="1:11" x14ac:dyDescent="0.3">
      <c r="A55" t="s">
        <v>68</v>
      </c>
      <c r="C55" t="s">
        <v>48</v>
      </c>
      <c r="D55" s="29">
        <v>45</v>
      </c>
      <c r="E55" s="29">
        <v>47</v>
      </c>
      <c r="F55" s="29">
        <v>49</v>
      </c>
      <c r="G55" s="11">
        <f>F55</f>
        <v>49</v>
      </c>
      <c r="H55" s="11">
        <f t="shared" ref="H55:K55" si="51">G55</f>
        <v>49</v>
      </c>
      <c r="I55" s="11">
        <f t="shared" si="51"/>
        <v>49</v>
      </c>
      <c r="J55" s="11">
        <f t="shared" si="51"/>
        <v>49</v>
      </c>
      <c r="K55" s="11">
        <f t="shared" si="51"/>
        <v>49</v>
      </c>
    </row>
    <row r="56" spans="1:11" x14ac:dyDescent="0.3">
      <c r="C56" s="3" t="s">
        <v>49</v>
      </c>
      <c r="D56" s="27">
        <f>SUM(D53:D55)+D50</f>
        <v>401</v>
      </c>
      <c r="E56" s="27">
        <f t="shared" ref="E56:K56" si="52">SUM(E53:E55)+E50</f>
        <v>464</v>
      </c>
      <c r="F56" s="27">
        <f t="shared" si="52"/>
        <v>503</v>
      </c>
      <c r="G56" s="27">
        <f t="shared" si="52"/>
        <v>526.57240824668975</v>
      </c>
      <c r="H56" s="27">
        <f t="shared" si="52"/>
        <v>553.92704721569203</v>
      </c>
      <c r="I56" s="27">
        <f t="shared" si="52"/>
        <v>583.89281081355352</v>
      </c>
      <c r="J56" s="27">
        <f t="shared" si="52"/>
        <v>616.71894275484715</v>
      </c>
      <c r="K56" s="27">
        <f t="shared" si="52"/>
        <v>652.6784781996281</v>
      </c>
    </row>
    <row r="58" spans="1:11" x14ac:dyDescent="0.3">
      <c r="A58" t="s">
        <v>68</v>
      </c>
      <c r="C58" t="s">
        <v>50</v>
      </c>
      <c r="D58" s="29">
        <v>35</v>
      </c>
      <c r="E58" s="29">
        <v>37</v>
      </c>
      <c r="F58" s="29">
        <v>39</v>
      </c>
      <c r="G58" s="4">
        <f>G71</f>
        <v>44</v>
      </c>
      <c r="H58" s="4">
        <f t="shared" ref="H58:K58" si="53">H71</f>
        <v>49</v>
      </c>
      <c r="I58" s="4">
        <f t="shared" si="53"/>
        <v>54</v>
      </c>
      <c r="J58" s="4">
        <f t="shared" si="53"/>
        <v>59</v>
      </c>
      <c r="K58" s="4">
        <f t="shared" si="53"/>
        <v>64</v>
      </c>
    </row>
    <row r="59" spans="1:11" x14ac:dyDescent="0.3">
      <c r="A59" t="s">
        <v>68</v>
      </c>
      <c r="C59" t="s">
        <v>51</v>
      </c>
      <c r="D59" s="29">
        <v>-145</v>
      </c>
      <c r="E59" s="29">
        <v>-178</v>
      </c>
      <c r="F59" s="29">
        <v>-210</v>
      </c>
      <c r="G59" s="4">
        <f>G75</f>
        <v>-230</v>
      </c>
      <c r="H59" s="4">
        <f t="shared" ref="H59:K59" si="54">H75</f>
        <v>-250</v>
      </c>
      <c r="I59" s="4">
        <f t="shared" si="54"/>
        <v>-270</v>
      </c>
      <c r="J59" s="4">
        <f t="shared" si="54"/>
        <v>-290</v>
      </c>
      <c r="K59" s="4">
        <f t="shared" si="54"/>
        <v>-310</v>
      </c>
    </row>
    <row r="60" spans="1:11" x14ac:dyDescent="0.3">
      <c r="A60" t="s">
        <v>68</v>
      </c>
      <c r="C60" t="s">
        <v>52</v>
      </c>
      <c r="D60" s="29">
        <v>-7</v>
      </c>
      <c r="E60" s="29">
        <v>12</v>
      </c>
      <c r="F60" s="29">
        <v>43</v>
      </c>
      <c r="G60" s="11">
        <f>F60</f>
        <v>43</v>
      </c>
      <c r="H60" s="11">
        <f t="shared" ref="H60:K60" si="55">G60</f>
        <v>43</v>
      </c>
      <c r="I60" s="11">
        <f t="shared" si="55"/>
        <v>43</v>
      </c>
      <c r="J60" s="11">
        <f t="shared" si="55"/>
        <v>43</v>
      </c>
      <c r="K60" s="11">
        <f t="shared" si="55"/>
        <v>43</v>
      </c>
    </row>
    <row r="61" spans="1:11" x14ac:dyDescent="0.3">
      <c r="A61" t="s">
        <v>68</v>
      </c>
      <c r="C61" t="s">
        <v>53</v>
      </c>
      <c r="D61" s="29">
        <v>698</v>
      </c>
      <c r="E61" s="29">
        <v>743</v>
      </c>
      <c r="F61" s="29">
        <v>807</v>
      </c>
      <c r="G61" s="4">
        <f>G80</f>
        <v>864.85806991262859</v>
      </c>
      <c r="H61" s="4">
        <f t="shared" ref="H61:K61" si="56">H80</f>
        <v>942.5571374078263</v>
      </c>
      <c r="I61" s="4">
        <f t="shared" si="56"/>
        <v>1041.9911158912021</v>
      </c>
      <c r="J61" s="4">
        <f t="shared" si="56"/>
        <v>1165.2347014116274</v>
      </c>
      <c r="K61" s="4">
        <f t="shared" si="56"/>
        <v>1314.560629186275</v>
      </c>
    </row>
    <row r="62" spans="1:11" x14ac:dyDescent="0.3">
      <c r="C62" s="3" t="s">
        <v>54</v>
      </c>
      <c r="D62" s="30">
        <f>SUM(D58:D61)</f>
        <v>581</v>
      </c>
      <c r="E62" s="30">
        <f t="shared" ref="E62:K62" si="57">SUM(E58:E61)</f>
        <v>614</v>
      </c>
      <c r="F62" s="30">
        <f t="shared" si="57"/>
        <v>679</v>
      </c>
      <c r="G62" s="5">
        <f t="shared" si="57"/>
        <v>721.85806991262859</v>
      </c>
      <c r="H62" s="5">
        <f t="shared" si="57"/>
        <v>784.5571374078263</v>
      </c>
      <c r="I62" s="5">
        <f t="shared" si="57"/>
        <v>868.99111589120207</v>
      </c>
      <c r="J62" s="5">
        <f t="shared" si="57"/>
        <v>977.23470141162738</v>
      </c>
      <c r="K62" s="5">
        <f t="shared" si="57"/>
        <v>1111.560629186275</v>
      </c>
    </row>
    <row r="64" spans="1:11" x14ac:dyDescent="0.3">
      <c r="C64" s="3" t="s">
        <v>55</v>
      </c>
      <c r="D64" s="5">
        <f>D62+D56</f>
        <v>982</v>
      </c>
      <c r="E64" s="5">
        <f t="shared" ref="E64:K64" si="58">E62+E56</f>
        <v>1078</v>
      </c>
      <c r="F64" s="5">
        <f t="shared" si="58"/>
        <v>1182</v>
      </c>
      <c r="G64" s="5">
        <f t="shared" si="58"/>
        <v>1248.4304781593182</v>
      </c>
      <c r="H64" s="5">
        <f t="shared" si="58"/>
        <v>1338.4841846235183</v>
      </c>
      <c r="I64" s="5">
        <f t="shared" si="58"/>
        <v>1452.8839267047556</v>
      </c>
      <c r="J64" s="5">
        <f t="shared" si="58"/>
        <v>1593.9536441664745</v>
      </c>
      <c r="K64" s="5">
        <f t="shared" si="58"/>
        <v>1764.239107385903</v>
      </c>
    </row>
    <row r="65" spans="2:11" x14ac:dyDescent="0.3">
      <c r="C65" s="25" t="s">
        <v>26</v>
      </c>
      <c r="D65" s="4">
        <f>D45</f>
        <v>982</v>
      </c>
      <c r="E65" s="4">
        <f t="shared" ref="E65:K65" si="59">E45</f>
        <v>1078</v>
      </c>
      <c r="F65" s="4">
        <f t="shared" si="59"/>
        <v>1182</v>
      </c>
      <c r="G65" s="4">
        <f t="shared" si="59"/>
        <v>1248.4304781593182</v>
      </c>
      <c r="H65" s="4">
        <f t="shared" si="59"/>
        <v>1338.4841846235183</v>
      </c>
      <c r="I65" s="4">
        <f t="shared" si="59"/>
        <v>1452.8839267047556</v>
      </c>
      <c r="J65" s="4">
        <f t="shared" si="59"/>
        <v>1593.9536441664745</v>
      </c>
      <c r="K65" s="4">
        <f t="shared" si="59"/>
        <v>1764.2391073859026</v>
      </c>
    </row>
    <row r="66" spans="2:11" x14ac:dyDescent="0.3">
      <c r="C66" t="s">
        <v>67</v>
      </c>
      <c r="D66" s="4">
        <f>D65-D64</f>
        <v>0</v>
      </c>
      <c r="E66" s="4">
        <f t="shared" ref="E66:K66" si="60">E65-E64</f>
        <v>0</v>
      </c>
      <c r="F66" s="4">
        <f t="shared" si="60"/>
        <v>0</v>
      </c>
      <c r="G66" s="4">
        <f t="shared" si="60"/>
        <v>0</v>
      </c>
      <c r="H66" s="4">
        <f t="shared" si="60"/>
        <v>0</v>
      </c>
      <c r="I66" s="4">
        <f t="shared" si="60"/>
        <v>0</v>
      </c>
      <c r="J66" s="4">
        <f t="shared" si="60"/>
        <v>0</v>
      </c>
      <c r="K66" s="4">
        <f t="shared" si="60"/>
        <v>0</v>
      </c>
    </row>
    <row r="67" spans="2:11" x14ac:dyDescent="0.3">
      <c r="G67" s="4"/>
      <c r="H67" s="4"/>
      <c r="I67" s="4"/>
      <c r="J67" s="4"/>
      <c r="K67" s="4"/>
    </row>
    <row r="68" spans="2:11" x14ac:dyDescent="0.3">
      <c r="B68" t="s">
        <v>68</v>
      </c>
      <c r="C68" s="3" t="s">
        <v>66</v>
      </c>
      <c r="G68" s="4"/>
      <c r="H68" s="4"/>
      <c r="I68" s="4"/>
      <c r="J68" s="4"/>
      <c r="K68" s="4"/>
    </row>
    <row r="69" spans="2:11" x14ac:dyDescent="0.3">
      <c r="C69" t="s">
        <v>58</v>
      </c>
      <c r="G69" s="4">
        <v>39</v>
      </c>
      <c r="H69" s="4">
        <f>G71</f>
        <v>44</v>
      </c>
      <c r="I69" s="4">
        <f t="shared" ref="I69:K69" si="61">H71</f>
        <v>49</v>
      </c>
      <c r="J69" s="4">
        <f t="shared" si="61"/>
        <v>54</v>
      </c>
      <c r="K69" s="4">
        <f t="shared" si="61"/>
        <v>59</v>
      </c>
    </row>
    <row r="70" spans="2:11" x14ac:dyDescent="0.3">
      <c r="C70" s="25" t="s">
        <v>56</v>
      </c>
      <c r="G70" s="29">
        <v>5</v>
      </c>
      <c r="H70" s="29">
        <v>5</v>
      </c>
      <c r="I70" s="29">
        <v>5</v>
      </c>
      <c r="J70" s="29">
        <v>5</v>
      </c>
      <c r="K70" s="29">
        <v>5</v>
      </c>
    </row>
    <row r="71" spans="2:11" x14ac:dyDescent="0.3">
      <c r="C71" s="3" t="s">
        <v>57</v>
      </c>
      <c r="D71" s="5"/>
      <c r="E71" s="5"/>
      <c r="F71" s="5"/>
      <c r="G71" s="5">
        <f>SUM(G69:G70)</f>
        <v>44</v>
      </c>
      <c r="H71" s="5">
        <f t="shared" ref="H71:K71" si="62">SUM(H69:H70)</f>
        <v>49</v>
      </c>
      <c r="I71" s="5">
        <f t="shared" si="62"/>
        <v>54</v>
      </c>
      <c r="J71" s="5">
        <f t="shared" si="62"/>
        <v>59</v>
      </c>
      <c r="K71" s="5">
        <f t="shared" si="62"/>
        <v>64</v>
      </c>
    </row>
    <row r="73" spans="2:11" x14ac:dyDescent="0.3">
      <c r="C73" t="s">
        <v>59</v>
      </c>
      <c r="G73" s="4">
        <v>-210</v>
      </c>
      <c r="H73" s="4">
        <f>G75</f>
        <v>-230</v>
      </c>
      <c r="I73" s="4">
        <f t="shared" ref="I73:K73" si="63">H75</f>
        <v>-250</v>
      </c>
      <c r="J73" s="4">
        <f t="shared" si="63"/>
        <v>-270</v>
      </c>
      <c r="K73" s="4">
        <f t="shared" si="63"/>
        <v>-290</v>
      </c>
    </row>
    <row r="74" spans="2:11" x14ac:dyDescent="0.3">
      <c r="C74" t="s">
        <v>60</v>
      </c>
      <c r="G74" s="29">
        <v>-20</v>
      </c>
      <c r="H74" s="29">
        <v>-20</v>
      </c>
      <c r="I74" s="29">
        <v>-20</v>
      </c>
      <c r="J74" s="29">
        <v>-20</v>
      </c>
      <c r="K74" s="29">
        <v>-20</v>
      </c>
    </row>
    <row r="75" spans="2:11" x14ac:dyDescent="0.3">
      <c r="C75" s="3" t="s">
        <v>61</v>
      </c>
      <c r="G75" s="5">
        <f>SUM(G73:G74)</f>
        <v>-230</v>
      </c>
      <c r="H75" s="5">
        <f t="shared" ref="H75:K75" si="64">SUM(H73:H74)</f>
        <v>-250</v>
      </c>
      <c r="I75" s="5">
        <f t="shared" si="64"/>
        <v>-270</v>
      </c>
      <c r="J75" s="5">
        <f t="shared" si="64"/>
        <v>-290</v>
      </c>
      <c r="K75" s="5">
        <f t="shared" si="64"/>
        <v>-310</v>
      </c>
    </row>
    <row r="77" spans="2:11" x14ac:dyDescent="0.3">
      <c r="C77" t="s">
        <v>62</v>
      </c>
      <c r="G77" s="11">
        <v>807</v>
      </c>
      <c r="H77" s="11">
        <f>G80</f>
        <v>864.85806991262859</v>
      </c>
      <c r="I77" s="11">
        <f t="shared" ref="I77:K77" si="65">H80</f>
        <v>942.5571374078263</v>
      </c>
      <c r="J77" s="11">
        <f t="shared" si="65"/>
        <v>1041.9911158912021</v>
      </c>
      <c r="K77" s="11">
        <f t="shared" si="65"/>
        <v>1165.2347014116274</v>
      </c>
    </row>
    <row r="78" spans="2:11" x14ac:dyDescent="0.3">
      <c r="C78" t="s">
        <v>11</v>
      </c>
      <c r="G78" s="11">
        <f>G16</f>
        <v>207.85806991262859</v>
      </c>
      <c r="H78" s="11">
        <f t="shared" ref="H78:K78" si="66">H16</f>
        <v>227.6990674951978</v>
      </c>
      <c r="I78" s="11">
        <f t="shared" si="66"/>
        <v>249.43397848337571</v>
      </c>
      <c r="J78" s="11">
        <f t="shared" si="66"/>
        <v>273.24358552042526</v>
      </c>
      <c r="K78" s="11">
        <f t="shared" si="66"/>
        <v>299.32592777464754</v>
      </c>
    </row>
    <row r="79" spans="2:11" x14ac:dyDescent="0.3">
      <c r="C79" t="s">
        <v>64</v>
      </c>
      <c r="G79" s="29">
        <v>-150</v>
      </c>
      <c r="H79" s="29">
        <v>-150</v>
      </c>
      <c r="I79" s="29">
        <v>-150</v>
      </c>
      <c r="J79" s="29">
        <v>-150</v>
      </c>
      <c r="K79" s="29">
        <v>-150</v>
      </c>
    </row>
    <row r="80" spans="2:11" x14ac:dyDescent="0.3">
      <c r="C80" s="3" t="s">
        <v>65</v>
      </c>
      <c r="D80" s="5"/>
      <c r="E80" s="5"/>
      <c r="F80" s="5"/>
      <c r="G80" s="27">
        <f>SUM(G77:G79)</f>
        <v>864.85806991262859</v>
      </c>
      <c r="H80" s="27">
        <f t="shared" ref="H80:K80" si="67">SUM(H77:H79)</f>
        <v>942.5571374078263</v>
      </c>
      <c r="I80" s="27">
        <f t="shared" si="67"/>
        <v>1041.9911158912021</v>
      </c>
      <c r="J80" s="27">
        <f t="shared" si="67"/>
        <v>1165.2347014116274</v>
      </c>
      <c r="K80" s="27">
        <f t="shared" si="67"/>
        <v>1314.560629186275</v>
      </c>
    </row>
    <row r="82" spans="2:14" x14ac:dyDescent="0.3">
      <c r="B82" t="s">
        <v>68</v>
      </c>
      <c r="C82" t="s">
        <v>70</v>
      </c>
      <c r="N82" t="s">
        <v>77</v>
      </c>
    </row>
    <row r="83" spans="2:14" x14ac:dyDescent="0.3">
      <c r="N83" t="s">
        <v>84</v>
      </c>
    </row>
    <row r="84" spans="2:14" x14ac:dyDescent="0.3">
      <c r="C84" t="s">
        <v>72</v>
      </c>
      <c r="G84" s="4">
        <f>G16</f>
        <v>207.85806991262859</v>
      </c>
      <c r="H84" s="4">
        <f t="shared" ref="H84:K84" si="68">H16</f>
        <v>227.6990674951978</v>
      </c>
      <c r="I84" s="4">
        <f t="shared" si="68"/>
        <v>249.43397848337571</v>
      </c>
      <c r="J84" s="4">
        <f t="shared" si="68"/>
        <v>273.24358552042526</v>
      </c>
      <c r="K84" s="4">
        <f t="shared" si="68"/>
        <v>299.32592777464754</v>
      </c>
      <c r="N84" t="s">
        <v>74</v>
      </c>
    </row>
    <row r="85" spans="2:14" x14ac:dyDescent="0.3">
      <c r="C85" t="s">
        <v>71</v>
      </c>
      <c r="G85" s="4">
        <f>-(G26+G29)</f>
        <v>53.677272727272729</v>
      </c>
      <c r="H85" s="4">
        <f t="shared" ref="H85:K85" si="69">-(H26+H29)</f>
        <v>58.801012396694219</v>
      </c>
      <c r="I85" s="4">
        <f t="shared" si="69"/>
        <v>64.413836307287752</v>
      </c>
      <c r="J85" s="4">
        <f t="shared" si="69"/>
        <v>70.562429772983407</v>
      </c>
      <c r="K85" s="4">
        <f t="shared" si="69"/>
        <v>77.297934433131815</v>
      </c>
      <c r="N85" t="s">
        <v>76</v>
      </c>
    </row>
    <row r="86" spans="2:14" x14ac:dyDescent="0.3">
      <c r="C86" t="s">
        <v>19</v>
      </c>
      <c r="G86" s="13">
        <f>F36-G36</f>
        <v>-14.699999999999989</v>
      </c>
      <c r="H86" s="13">
        <f t="shared" ref="H86:K86" si="70">G36-H36</f>
        <v>-16.10318181818181</v>
      </c>
      <c r="I86" s="13">
        <f t="shared" si="70"/>
        <v>-17.640303719008273</v>
      </c>
      <c r="J86" s="13">
        <f t="shared" si="70"/>
        <v>-19.324150892186339</v>
      </c>
      <c r="K86" s="13">
        <f t="shared" si="70"/>
        <v>-21.168728931895032</v>
      </c>
      <c r="N86" t="s">
        <v>75</v>
      </c>
    </row>
    <row r="87" spans="2:14" x14ac:dyDescent="0.3">
      <c r="C87" t="s">
        <v>20</v>
      </c>
      <c r="G87" s="13">
        <f>F37-G37</f>
        <v>-22.144321514262913</v>
      </c>
      <c r="H87" s="13">
        <f t="shared" ref="H87:K87" si="71">G37-H37</f>
        <v>-35.045594326361481</v>
      </c>
      <c r="I87" s="13">
        <f t="shared" si="71"/>
        <v>-38.390855602968713</v>
      </c>
      <c r="J87" s="13">
        <f t="shared" si="71"/>
        <v>-42.055437274161136</v>
      </c>
      <c r="K87" s="13">
        <f t="shared" si="71"/>
        <v>-46.06981992305839</v>
      </c>
    </row>
    <row r="88" spans="2:14" x14ac:dyDescent="0.3">
      <c r="C88" t="s">
        <v>22</v>
      </c>
      <c r="G88" s="13">
        <f>F38-G38</f>
        <v>-4.2954545454545467</v>
      </c>
      <c r="H88" s="13">
        <f t="shared" ref="H88:K88" si="72">G38-H38</f>
        <v>-4.7054752066115739</v>
      </c>
      <c r="I88" s="13">
        <f t="shared" si="72"/>
        <v>-5.1546342036063137</v>
      </c>
      <c r="J88" s="13">
        <f t="shared" si="72"/>
        <v>-5.6466674684960054</v>
      </c>
      <c r="K88" s="13">
        <f t="shared" si="72"/>
        <v>-6.1856675450342635</v>
      </c>
      <c r="N88" t="s">
        <v>80</v>
      </c>
    </row>
    <row r="89" spans="2:14" x14ac:dyDescent="0.3">
      <c r="C89" s="25" t="s">
        <v>42</v>
      </c>
      <c r="G89" s="11">
        <f>G47-F47</f>
        <v>3.1451355194170532</v>
      </c>
      <c r="H89" s="11">
        <f t="shared" ref="H89:K89" si="73">H47-G47</f>
        <v>4.9774902086716253</v>
      </c>
      <c r="I89" s="11">
        <f t="shared" si="73"/>
        <v>5.4526142740448265</v>
      </c>
      <c r="J89" s="11">
        <f t="shared" si="73"/>
        <v>5.9730910911127424</v>
      </c>
      <c r="K89" s="11">
        <f t="shared" si="73"/>
        <v>6.5432497861735044</v>
      </c>
    </row>
    <row r="90" spans="2:14" x14ac:dyDescent="0.3">
      <c r="C90" t="s">
        <v>43</v>
      </c>
      <c r="G90" s="11">
        <f>G48-F48</f>
        <v>4.4863636363636346</v>
      </c>
      <c r="H90" s="11">
        <f t="shared" ref="H90:K91" si="74">H48-G48</f>
        <v>4.9146074380165317</v>
      </c>
      <c r="I90" s="11">
        <f t="shared" si="74"/>
        <v>5.3837290570999272</v>
      </c>
      <c r="J90" s="11">
        <f t="shared" si="74"/>
        <v>5.8976304670958228</v>
      </c>
      <c r="K90" s="11">
        <f t="shared" si="74"/>
        <v>6.4605861025913356</v>
      </c>
    </row>
    <row r="91" spans="2:14" x14ac:dyDescent="0.3">
      <c r="C91" t="s">
        <v>44</v>
      </c>
      <c r="G91" s="11">
        <f>G49-F49</f>
        <v>15.940909090909088</v>
      </c>
      <c r="H91" s="11">
        <f t="shared" si="74"/>
        <v>17.462541322314053</v>
      </c>
      <c r="I91" s="11">
        <f t="shared" si="74"/>
        <v>19.12942026671675</v>
      </c>
      <c r="J91" s="11">
        <f t="shared" si="74"/>
        <v>20.955410383085166</v>
      </c>
      <c r="K91" s="11">
        <f t="shared" si="74"/>
        <v>22.955699556016043</v>
      </c>
    </row>
    <row r="92" spans="2:14" x14ac:dyDescent="0.3">
      <c r="C92" s="3" t="s">
        <v>73</v>
      </c>
      <c r="D92" s="5"/>
      <c r="E92" s="5"/>
      <c r="F92" s="5"/>
      <c r="G92" s="5">
        <f>SUM(G84:G91)</f>
        <v>243.96797482687367</v>
      </c>
      <c r="H92" s="5">
        <f>SUM(H84:H91)</f>
        <v>258.00046750973934</v>
      </c>
      <c r="I92" s="5">
        <f>SUM(I84:I91)</f>
        <v>282.62778486294161</v>
      </c>
      <c r="J92" s="5">
        <f>SUM(J84:J91)</f>
        <v>309.60589159985892</v>
      </c>
      <c r="K92" s="5">
        <f>SUM(K84:K91)</f>
        <v>339.15918125257252</v>
      </c>
    </row>
    <row r="94" spans="2:14" x14ac:dyDescent="0.3">
      <c r="C94" t="s">
        <v>78</v>
      </c>
      <c r="G94" s="4">
        <f>G27</f>
        <v>-73.395454545454541</v>
      </c>
      <c r="H94" s="4">
        <f t="shared" ref="H94:K94" si="75">H27</f>
        <v>-80.40138429752065</v>
      </c>
      <c r="I94" s="4">
        <f t="shared" si="75"/>
        <v>-88.076061889556712</v>
      </c>
      <c r="J94" s="4">
        <f t="shared" si="75"/>
        <v>-96.483322342650766</v>
      </c>
      <c r="K94" s="4">
        <f t="shared" si="75"/>
        <v>-105.69309402081288</v>
      </c>
    </row>
    <row r="95" spans="2:14" x14ac:dyDescent="0.3">
      <c r="C95" t="s">
        <v>79</v>
      </c>
      <c r="G95" s="4">
        <f>G30</f>
        <v>-23.004545454545454</v>
      </c>
      <c r="H95" s="4">
        <f t="shared" ref="H95:K95" si="76">H30</f>
        <v>-25.200433884297521</v>
      </c>
      <c r="I95" s="4">
        <f t="shared" si="76"/>
        <v>-27.605929845980466</v>
      </c>
      <c r="J95" s="4">
        <f t="shared" si="76"/>
        <v>-30.241041331278602</v>
      </c>
      <c r="K95" s="4">
        <f t="shared" si="76"/>
        <v>-33.127686185627923</v>
      </c>
    </row>
    <row r="96" spans="2:14" x14ac:dyDescent="0.3">
      <c r="C96" s="3" t="s">
        <v>81</v>
      </c>
      <c r="D96" s="5"/>
      <c r="E96" s="5"/>
      <c r="F96" s="5"/>
      <c r="G96" s="5">
        <f>SUM(G94:G95)</f>
        <v>-96.399999999999991</v>
      </c>
      <c r="H96" s="5">
        <f t="shared" ref="H96:K96" si="77">SUM(H94:H95)</f>
        <v>-105.60181818181817</v>
      </c>
      <c r="I96" s="5">
        <f t="shared" si="77"/>
        <v>-115.68199173553718</v>
      </c>
      <c r="J96" s="5">
        <f t="shared" si="77"/>
        <v>-126.72436367392936</v>
      </c>
      <c r="K96" s="5">
        <f t="shared" si="77"/>
        <v>-138.82078020644082</v>
      </c>
    </row>
    <row r="98" spans="3:14" x14ac:dyDescent="0.3">
      <c r="C98" t="s">
        <v>46</v>
      </c>
      <c r="G98" s="11">
        <f>G54-F54</f>
        <v>0</v>
      </c>
      <c r="H98" s="11">
        <f t="shared" ref="H98:K98" si="78">H54-G54</f>
        <v>0</v>
      </c>
      <c r="I98" s="11">
        <f t="shared" si="78"/>
        <v>0</v>
      </c>
      <c r="J98" s="11">
        <f t="shared" si="78"/>
        <v>0</v>
      </c>
      <c r="K98" s="11">
        <f t="shared" si="78"/>
        <v>0</v>
      </c>
      <c r="N98" t="s">
        <v>82</v>
      </c>
    </row>
    <row r="99" spans="3:14" x14ac:dyDescent="0.3">
      <c r="C99" t="s">
        <v>47</v>
      </c>
      <c r="G99" s="11">
        <f>G53-F53</f>
        <v>0</v>
      </c>
      <c r="H99" s="11">
        <f t="shared" ref="H99:K99" si="79">H53-G53</f>
        <v>0</v>
      </c>
      <c r="I99" s="11">
        <f t="shared" si="79"/>
        <v>0</v>
      </c>
      <c r="J99" s="11">
        <f t="shared" si="79"/>
        <v>0</v>
      </c>
      <c r="K99" s="11">
        <f t="shared" si="79"/>
        <v>0</v>
      </c>
    </row>
    <row r="100" spans="3:14" x14ac:dyDescent="0.3">
      <c r="C100" t="s">
        <v>83</v>
      </c>
      <c r="G100" s="11">
        <f>G55-F55</f>
        <v>0</v>
      </c>
      <c r="H100" s="11">
        <f t="shared" ref="H100:K100" si="80">H55-G55</f>
        <v>0</v>
      </c>
      <c r="I100" s="11">
        <f t="shared" si="80"/>
        <v>0</v>
      </c>
      <c r="J100" s="11">
        <f t="shared" si="80"/>
        <v>0</v>
      </c>
      <c r="K100" s="11">
        <f t="shared" si="80"/>
        <v>0</v>
      </c>
    </row>
    <row r="101" spans="3:14" x14ac:dyDescent="0.3">
      <c r="C101" t="s">
        <v>85</v>
      </c>
      <c r="G101" s="11">
        <f>G70</f>
        <v>5</v>
      </c>
      <c r="H101" s="11">
        <f t="shared" ref="H101:K101" si="81">H70</f>
        <v>5</v>
      </c>
      <c r="I101" s="11">
        <f t="shared" si="81"/>
        <v>5</v>
      </c>
      <c r="J101" s="11">
        <f t="shared" si="81"/>
        <v>5</v>
      </c>
      <c r="K101" s="11">
        <f t="shared" si="81"/>
        <v>5</v>
      </c>
      <c r="N101" t="s">
        <v>87</v>
      </c>
    </row>
    <row r="102" spans="3:14" x14ac:dyDescent="0.3">
      <c r="C102" t="s">
        <v>86</v>
      </c>
      <c r="G102" s="11">
        <f>G74</f>
        <v>-20</v>
      </c>
      <c r="H102" s="11">
        <f t="shared" ref="H102:K102" si="82">H74</f>
        <v>-20</v>
      </c>
      <c r="I102" s="11">
        <f t="shared" si="82"/>
        <v>-20</v>
      </c>
      <c r="J102" s="11">
        <f t="shared" si="82"/>
        <v>-20</v>
      </c>
      <c r="K102" s="11">
        <f t="shared" si="82"/>
        <v>-20</v>
      </c>
      <c r="N102" t="s">
        <v>88</v>
      </c>
    </row>
    <row r="103" spans="3:14" x14ac:dyDescent="0.3">
      <c r="C103" t="s">
        <v>52</v>
      </c>
      <c r="G103" s="11">
        <f>G60-F60</f>
        <v>0</v>
      </c>
      <c r="H103" s="11">
        <f t="shared" ref="H103:K103" si="83">H60-G60</f>
        <v>0</v>
      </c>
      <c r="I103" s="11">
        <f t="shared" si="83"/>
        <v>0</v>
      </c>
      <c r="J103" s="11">
        <f t="shared" si="83"/>
        <v>0</v>
      </c>
      <c r="K103" s="11">
        <f t="shared" si="83"/>
        <v>0</v>
      </c>
    </row>
    <row r="104" spans="3:14" x14ac:dyDescent="0.3">
      <c r="C104" t="s">
        <v>63</v>
      </c>
      <c r="G104" s="11">
        <f>G79</f>
        <v>-150</v>
      </c>
      <c r="H104" s="11">
        <f t="shared" ref="H104:K104" si="84">H79</f>
        <v>-150</v>
      </c>
      <c r="I104" s="11">
        <f t="shared" si="84"/>
        <v>-150</v>
      </c>
      <c r="J104" s="11">
        <f t="shared" si="84"/>
        <v>-150</v>
      </c>
      <c r="K104" s="11">
        <f t="shared" si="84"/>
        <v>-150</v>
      </c>
    </row>
    <row r="105" spans="3:14" x14ac:dyDescent="0.3">
      <c r="C105" s="3" t="s">
        <v>89</v>
      </c>
      <c r="D105" s="5"/>
      <c r="E105" s="5"/>
      <c r="F105" s="5"/>
      <c r="G105" s="27">
        <f>SUM(G100:G104)</f>
        <v>-165</v>
      </c>
      <c r="H105" s="27">
        <f t="shared" ref="H105:K105" si="85">SUM(H100:H104)</f>
        <v>-165</v>
      </c>
      <c r="I105" s="27">
        <f t="shared" si="85"/>
        <v>-165</v>
      </c>
      <c r="J105" s="27">
        <f t="shared" si="85"/>
        <v>-165</v>
      </c>
      <c r="K105" s="27">
        <f t="shared" si="85"/>
        <v>-165</v>
      </c>
    </row>
    <row r="107" spans="3:14" x14ac:dyDescent="0.3">
      <c r="C107" t="s">
        <v>90</v>
      </c>
      <c r="G107" s="4">
        <f>G92+G96+G105</f>
        <v>-17.432025173126306</v>
      </c>
      <c r="H107" s="4">
        <f t="shared" ref="H107:K107" si="86">H92+H96+H105</f>
        <v>-12.601350672078837</v>
      </c>
      <c r="I107" s="4">
        <f t="shared" si="86"/>
        <v>1.9457931274044427</v>
      </c>
      <c r="J107" s="4">
        <f t="shared" si="86"/>
        <v>17.881527925929561</v>
      </c>
      <c r="K107" s="4">
        <f t="shared" si="86"/>
        <v>35.338401046131708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XYZ &amp; 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15513</dc:creator>
  <cp:lastModifiedBy>Prince Jogani</cp:lastModifiedBy>
  <dcterms:created xsi:type="dcterms:W3CDTF">2023-08-18T01:56:02Z</dcterms:created>
  <dcterms:modified xsi:type="dcterms:W3CDTF">2025-07-20T01:16:12Z</dcterms:modified>
</cp:coreProperties>
</file>